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Ar-Ge\Ihracat\2022\202204 - Nisan\dağıtım\"/>
    </mc:Choice>
  </mc:AlternateContent>
  <xr:revisionPtr revIDLastSave="0" documentId="13_ncr:1_{26F98053-A23D-4686-8ADD-E96EDE7BA13D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2_AYLIK_IHR" sheetId="22" r:id="rId14"/>
  </sheets>
  <definedNames>
    <definedName name="_xlnm._FilterDatabase" localSheetId="13" hidden="1">'2002_2022_AYLIK_IHR'!$A$1:$O$82</definedName>
  </definedNames>
  <calcPr calcId="191029"/>
</workbook>
</file>

<file path=xl/calcChain.xml><?xml version="1.0" encoding="utf-8"?>
<calcChain xmlns="http://schemas.openxmlformats.org/spreadsheetml/2006/main">
  <c r="F82" i="22" l="1"/>
  <c r="D46" i="1"/>
  <c r="E46" i="1"/>
  <c r="H46" i="1"/>
  <c r="I46" i="1"/>
  <c r="M44" i="1" l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M46" i="1"/>
  <c r="L46" i="1"/>
  <c r="C23" i="4" l="1"/>
  <c r="O82" i="22" l="1"/>
  <c r="L22" i="4" l="1"/>
  <c r="K23" i="4"/>
  <c r="M22" i="4" s="1"/>
  <c r="J23" i="4"/>
  <c r="G23" i="4"/>
  <c r="I22" i="4" s="1"/>
  <c r="F23" i="4"/>
  <c r="H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C2" i="22"/>
  <c r="E22" i="4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K38" i="2"/>
  <c r="L38" i="2" s="1"/>
  <c r="G38" i="3" s="1"/>
  <c r="K37" i="2"/>
  <c r="K36" i="2"/>
  <c r="K35" i="2"/>
  <c r="K34" i="2"/>
  <c r="K33" i="2"/>
  <c r="K32" i="2"/>
  <c r="K31" i="2"/>
  <c r="K30" i="2"/>
  <c r="L30" i="2" s="1"/>
  <c r="G30" i="3" s="1"/>
  <c r="K28" i="2"/>
  <c r="K26" i="2"/>
  <c r="K25" i="2"/>
  <c r="K24" i="2"/>
  <c r="K21" i="2"/>
  <c r="K19" i="2"/>
  <c r="K17" i="2"/>
  <c r="K16" i="2"/>
  <c r="L16" i="2" s="1"/>
  <c r="G16" i="3" s="1"/>
  <c r="K15" i="2"/>
  <c r="L15" i="2" s="1"/>
  <c r="G15" i="3" s="1"/>
  <c r="K14" i="2"/>
  <c r="K13" i="2"/>
  <c r="K12" i="2"/>
  <c r="K11" i="2"/>
  <c r="K10" i="2"/>
  <c r="J43" i="2"/>
  <c r="L43" i="2" s="1"/>
  <c r="G43" i="3" s="1"/>
  <c r="J41" i="2"/>
  <c r="L41" i="2" s="1"/>
  <c r="G41" i="3" s="1"/>
  <c r="J40" i="2"/>
  <c r="L40" i="2" s="1"/>
  <c r="G40" i="3" s="1"/>
  <c r="J39" i="2"/>
  <c r="J38" i="2"/>
  <c r="J37" i="2"/>
  <c r="J36" i="2"/>
  <c r="J35" i="2"/>
  <c r="J34" i="2"/>
  <c r="L34" i="2" s="1"/>
  <c r="G34" i="3" s="1"/>
  <c r="J33" i="2"/>
  <c r="L33" i="2" s="1"/>
  <c r="G33" i="3" s="1"/>
  <c r="J32" i="2"/>
  <c r="J31" i="2"/>
  <c r="J30" i="2"/>
  <c r="J28" i="2"/>
  <c r="J26" i="2"/>
  <c r="L26" i="2" s="1"/>
  <c r="G26" i="3" s="1"/>
  <c r="J25" i="2"/>
  <c r="J24" i="2"/>
  <c r="J21" i="2"/>
  <c r="J19" i="2"/>
  <c r="L19" i="2" s="1"/>
  <c r="G19" i="3" s="1"/>
  <c r="J17" i="2"/>
  <c r="J16" i="2"/>
  <c r="J15" i="2"/>
  <c r="J14" i="2"/>
  <c r="J13" i="2"/>
  <c r="J12" i="2"/>
  <c r="L12" i="2" s="1"/>
  <c r="G12" i="3" s="1"/>
  <c r="J11" i="2"/>
  <c r="L11" i="2" s="1"/>
  <c r="G11" i="3" s="1"/>
  <c r="J10" i="2"/>
  <c r="L10" i="2" s="1"/>
  <c r="G10" i="3" s="1"/>
  <c r="G43" i="2"/>
  <c r="G41" i="2"/>
  <c r="G40" i="2"/>
  <c r="G39" i="2"/>
  <c r="G38" i="2"/>
  <c r="G37" i="2"/>
  <c r="H37" i="2" s="1"/>
  <c r="E37" i="3" s="1"/>
  <c r="G36" i="2"/>
  <c r="G35" i="2"/>
  <c r="G34" i="2"/>
  <c r="G33" i="2"/>
  <c r="G32" i="2"/>
  <c r="G31" i="2"/>
  <c r="G30" i="2"/>
  <c r="G28" i="2"/>
  <c r="H28" i="2" s="1"/>
  <c r="E28" i="3" s="1"/>
  <c r="G26" i="2"/>
  <c r="G25" i="2"/>
  <c r="G24" i="2"/>
  <c r="G21" i="2"/>
  <c r="G19" i="2"/>
  <c r="G17" i="2"/>
  <c r="G16" i="2"/>
  <c r="G15" i="2"/>
  <c r="H15" i="2" s="1"/>
  <c r="E15" i="3" s="1"/>
  <c r="G14" i="2"/>
  <c r="H14" i="2" s="1"/>
  <c r="E14" i="3" s="1"/>
  <c r="G13" i="2"/>
  <c r="G12" i="2"/>
  <c r="G11" i="2"/>
  <c r="G10" i="2"/>
  <c r="F43" i="2"/>
  <c r="F41" i="2"/>
  <c r="H41" i="2" s="1"/>
  <c r="E41" i="3" s="1"/>
  <c r="F40" i="2"/>
  <c r="H40" i="2" s="1"/>
  <c r="E40" i="3" s="1"/>
  <c r="F39" i="2"/>
  <c r="H39" i="2" s="1"/>
  <c r="E39" i="3" s="1"/>
  <c r="F38" i="2"/>
  <c r="F37" i="2"/>
  <c r="F36" i="2"/>
  <c r="F35" i="2"/>
  <c r="F34" i="2"/>
  <c r="H34" i="2" s="1"/>
  <c r="E34" i="3" s="1"/>
  <c r="F33" i="2"/>
  <c r="F32" i="2"/>
  <c r="F31" i="2"/>
  <c r="F30" i="2"/>
  <c r="H30" i="2" s="1"/>
  <c r="E30" i="3" s="1"/>
  <c r="F28" i="2"/>
  <c r="F26" i="2"/>
  <c r="F25" i="2"/>
  <c r="F24" i="2"/>
  <c r="F21" i="2"/>
  <c r="F19" i="2"/>
  <c r="H19" i="2" s="1"/>
  <c r="E19" i="3" s="1"/>
  <c r="F17" i="2"/>
  <c r="H17" i="2" s="1"/>
  <c r="E17" i="3" s="1"/>
  <c r="F16" i="2"/>
  <c r="H16" i="2" s="1"/>
  <c r="E16" i="3" s="1"/>
  <c r="F15" i="2"/>
  <c r="F14" i="2"/>
  <c r="F13" i="2"/>
  <c r="F12" i="2"/>
  <c r="H12" i="2" s="1"/>
  <c r="E12" i="3" s="1"/>
  <c r="F11" i="2"/>
  <c r="F10" i="2"/>
  <c r="H10" i="2" s="1"/>
  <c r="E10" i="3" s="1"/>
  <c r="C43" i="2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D25" i="2" s="1"/>
  <c r="C25" i="3" s="1"/>
  <c r="C24" i="2"/>
  <c r="D24" i="2" s="1"/>
  <c r="C24" i="3" s="1"/>
  <c r="C21" i="2"/>
  <c r="C19" i="2"/>
  <c r="C17" i="2"/>
  <c r="C16" i="2"/>
  <c r="C15" i="2"/>
  <c r="C14" i="2"/>
  <c r="C13" i="2"/>
  <c r="C12" i="2"/>
  <c r="D12" i="2" s="1"/>
  <c r="C12" i="3" s="1"/>
  <c r="C11" i="2"/>
  <c r="C10" i="2"/>
  <c r="B43" i="2"/>
  <c r="B41" i="2"/>
  <c r="B40" i="2"/>
  <c r="B39" i="2"/>
  <c r="B38" i="2"/>
  <c r="B37" i="2"/>
  <c r="D37" i="2" s="1"/>
  <c r="C37" i="3" s="1"/>
  <c r="B36" i="2"/>
  <c r="D36" i="2" s="1"/>
  <c r="C36" i="3" s="1"/>
  <c r="B35" i="2"/>
  <c r="B34" i="2"/>
  <c r="B33" i="2"/>
  <c r="B32" i="2"/>
  <c r="B31" i="2"/>
  <c r="B30" i="2"/>
  <c r="D30" i="2" s="1"/>
  <c r="C30" i="3" s="1"/>
  <c r="B28" i="2"/>
  <c r="D28" i="2" s="1"/>
  <c r="C28" i="3" s="1"/>
  <c r="B26" i="2"/>
  <c r="D26" i="2" s="1"/>
  <c r="C26" i="3" s="1"/>
  <c r="B25" i="2"/>
  <c r="B24" i="2"/>
  <c r="B21" i="2"/>
  <c r="B19" i="2"/>
  <c r="B17" i="2"/>
  <c r="B16" i="2"/>
  <c r="D16" i="2" s="1"/>
  <c r="C16" i="3" s="1"/>
  <c r="B15" i="2"/>
  <c r="B14" i="2"/>
  <c r="D14" i="2" s="1"/>
  <c r="C14" i="3" s="1"/>
  <c r="B13" i="2"/>
  <c r="B12" i="2"/>
  <c r="B11" i="2"/>
  <c r="B10" i="2"/>
  <c r="C7" i="2"/>
  <c r="B7" i="2"/>
  <c r="F6" i="2"/>
  <c r="B6" i="2"/>
  <c r="K42" i="1"/>
  <c r="J42" i="1"/>
  <c r="J42" i="2" s="1"/>
  <c r="G42" i="1"/>
  <c r="F42" i="1"/>
  <c r="H42" i="1" s="1"/>
  <c r="D42" i="3" s="1"/>
  <c r="C42" i="1"/>
  <c r="C42" i="2"/>
  <c r="B42" i="1"/>
  <c r="B42" i="2" s="1"/>
  <c r="K29" i="1"/>
  <c r="K29" i="2" s="1"/>
  <c r="J29" i="1"/>
  <c r="J29" i="2" s="1"/>
  <c r="G29" i="1"/>
  <c r="G29" i="2" s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G23" i="1"/>
  <c r="G23" i="2" s="1"/>
  <c r="F23" i="1"/>
  <c r="F23" i="2" s="1"/>
  <c r="C23" i="1"/>
  <c r="C23" i="2" s="1"/>
  <c r="B23" i="1"/>
  <c r="K20" i="1"/>
  <c r="J20" i="1"/>
  <c r="J20" i="2" s="1"/>
  <c r="G20" i="1"/>
  <c r="F20" i="1"/>
  <c r="F20" i="2"/>
  <c r="C20" i="1"/>
  <c r="C20" i="2" s="1"/>
  <c r="B20" i="1"/>
  <c r="B20" i="2" s="1"/>
  <c r="K18" i="1"/>
  <c r="K18" i="2" s="1"/>
  <c r="J18" i="1"/>
  <c r="G18" i="1"/>
  <c r="F18" i="1"/>
  <c r="F18" i="2" s="1"/>
  <c r="C18" i="1"/>
  <c r="C18" i="2"/>
  <c r="B18" i="1"/>
  <c r="B18" i="2" s="1"/>
  <c r="K9" i="1"/>
  <c r="K9" i="2" s="1"/>
  <c r="J9" i="1"/>
  <c r="G9" i="1"/>
  <c r="F9" i="1"/>
  <c r="C9" i="1"/>
  <c r="C9" i="2" s="1"/>
  <c r="B9" i="1"/>
  <c r="G18" i="2"/>
  <c r="G27" i="2"/>
  <c r="K42" i="2"/>
  <c r="G20" i="2"/>
  <c r="G42" i="2"/>
  <c r="J46" i="2"/>
  <c r="F46" i="2"/>
  <c r="C46" i="2"/>
  <c r="E46" i="2" s="1"/>
  <c r="C45" i="2"/>
  <c r="B46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/>
  <c r="L32" i="1"/>
  <c r="F32" i="3" s="1"/>
  <c r="L31" i="1"/>
  <c r="F31" i="3" s="1"/>
  <c r="L30" i="1"/>
  <c r="F30" i="3" s="1"/>
  <c r="L28" i="1"/>
  <c r="F28" i="3" s="1"/>
  <c r="L26" i="1"/>
  <c r="F26" i="3" s="1"/>
  <c r="L25" i="1"/>
  <c r="F25" i="3" s="1"/>
  <c r="L24" i="1"/>
  <c r="F24" i="3" s="1"/>
  <c r="L21" i="1"/>
  <c r="F21" i="3" s="1"/>
  <c r="L19" i="1"/>
  <c r="F19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/>
  <c r="L11" i="1"/>
  <c r="F11" i="3" s="1"/>
  <c r="L10" i="1"/>
  <c r="F10" i="3" s="1"/>
  <c r="L13" i="2"/>
  <c r="G13" i="3" s="1"/>
  <c r="L25" i="2"/>
  <c r="G25" i="3" s="1"/>
  <c r="L31" i="2"/>
  <c r="G31" i="3" s="1"/>
  <c r="L32" i="2"/>
  <c r="G32" i="3" s="1"/>
  <c r="L36" i="2"/>
  <c r="G36" i="3" s="1"/>
  <c r="P5" i="23"/>
  <c r="P14" i="23"/>
  <c r="P15" i="23"/>
  <c r="P23" i="23"/>
  <c r="P24" i="23"/>
  <c r="P26" i="23"/>
  <c r="P6" i="23"/>
  <c r="O2" i="22"/>
  <c r="O3" i="22"/>
  <c r="O24" i="22"/>
  <c r="O25" i="22"/>
  <c r="O58" i="22"/>
  <c r="O59" i="22"/>
  <c r="O62" i="22"/>
  <c r="I23" i="4"/>
  <c r="E23" i="4"/>
  <c r="I21" i="4"/>
  <c r="H21" i="4"/>
  <c r="I20" i="4"/>
  <c r="H20" i="4"/>
  <c r="E20" i="4"/>
  <c r="I19" i="4"/>
  <c r="H19" i="4"/>
  <c r="I18" i="4"/>
  <c r="H18" i="4"/>
  <c r="I17" i="4"/>
  <c r="H17" i="4"/>
  <c r="I16" i="4"/>
  <c r="H16" i="4"/>
  <c r="I15" i="4"/>
  <c r="H15" i="4"/>
  <c r="I14" i="4"/>
  <c r="H14" i="4"/>
  <c r="E14" i="4"/>
  <c r="I13" i="4"/>
  <c r="H13" i="4"/>
  <c r="I12" i="4"/>
  <c r="H12" i="4"/>
  <c r="E12" i="4"/>
  <c r="I11" i="4"/>
  <c r="H11" i="4"/>
  <c r="I10" i="4"/>
  <c r="H10" i="4"/>
  <c r="I9" i="4"/>
  <c r="H9" i="4"/>
  <c r="D40" i="2"/>
  <c r="C40" i="3" s="1"/>
  <c r="D46" i="3"/>
  <c r="B46" i="3"/>
  <c r="H43" i="1"/>
  <c r="D43" i="3" s="1"/>
  <c r="D43" i="1"/>
  <c r="B43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 s="1"/>
  <c r="H27" i="1"/>
  <c r="D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1" i="1"/>
  <c r="D21" i="3" s="1"/>
  <c r="D21" i="1"/>
  <c r="B21" i="3" s="1"/>
  <c r="H20" i="1"/>
  <c r="D20" i="3" s="1"/>
  <c r="H19" i="1"/>
  <c r="D19" i="3" s="1"/>
  <c r="D19" i="1"/>
  <c r="B19" i="3" s="1"/>
  <c r="H18" i="1"/>
  <c r="D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/>
  <c r="D10" i="1"/>
  <c r="B10" i="3" s="1"/>
  <c r="H33" i="2"/>
  <c r="E33" i="3" s="1"/>
  <c r="H25" i="2"/>
  <c r="E25" i="3" s="1"/>
  <c r="H13" i="2"/>
  <c r="E13" i="3" s="1"/>
  <c r="H11" i="2"/>
  <c r="E11" i="3" s="1"/>
  <c r="H35" i="2"/>
  <c r="E35" i="3" s="1"/>
  <c r="D45" i="3"/>
  <c r="D11" i="2"/>
  <c r="C11" i="3" s="1"/>
  <c r="D19" i="2"/>
  <c r="C19" i="3" s="1"/>
  <c r="D31" i="2"/>
  <c r="C31" i="3" s="1"/>
  <c r="D39" i="2"/>
  <c r="C39" i="3" s="1"/>
  <c r="H43" i="2"/>
  <c r="E43" i="3" s="1"/>
  <c r="F46" i="3"/>
  <c r="F45" i="3"/>
  <c r="L27" i="1" l="1"/>
  <c r="F27" i="3" s="1"/>
  <c r="D13" i="2"/>
  <c r="C13" i="3" s="1"/>
  <c r="L39" i="2"/>
  <c r="G39" i="3" s="1"/>
  <c r="D42" i="1"/>
  <c r="B42" i="3" s="1"/>
  <c r="L18" i="1"/>
  <c r="F18" i="3" s="1"/>
  <c r="L28" i="2"/>
  <c r="G28" i="3" s="1"/>
  <c r="D41" i="2"/>
  <c r="C41" i="3" s="1"/>
  <c r="H20" i="2"/>
  <c r="E20" i="3" s="1"/>
  <c r="D18" i="2"/>
  <c r="C18" i="3" s="1"/>
  <c r="F42" i="2"/>
  <c r="H42" i="2" s="1"/>
  <c r="E42" i="3" s="1"/>
  <c r="H38" i="2"/>
  <c r="E38" i="3" s="1"/>
  <c r="L20" i="1"/>
  <c r="F20" i="3" s="1"/>
  <c r="K27" i="2"/>
  <c r="L27" i="2" s="1"/>
  <c r="G27" i="3" s="1"/>
  <c r="D15" i="2"/>
  <c r="C15" i="3" s="1"/>
  <c r="H31" i="2"/>
  <c r="E31" i="3" s="1"/>
  <c r="L21" i="2"/>
  <c r="G21" i="3" s="1"/>
  <c r="D20" i="2"/>
  <c r="C20" i="3" s="1"/>
  <c r="H23" i="2"/>
  <c r="E23" i="3" s="1"/>
  <c r="D38" i="2"/>
  <c r="C38" i="3" s="1"/>
  <c r="H32" i="2"/>
  <c r="E32" i="3" s="1"/>
  <c r="L24" i="2"/>
  <c r="G24" i="3" s="1"/>
  <c r="D34" i="2"/>
  <c r="C34" i="3" s="1"/>
  <c r="H26" i="2"/>
  <c r="E26" i="3" s="1"/>
  <c r="H21" i="2"/>
  <c r="E21" i="3" s="1"/>
  <c r="L42" i="1"/>
  <c r="F42" i="3" s="1"/>
  <c r="D35" i="2"/>
  <c r="C35" i="3" s="1"/>
  <c r="D10" i="2"/>
  <c r="C10" i="3" s="1"/>
  <c r="D32" i="2"/>
  <c r="C32" i="3" s="1"/>
  <c r="H24" i="2"/>
  <c r="E24" i="3" s="1"/>
  <c r="L17" i="2"/>
  <c r="G17" i="3" s="1"/>
  <c r="L14" i="2"/>
  <c r="G14" i="3" s="1"/>
  <c r="D27" i="2"/>
  <c r="C27" i="3" s="1"/>
  <c r="D27" i="1"/>
  <c r="B27" i="3" s="1"/>
  <c r="D46" i="2"/>
  <c r="C46" i="3" s="1"/>
  <c r="J18" i="2"/>
  <c r="L18" i="2" s="1"/>
  <c r="G18" i="3" s="1"/>
  <c r="D21" i="2"/>
  <c r="C21" i="3" s="1"/>
  <c r="D33" i="2"/>
  <c r="C33" i="3" s="1"/>
  <c r="O25" i="23"/>
  <c r="P22" i="23"/>
  <c r="P21" i="23"/>
  <c r="P20" i="23"/>
  <c r="P19" i="23"/>
  <c r="P18" i="23"/>
  <c r="P17" i="23"/>
  <c r="P16" i="23"/>
  <c r="P13" i="23"/>
  <c r="P12" i="23"/>
  <c r="P11" i="23"/>
  <c r="P10" i="23"/>
  <c r="P9" i="23"/>
  <c r="P8" i="23"/>
  <c r="P7" i="23"/>
  <c r="E10" i="4"/>
  <c r="E18" i="4"/>
  <c r="E16" i="4"/>
  <c r="E9" i="4"/>
  <c r="E11" i="4"/>
  <c r="E13" i="4"/>
  <c r="E15" i="4"/>
  <c r="E17" i="4"/>
  <c r="E19" i="4"/>
  <c r="E21" i="4"/>
  <c r="D23" i="4"/>
  <c r="L42" i="2"/>
  <c r="G42" i="3" s="1"/>
  <c r="D43" i="2"/>
  <c r="C43" i="3" s="1"/>
  <c r="D42" i="2"/>
  <c r="C42" i="3" s="1"/>
  <c r="L37" i="2"/>
  <c r="G37" i="3" s="1"/>
  <c r="H36" i="2"/>
  <c r="E36" i="3" s="1"/>
  <c r="L35" i="2"/>
  <c r="G35" i="3" s="1"/>
  <c r="L29" i="2"/>
  <c r="G29" i="3" s="1"/>
  <c r="D29" i="2"/>
  <c r="C29" i="3" s="1"/>
  <c r="D29" i="1"/>
  <c r="B29" i="3" s="1"/>
  <c r="L29" i="1"/>
  <c r="F29" i="3" s="1"/>
  <c r="K22" i="1"/>
  <c r="K22" i="2" s="1"/>
  <c r="J22" i="1"/>
  <c r="G22" i="1"/>
  <c r="G22" i="2" s="1"/>
  <c r="H29" i="1"/>
  <c r="D29" i="3" s="1"/>
  <c r="H29" i="2"/>
  <c r="E29" i="3" s="1"/>
  <c r="H27" i="2"/>
  <c r="E27" i="3" s="1"/>
  <c r="F22" i="1"/>
  <c r="F22" i="2" s="1"/>
  <c r="B22" i="1"/>
  <c r="B22" i="2" s="1"/>
  <c r="C22" i="1"/>
  <c r="C22" i="2" s="1"/>
  <c r="K23" i="2"/>
  <c r="H23" i="1"/>
  <c r="D23" i="3" s="1"/>
  <c r="L23" i="1"/>
  <c r="F23" i="3" s="1"/>
  <c r="J23" i="2"/>
  <c r="D23" i="1"/>
  <c r="B23" i="3" s="1"/>
  <c r="B23" i="2"/>
  <c r="D23" i="2" s="1"/>
  <c r="C23" i="3" s="1"/>
  <c r="K20" i="2"/>
  <c r="K8" i="1"/>
  <c r="K8" i="2" s="1"/>
  <c r="L20" i="2"/>
  <c r="G20" i="3" s="1"/>
  <c r="G8" i="1"/>
  <c r="G8" i="2" s="1"/>
  <c r="F8" i="1"/>
  <c r="F8" i="2" s="1"/>
  <c r="D20" i="1"/>
  <c r="B20" i="3" s="1"/>
  <c r="J8" i="1"/>
  <c r="J8" i="2" s="1"/>
  <c r="H18" i="2"/>
  <c r="E18" i="3" s="1"/>
  <c r="D18" i="1"/>
  <c r="B18" i="3" s="1"/>
  <c r="B8" i="1"/>
  <c r="D17" i="2"/>
  <c r="C17" i="3" s="1"/>
  <c r="D9" i="1"/>
  <c r="B9" i="3" s="1"/>
  <c r="G9" i="2"/>
  <c r="H9" i="1"/>
  <c r="D9" i="3" s="1"/>
  <c r="C8" i="1"/>
  <c r="B9" i="2"/>
  <c r="D9" i="2" s="1"/>
  <c r="C9" i="3" s="1"/>
  <c r="L9" i="1"/>
  <c r="F9" i="3" s="1"/>
  <c r="B8" i="2"/>
  <c r="J9" i="2"/>
  <c r="L9" i="2" s="1"/>
  <c r="G9" i="3" s="1"/>
  <c r="F9" i="2"/>
  <c r="P25" i="23" l="1"/>
  <c r="D8" i="1"/>
  <c r="B8" i="3" s="1"/>
  <c r="H9" i="2"/>
  <c r="E9" i="3" s="1"/>
  <c r="H8" i="1"/>
  <c r="D8" i="3" s="1"/>
  <c r="L23" i="2"/>
  <c r="G23" i="3" s="1"/>
  <c r="K44" i="1"/>
  <c r="L22" i="1"/>
  <c r="F22" i="3" s="1"/>
  <c r="J22" i="2"/>
  <c r="L22" i="2" s="1"/>
  <c r="G22" i="3" s="1"/>
  <c r="F44" i="1"/>
  <c r="G44" i="1"/>
  <c r="H22" i="2"/>
  <c r="E22" i="3" s="1"/>
  <c r="H22" i="1"/>
  <c r="D22" i="3" s="1"/>
  <c r="D22" i="2"/>
  <c r="C22" i="3" s="1"/>
  <c r="D22" i="1"/>
  <c r="B22" i="3" s="1"/>
  <c r="L8" i="1"/>
  <c r="F8" i="3" s="1"/>
  <c r="J44" i="1"/>
  <c r="B44" i="1"/>
  <c r="C8" i="2"/>
  <c r="D8" i="2" s="1"/>
  <c r="C8" i="3" s="1"/>
  <c r="C44" i="1"/>
  <c r="C45" i="1" s="1"/>
  <c r="L8" i="2"/>
  <c r="G8" i="3" s="1"/>
  <c r="H8" i="2"/>
  <c r="E8" i="3" s="1"/>
  <c r="B44" i="2" l="1"/>
  <c r="B45" i="1"/>
  <c r="D45" i="1" s="1"/>
  <c r="K45" i="1"/>
  <c r="M45" i="1" s="1"/>
  <c r="J45" i="2"/>
  <c r="J45" i="1"/>
  <c r="F45" i="2"/>
  <c r="F45" i="1"/>
  <c r="E45" i="1"/>
  <c r="G45" i="1"/>
  <c r="I45" i="1" s="1"/>
  <c r="K44" i="2"/>
  <c r="M23" i="2" s="1"/>
  <c r="G44" i="2"/>
  <c r="I26" i="2" s="1"/>
  <c r="F44" i="2"/>
  <c r="H44" i="1"/>
  <c r="D44" i="3" s="1"/>
  <c r="B45" i="2"/>
  <c r="L44" i="1"/>
  <c r="F44" i="3" s="1"/>
  <c r="J44" i="2"/>
  <c r="L44" i="2" s="1"/>
  <c r="G44" i="3" s="1"/>
  <c r="C44" i="2"/>
  <c r="D44" i="1"/>
  <c r="B44" i="3" s="1"/>
  <c r="M15" i="2"/>
  <c r="M12" i="2"/>
  <c r="M25" i="2"/>
  <c r="M34" i="2"/>
  <c r="M40" i="2"/>
  <c r="M14" i="2"/>
  <c r="M30" i="2"/>
  <c r="M18" i="2"/>
  <c r="M17" i="2"/>
  <c r="M26" i="2"/>
  <c r="M36" i="2"/>
  <c r="M35" i="2"/>
  <c r="M13" i="2"/>
  <c r="M22" i="2"/>
  <c r="M27" i="2"/>
  <c r="M20" i="2"/>
  <c r="M28" i="2"/>
  <c r="M16" i="2"/>
  <c r="M31" i="2"/>
  <c r="M38" i="2"/>
  <c r="M39" i="2"/>
  <c r="M29" i="2"/>
  <c r="M37" i="2"/>
  <c r="M21" i="2"/>
  <c r="M19" i="2"/>
  <c r="M41" i="2"/>
  <c r="M44" i="2"/>
  <c r="M11" i="2"/>
  <c r="M24" i="2"/>
  <c r="M33" i="2"/>
  <c r="M43" i="2"/>
  <c r="M42" i="2"/>
  <c r="M9" i="2"/>
  <c r="M10" i="2"/>
  <c r="M32" i="2"/>
  <c r="M8" i="2"/>
  <c r="L45" i="1" l="1"/>
  <c r="H45" i="1"/>
  <c r="I34" i="2"/>
  <c r="I9" i="2"/>
  <c r="I18" i="2"/>
  <c r="I19" i="2"/>
  <c r="I14" i="2"/>
  <c r="I10" i="2"/>
  <c r="I12" i="2"/>
  <c r="I33" i="2"/>
  <c r="I29" i="2"/>
  <c r="I32" i="2"/>
  <c r="I39" i="2"/>
  <c r="I38" i="2"/>
  <c r="I8" i="2"/>
  <c r="I22" i="2"/>
  <c r="I31" i="2"/>
  <c r="I35" i="2"/>
  <c r="I23" i="2"/>
  <c r="I24" i="2"/>
  <c r="I28" i="2"/>
  <c r="I16" i="2"/>
  <c r="I27" i="2"/>
  <c r="I20" i="2"/>
  <c r="I44" i="2"/>
  <c r="I15" i="2"/>
  <c r="I25" i="2"/>
  <c r="I11" i="2"/>
  <c r="H44" i="2"/>
  <c r="E44" i="3" s="1"/>
  <c r="I37" i="2"/>
  <c r="I13" i="2"/>
  <c r="I21" i="2"/>
  <c r="I42" i="2"/>
  <c r="I17" i="2"/>
  <c r="I43" i="2"/>
  <c r="I40" i="2"/>
  <c r="I30" i="2"/>
  <c r="I41" i="2"/>
  <c r="I36" i="2"/>
  <c r="G46" i="2"/>
  <c r="G45" i="2"/>
  <c r="E44" i="2"/>
  <c r="E13" i="2"/>
  <c r="E24" i="2"/>
  <c r="E34" i="2"/>
  <c r="E10" i="2"/>
  <c r="E39" i="2"/>
  <c r="E11" i="2"/>
  <c r="E28" i="2"/>
  <c r="E31" i="2"/>
  <c r="E14" i="2"/>
  <c r="E27" i="2"/>
  <c r="E40" i="2"/>
  <c r="E37" i="2"/>
  <c r="E22" i="2"/>
  <c r="D44" i="2"/>
  <c r="C44" i="3" s="1"/>
  <c r="E29" i="2"/>
  <c r="E8" i="2"/>
  <c r="E38" i="2"/>
  <c r="E16" i="2"/>
  <c r="E30" i="2"/>
  <c r="E33" i="2"/>
  <c r="E32" i="2"/>
  <c r="E41" i="2"/>
  <c r="E23" i="2"/>
  <c r="E17" i="2"/>
  <c r="E35" i="2"/>
  <c r="E26" i="2"/>
  <c r="E42" i="2"/>
  <c r="E15" i="2"/>
  <c r="E18" i="2"/>
  <c r="E12" i="2"/>
  <c r="E9" i="2"/>
  <c r="E36" i="2"/>
  <c r="E19" i="2"/>
  <c r="E20" i="2"/>
  <c r="E21" i="2"/>
  <c r="E43" i="2"/>
  <c r="E25" i="2"/>
  <c r="K46" i="2"/>
  <c r="K45" i="2"/>
  <c r="M45" i="2" l="1"/>
  <c r="L45" i="2"/>
  <c r="G45" i="3" s="1"/>
  <c r="H45" i="2"/>
  <c r="E45" i="3" s="1"/>
  <c r="I45" i="2"/>
  <c r="M46" i="2"/>
  <c r="L46" i="2"/>
  <c r="G46" i="3" s="1"/>
  <c r="I46" i="2"/>
  <c r="H46" i="2"/>
  <c r="E46" i="3" s="1"/>
</calcChain>
</file>

<file path=xl/sharedStrings.xml><?xml version="1.0" encoding="utf-8"?>
<sst xmlns="http://schemas.openxmlformats.org/spreadsheetml/2006/main" count="421" uniqueCount="228">
  <si>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</si>
  <si>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</si>
  <si>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</si>
  <si>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</si>
  <si>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</si>
  <si>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</si>
  <si>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</si>
  <si>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</si>
  <si>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</si>
  <si>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</si>
  <si>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</si>
  <si>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</si>
  <si>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</si>
  <si>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</si>
  <si>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</si>
  <si>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</si>
  <si>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</si>
  <si>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</si>
  <si>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</si>
  <si>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</si>
  <si>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</si>
  <si>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</si>
  <si>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</si>
  <si>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</si>
  <si>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</si>
  <si>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</si>
  <si>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</si>
  <si>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</si>
  <si>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</si>
  <si>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</si>
  <si>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</si>
  <si>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</si>
  <si>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</si>
  <si>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</si>
  <si>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</si>
  <si>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</si>
  <si>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</si>
  <si>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</si>
  <si>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</si>
  <si>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</si>
  <si>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</si>
  <si>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</si>
  <si>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</si>
  <si>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</si>
  <si>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</si>
  <si>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</si>
  <si>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</si>
  <si>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</si>
  <si>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</si>
  <si>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</si>
  <si>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</si>
  <si>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</si>
  <si>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</si>
  <si>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</si>
  <si>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</si>
  <si>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</si>
  <si>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</si>
  <si>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</si>
  <si>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</si>
  <si>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</si>
  <si>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</si>
  <si>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</si>
  <si>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</si>
  <si>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</si>
  <si>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</si>
  <si>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</si>
  <si>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</si>
  <si>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</si>
  <si>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</si>
  <si>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</si>
  <si>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</si>
  <si>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</si>
  <si>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</si>
  <si>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</si>
  <si>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</si>
  <si>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</si>
  <si>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</si>
  <si>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</si>
  <si>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</si>
  <si>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</si>
  <si>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</si>
  <si>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</si>
  <si>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</si>
  <si>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</si>
  <si>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</si>
  <si>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</si>
  <si>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</si>
  <si>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</si>
  <si>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</si>
  <si>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</si>
  <si>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</si>
  <si>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</si>
  <si>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</si>
  <si>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</si>
  <si>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</si>
  <si>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</si>
  <si>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</si>
  <si>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</si>
  <si>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</si>
  <si>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</si>
  <si>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</si>
  <si>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</si>
  <si>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</si>
  <si>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</si>
  <si>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</si>
  <si>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</si>
  <si>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</si>
  <si>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</si>
  <si>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</si>
  <si>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</si>
  <si>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</si>
  <si>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</si>
  <si>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</si>
  <si>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</si>
  <si>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</si>
  <si>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</si>
  <si>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</si>
  <si>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SON 12 AYLIK
(2021/2020)</t>
  </si>
  <si>
    <t>Değişim    ('22/'21)</t>
  </si>
  <si>
    <t xml:space="preserve"> Pay(22)  (%)</t>
  </si>
  <si>
    <t>2022 YILI İHRACATIMIZDA İLK 20 ÜLKE (1.000 $)</t>
  </si>
  <si>
    <t>2022 İHRACAT RAKAMLARI - TL</t>
  </si>
  <si>
    <t>NİSAN  (2021/2020)</t>
  </si>
  <si>
    <t>OCAK - NİSAN (2021/2020)</t>
  </si>
  <si>
    <t>1 - 30 NISAN İHRACAT RAKAMLARI</t>
  </si>
  <si>
    <t xml:space="preserve">SEKTÖREL BAZDA İHRACAT RAKAMLARI -1.000 $ </t>
  </si>
  <si>
    <t>1 - 30 NISAN</t>
  </si>
  <si>
    <t>1 OCAK  -  30 NISAN</t>
  </si>
  <si>
    <t>2020 - 2021</t>
  </si>
  <si>
    <t>2021 - 2022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</si>
  <si>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</si>
  <si>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</si>
  <si>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</si>
  <si>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</si>
  <si>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</si>
  <si>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</si>
  <si>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</si>
  <si>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</si>
  <si>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</si>
  <si>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</si>
  <si>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</si>
  <si>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</si>
  <si>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</si>
  <si>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</si>
  <si>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</si>
  <si>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</si>
  <si>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</si>
  <si>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</si>
  <si>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</si>
  <si>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</si>
  <si>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</si>
  <si>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</si>
  <si>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</si>
  <si>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</si>
  <si>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</si>
  <si>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</si>
  <si>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</si>
  <si>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2021  1 - 30 NISAN</t>
  </si>
  <si>
    <t>2022  1 - 30 NISAN</t>
  </si>
  <si>
    <t>MAKAO</t>
  </si>
  <si>
    <t>CEBELİTARIK</t>
  </si>
  <si>
    <t>SVAZİLAND</t>
  </si>
  <si>
    <t>LİECHTENSTEİN</t>
  </si>
  <si>
    <t>ST. VİNCENT VE GRENADİNES</t>
  </si>
  <si>
    <t>TOGO</t>
  </si>
  <si>
    <t>MAYOTTE</t>
  </si>
  <si>
    <t>GRENADA</t>
  </si>
  <si>
    <t>PALAU</t>
  </si>
  <si>
    <t>BRUNEY</t>
  </si>
  <si>
    <t>ALMANYA</t>
  </si>
  <si>
    <t>ABD</t>
  </si>
  <si>
    <t>BİRLEŞİK KRALLIK</t>
  </si>
  <si>
    <t>İTALYA</t>
  </si>
  <si>
    <t>İSPANYA</t>
  </si>
  <si>
    <t>IRAK</t>
  </si>
  <si>
    <t>FRANSA</t>
  </si>
  <si>
    <t>HOLLANDA</t>
  </si>
  <si>
    <t>İSRAİL</t>
  </si>
  <si>
    <t>ROMANYA</t>
  </si>
  <si>
    <t>İSTANBUL</t>
  </si>
  <si>
    <t>KOCAELI</t>
  </si>
  <si>
    <t>İZMIR</t>
  </si>
  <si>
    <t>BURSA</t>
  </si>
  <si>
    <t>ANKARA</t>
  </si>
  <si>
    <t>GAZIANTEP</t>
  </si>
  <si>
    <t>SAKARYA</t>
  </si>
  <si>
    <t>DENIZLI</t>
  </si>
  <si>
    <t>MANISA</t>
  </si>
  <si>
    <t>KONYA</t>
  </si>
  <si>
    <t>MUŞ</t>
  </si>
  <si>
    <t>GÜMÜŞHANE</t>
  </si>
  <si>
    <t>YOZGAT</t>
  </si>
  <si>
    <t>BINGÖL</t>
  </si>
  <si>
    <t>KIRIKKALE</t>
  </si>
  <si>
    <t>YALOVA</t>
  </si>
  <si>
    <t>NEVŞEHIR</t>
  </si>
  <si>
    <t>ÇORUM</t>
  </si>
  <si>
    <t>KARS</t>
  </si>
  <si>
    <t>TOKAT</t>
  </si>
  <si>
    <t>İMMİB</t>
  </si>
  <si>
    <t>UİB</t>
  </si>
  <si>
    <t>İTKİB</t>
  </si>
  <si>
    <t>OAİB</t>
  </si>
  <si>
    <t>AKİB</t>
  </si>
  <si>
    <t>EİB</t>
  </si>
  <si>
    <t>GAİB</t>
  </si>
  <si>
    <t>İİB</t>
  </si>
  <si>
    <t>DENİB</t>
  </si>
  <si>
    <t>BAİB</t>
  </si>
  <si>
    <t>DAİB</t>
  </si>
  <si>
    <t>KİB</t>
  </si>
  <si>
    <t>DKİB</t>
  </si>
  <si>
    <t>HİZMET</t>
  </si>
  <si>
    <t>POLONYA</t>
  </si>
  <si>
    <t>MISIR</t>
  </si>
  <si>
    <t>BULGARİSTAN</t>
  </si>
  <si>
    <t>BELÇİKA</t>
  </si>
  <si>
    <t>RUSYA FEDERASYONU</t>
  </si>
  <si>
    <t>FAS</t>
  </si>
  <si>
    <t>BAE</t>
  </si>
  <si>
    <t>YUNANİSTAN</t>
  </si>
  <si>
    <t>ÇİN</t>
  </si>
  <si>
    <t>LİBYA</t>
  </si>
  <si>
    <t>1 Nisan - 30 Nisan</t>
  </si>
  <si>
    <t>1 Ocak - 30 Nisan</t>
  </si>
  <si>
    <t>1 Mayıs - 30 Nisan</t>
  </si>
  <si>
    <t>İhracatçı Birlikleri Kaydından Muaf İhracat ile Antrepo ve Serbest Bölgeler Farkı</t>
  </si>
  <si>
    <t>GENEL İHRACAT TOPLAMI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</si>
</sst>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rgb="FF0000FF"/>
      <name val="Arial Tur"/>
      <family val="2"/>
      <charset val="162"/>
    </font>
    <font>
      <sz val="16"/>
      <color theme="1"/>
      <name val="Arial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4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3" fontId="81" fillId="0" borderId="21" xfId="0" applyNumberFormat="1" applyFont="1" applyFill="1" applyBorder="1" applyAlignment="1">
      <alignment horizontal="right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2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'2002_2022_AYLIK_IHR'!$A$25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'2002_2022_AYLIK_IHR'!$C$25:$N$25</c:f>
              <c:numCache>
                <c:formatCode>#,##0</c:formatCode>
                <c:ptCount val="12"/>
                <c:pt idx="0">
                  <c:v>11079323.37245</c:v>
                </c:pt>
                <c:pt idx="1">
                  <c:v>11948677.925249999</c:v>
                </c:pt>
                <c:pt idx="2">
                  <c:v>14119652.281619998</c:v>
                </c:pt>
                <c:pt idx="3">
                  <c:v>14141633.3281</c:v>
                </c:pt>
                <c:pt idx="4">
                  <c:v>12586579.30061</c:v>
                </c:pt>
                <c:pt idx="5">
                  <c:v>15240910.021569997</c:v>
                </c:pt>
                <c:pt idx="6">
                  <c:v>12621017.387920003</c:v>
                </c:pt>
                <c:pt idx="7">
                  <c:v>14410378.942240002</c:v>
                </c:pt>
                <c:pt idx="8">
                  <c:v>15807037.384140003</c:v>
                </c:pt>
                <c:pt idx="9">
                  <c:v>15681933.322060002</c:v>
                </c:pt>
                <c:pt idx="10">
                  <c:v>16252269.520099999</c:v>
                </c:pt>
                <c:pt idx="11">
                  <c:v>16901935.664870001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1-4A47-BC5C-DE4B645BDA9B}"/>
            </c:ext>
          </c:extLst>
        </c:ser>
        <c:ser>
          <c:idx val="1"/>
          <c:order val="1"/>
          <c:tx>
            <c:strRef>
              <c:f>'2002_2022_AYLIK_IHR'!$A$24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'2002_2022_AYLIK_IHR'!$C$24:$N$24</c:f>
              <c:numCache>
                <c:formatCode>#,##0</c:formatCode>
                <c:ptCount val="12"/>
                <c:pt idx="0">
                  <c:v>13092991.191659998</c:v>
                </c:pt>
                <c:pt idx="1">
                  <c:v>14944259.578420002</c:v>
                </c:pt>
                <c:pt idx="2">
                  <c:v>17124014.9586</c:v>
                </c:pt>
                <c:pt idx="3">
                  <c:v>17741155.547399998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1-4A47-BC5C-DE4B645BD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7145696"/>
        <c:axId val="-457142976"/>
      </c:lineChart>
      <c:catAx>
        <c:axId val="-45714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5714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571429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57145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'2002_2022_AYLIK_IHR'!$C$10:$N$10</c:f>
              <c:numCache>
                <c:formatCode>#,##0</c:formatCode>
                <c:ptCount val="12"/>
                <c:pt idx="0">
                  <c:v>119561.92638</c:v>
                </c:pt>
                <c:pt idx="1">
                  <c:v>127281.26251</c:v>
                </c:pt>
                <c:pt idx="2">
                  <c:v>155893.22654999999</c:v>
                </c:pt>
                <c:pt idx="3">
                  <c:v>139386.62731000001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F-4044-ABDC-52B48CB2780E}"/>
            </c:ext>
          </c:extLst>
        </c:ser>
        <c:ser>
          <c:idx val="0"/>
          <c:order val="1"/>
          <c:tx>
            <c:strRef>
              <c:f>'2002_2022_AYLIK_IHR'!$A$11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'2002_2022_AYLIK_IHR'!$C$11:$N$11</c:f>
              <c:numCache>
                <c:formatCode>#,##0</c:formatCode>
                <c:ptCount val="12"/>
                <c:pt idx="0">
                  <c:v>103715.16209</c:v>
                </c:pt>
                <c:pt idx="1">
                  <c:v>116565.35743</c:v>
                </c:pt>
                <c:pt idx="2">
                  <c:v>126148.15974</c:v>
                </c:pt>
                <c:pt idx="3">
                  <c:v>121883.05445</c:v>
                </c:pt>
                <c:pt idx="4">
                  <c:v>104810.22620999999</c:v>
                </c:pt>
                <c:pt idx="5">
                  <c:v>110635.23136999999</c:v>
                </c:pt>
                <c:pt idx="6">
                  <c:v>71836.562160000001</c:v>
                </c:pt>
                <c:pt idx="7">
                  <c:v>113519.8511</c:v>
                </c:pt>
                <c:pt idx="8">
                  <c:v>159837.88894999999</c:v>
                </c:pt>
                <c:pt idx="9">
                  <c:v>194698.04253999999</c:v>
                </c:pt>
                <c:pt idx="10">
                  <c:v>176278.42637999999</c:v>
                </c:pt>
                <c:pt idx="11">
                  <c:v>170039.71651999999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F-4044-ABDC-52B48CB27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552032"/>
        <c:axId val="-331550400"/>
      </c:lineChart>
      <c:catAx>
        <c:axId val="-33155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50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315504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52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'2002_2022_AYLIK_IHR'!$C$12:$N$12</c:f>
              <c:numCache>
                <c:formatCode>#,##0</c:formatCode>
                <c:ptCount val="12"/>
                <c:pt idx="0">
                  <c:v>182639.56039999999</c:v>
                </c:pt>
                <c:pt idx="1">
                  <c:v>166220.56289999999</c:v>
                </c:pt>
                <c:pt idx="2">
                  <c:v>148840.73388000001</c:v>
                </c:pt>
                <c:pt idx="3">
                  <c:v>126825.3858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6-4982-BB92-591F33DB82B5}"/>
            </c:ext>
          </c:extLst>
        </c:ser>
        <c:ser>
          <c:idx val="0"/>
          <c:order val="1"/>
          <c:tx>
            <c:strRef>
              <c:f>'2002_2022_AYLIK_IHR'!$A$13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'2002_2022_AYLIK_IHR'!$C$13:$N$13</c:f>
              <c:numCache>
                <c:formatCode>#,##0</c:formatCode>
                <c:ptCount val="12"/>
                <c:pt idx="0">
                  <c:v>190660.46724</c:v>
                </c:pt>
                <c:pt idx="1">
                  <c:v>201115.47248999999</c:v>
                </c:pt>
                <c:pt idx="2">
                  <c:v>183441.24285000001</c:v>
                </c:pt>
                <c:pt idx="3">
                  <c:v>165697.96616000001</c:v>
                </c:pt>
                <c:pt idx="4">
                  <c:v>147226.88253999999</c:v>
                </c:pt>
                <c:pt idx="5">
                  <c:v>147977.08721999999</c:v>
                </c:pt>
                <c:pt idx="6">
                  <c:v>131215.7303</c:v>
                </c:pt>
                <c:pt idx="7">
                  <c:v>111714.37826</c:v>
                </c:pt>
                <c:pt idx="8">
                  <c:v>201461.87885000001</c:v>
                </c:pt>
                <c:pt idx="9">
                  <c:v>250479.69808999999</c:v>
                </c:pt>
                <c:pt idx="10">
                  <c:v>277980.59620000003</c:v>
                </c:pt>
                <c:pt idx="11">
                  <c:v>247972.53453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6-4982-BB92-591F33DB8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563456"/>
        <c:axId val="-331549856"/>
      </c:lineChart>
      <c:catAx>
        <c:axId val="-3315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49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315498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63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'2002_2022_AYLIK_IHR'!$C$14:$N$14</c:f>
              <c:numCache>
                <c:formatCode>#,##0</c:formatCode>
                <c:ptCount val="12"/>
                <c:pt idx="0">
                  <c:v>37521.507830000002</c:v>
                </c:pt>
                <c:pt idx="1">
                  <c:v>47157.24123</c:v>
                </c:pt>
                <c:pt idx="2">
                  <c:v>31117.824369999998</c:v>
                </c:pt>
                <c:pt idx="3">
                  <c:v>29744.222040000001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1-486D-8A75-E9A0171ADC9A}"/>
            </c:ext>
          </c:extLst>
        </c:ser>
        <c:ser>
          <c:idx val="0"/>
          <c:order val="1"/>
          <c:tx>
            <c:strRef>
              <c:f>'2002_2022_AYLIK_IHR'!$A$15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'2002_2022_AYLIK_IHR'!$C$15:$N$15</c:f>
              <c:numCache>
                <c:formatCode>#,##0</c:formatCode>
                <c:ptCount val="12"/>
                <c:pt idx="0">
                  <c:v>15943.144840000001</c:v>
                </c:pt>
                <c:pt idx="1">
                  <c:v>26135.543170000001</c:v>
                </c:pt>
                <c:pt idx="2">
                  <c:v>26641.716609999999</c:v>
                </c:pt>
                <c:pt idx="3">
                  <c:v>24837.689180000001</c:v>
                </c:pt>
                <c:pt idx="4">
                  <c:v>19490.09143</c:v>
                </c:pt>
                <c:pt idx="5">
                  <c:v>23364.857059999998</c:v>
                </c:pt>
                <c:pt idx="6">
                  <c:v>23127.540229999999</c:v>
                </c:pt>
                <c:pt idx="7">
                  <c:v>24518.566579999999</c:v>
                </c:pt>
                <c:pt idx="8">
                  <c:v>29806.453839999998</c:v>
                </c:pt>
                <c:pt idx="9">
                  <c:v>25260.424210000001</c:v>
                </c:pt>
                <c:pt idx="10">
                  <c:v>30724.71009</c:v>
                </c:pt>
                <c:pt idx="11">
                  <c:v>39583.996249999997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1-486D-8A75-E9A0171A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561824"/>
        <c:axId val="-331559648"/>
      </c:lineChart>
      <c:catAx>
        <c:axId val="-33156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59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31559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618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'2002_2022_AYLIK_IHR'!$C$16:$N$16</c:f>
              <c:numCache>
                <c:formatCode>#,##0</c:formatCode>
                <c:ptCount val="12"/>
                <c:pt idx="0">
                  <c:v>54248.671849999999</c:v>
                </c:pt>
                <c:pt idx="1">
                  <c:v>55002.358999999997</c:v>
                </c:pt>
                <c:pt idx="2">
                  <c:v>64566.509019999998</c:v>
                </c:pt>
                <c:pt idx="3">
                  <c:v>52440.728620000002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4-4CF5-8063-01D8E005E89E}"/>
            </c:ext>
          </c:extLst>
        </c:ser>
        <c:ser>
          <c:idx val="0"/>
          <c:order val="1"/>
          <c:tx>
            <c:strRef>
              <c:f>'2002_2022_AYLIK_IHR'!$A$17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'2002_2022_AYLIK_IHR'!$C$17:$N$17</c:f>
              <c:numCache>
                <c:formatCode>#,##0</c:formatCode>
                <c:ptCount val="12"/>
                <c:pt idx="0">
                  <c:v>59118.003539999998</c:v>
                </c:pt>
                <c:pt idx="1">
                  <c:v>49199.688770000001</c:v>
                </c:pt>
                <c:pt idx="2">
                  <c:v>49271.71471</c:v>
                </c:pt>
                <c:pt idx="3">
                  <c:v>52377.636700000003</c:v>
                </c:pt>
                <c:pt idx="4">
                  <c:v>62135.500480000002</c:v>
                </c:pt>
                <c:pt idx="5">
                  <c:v>85394.880229999995</c:v>
                </c:pt>
                <c:pt idx="6">
                  <c:v>52207.46948</c:v>
                </c:pt>
                <c:pt idx="7">
                  <c:v>60022.116329999997</c:v>
                </c:pt>
                <c:pt idx="8">
                  <c:v>100938.86161000001</c:v>
                </c:pt>
                <c:pt idx="9">
                  <c:v>76724.234389999998</c:v>
                </c:pt>
                <c:pt idx="10">
                  <c:v>57727.288930000002</c:v>
                </c:pt>
                <c:pt idx="11">
                  <c:v>77762.280119999996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4-4CF5-8063-01D8E005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558560"/>
        <c:axId val="-331556384"/>
      </c:lineChart>
      <c:catAx>
        <c:axId val="-33155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5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315563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585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'2002_2022_AYLIK_IHR'!$C$18:$N$18</c:f>
              <c:numCache>
                <c:formatCode>#,##0</c:formatCode>
                <c:ptCount val="12"/>
                <c:pt idx="0">
                  <c:v>12419.65381</c:v>
                </c:pt>
                <c:pt idx="1">
                  <c:v>15709.880440000001</c:v>
                </c:pt>
                <c:pt idx="2">
                  <c:v>17033.14921</c:v>
                </c:pt>
                <c:pt idx="3">
                  <c:v>18096.183700000001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4-4601-B4DD-8A947C325FE2}"/>
            </c:ext>
          </c:extLst>
        </c:ser>
        <c:ser>
          <c:idx val="0"/>
          <c:order val="1"/>
          <c:tx>
            <c:strRef>
              <c:f>'2002_2022_AYLIK_IHR'!$A$19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'2002_2022_AYLIK_IHR'!$C$19:$N$19</c:f>
              <c:numCache>
                <c:formatCode>#,##0</c:formatCode>
                <c:ptCount val="12"/>
                <c:pt idx="0">
                  <c:v>12015.77319</c:v>
                </c:pt>
                <c:pt idx="1">
                  <c:v>16226.111290000001</c:v>
                </c:pt>
                <c:pt idx="2">
                  <c:v>17369.885979999999</c:v>
                </c:pt>
                <c:pt idx="3">
                  <c:v>15412.279479999999</c:v>
                </c:pt>
                <c:pt idx="4">
                  <c:v>14638.275320000001</c:v>
                </c:pt>
                <c:pt idx="5">
                  <c:v>10961.58763</c:v>
                </c:pt>
                <c:pt idx="6">
                  <c:v>12028.238660000001</c:v>
                </c:pt>
                <c:pt idx="7">
                  <c:v>8439.4064199999993</c:v>
                </c:pt>
                <c:pt idx="8">
                  <c:v>9218.2875199999999</c:v>
                </c:pt>
                <c:pt idx="9">
                  <c:v>7979.69463</c:v>
                </c:pt>
                <c:pt idx="10">
                  <c:v>10633.564109999999</c:v>
                </c:pt>
                <c:pt idx="11">
                  <c:v>12679.338809999999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4-4601-B4DD-8A947C325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554752"/>
        <c:axId val="-331551488"/>
      </c:lineChart>
      <c:catAx>
        <c:axId val="-33155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51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315514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54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'2002_2022_AYLIK_IHR'!$C$20:$N$20</c:f>
              <c:numCache>
                <c:formatCode>#,##0</c:formatCode>
                <c:ptCount val="12"/>
                <c:pt idx="0">
                  <c:v>300295.32032</c:v>
                </c:pt>
                <c:pt idx="1">
                  <c:v>316251.69005999999</c:v>
                </c:pt>
                <c:pt idx="2">
                  <c:v>382465.74183999997</c:v>
                </c:pt>
                <c:pt idx="3">
                  <c:v>383680.31923999998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5-4F84-A2CA-18784553E36E}"/>
            </c:ext>
          </c:extLst>
        </c:ser>
        <c:ser>
          <c:idx val="0"/>
          <c:order val="1"/>
          <c:tx>
            <c:strRef>
              <c:f>'2002_2022_AYLIK_IHR'!$A$21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'2002_2022_AYLIK_IHR'!$C$21:$N$21</c:f>
              <c:numCache>
                <c:formatCode>#,##0</c:formatCode>
                <c:ptCount val="12"/>
                <c:pt idx="0">
                  <c:v>216886.89996000001</c:v>
                </c:pt>
                <c:pt idx="1">
                  <c:v>208723.36321000001</c:v>
                </c:pt>
                <c:pt idx="2">
                  <c:v>247977.97706999999</c:v>
                </c:pt>
                <c:pt idx="3">
                  <c:v>280588.88767000003</c:v>
                </c:pt>
                <c:pt idx="4">
                  <c:v>265663.38981000002</c:v>
                </c:pt>
                <c:pt idx="5">
                  <c:v>313347.25647999998</c:v>
                </c:pt>
                <c:pt idx="6">
                  <c:v>262176.96470999997</c:v>
                </c:pt>
                <c:pt idx="7">
                  <c:v>286061.99651000003</c:v>
                </c:pt>
                <c:pt idx="8">
                  <c:v>299539.05277000001</c:v>
                </c:pt>
                <c:pt idx="9">
                  <c:v>288750.81549000001</c:v>
                </c:pt>
                <c:pt idx="10">
                  <c:v>321478.48223000002</c:v>
                </c:pt>
                <c:pt idx="11">
                  <c:v>407124.58727999998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5-4F84-A2CA-18784553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401296"/>
        <c:axId val="-330391504"/>
      </c:lineChart>
      <c:catAx>
        <c:axId val="-33040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0391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303915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04012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'2002_2022_AYLIK_IHR'!$C$22:$N$22</c:f>
              <c:numCache>
                <c:formatCode>#,##0</c:formatCode>
                <c:ptCount val="12"/>
                <c:pt idx="0">
                  <c:v>557630.83696999995</c:v>
                </c:pt>
                <c:pt idx="1">
                  <c:v>622513.49271999998</c:v>
                </c:pt>
                <c:pt idx="2">
                  <c:v>752222.03289000003</c:v>
                </c:pt>
                <c:pt idx="3">
                  <c:v>778148.23095999996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E-4487-A120-7D032B2B1ECC}"/>
            </c:ext>
          </c:extLst>
        </c:ser>
        <c:ser>
          <c:idx val="0"/>
          <c:order val="1"/>
          <c:tx>
            <c:strRef>
              <c:f>'2002_2022_AYLIK_IHR'!$A$23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'2002_2022_AYLIK_IHR'!$C$23:$N$23</c:f>
              <c:numCache>
                <c:formatCode>#,##0</c:formatCode>
                <c:ptCount val="12"/>
                <c:pt idx="0">
                  <c:v>453133.13257000002</c:v>
                </c:pt>
                <c:pt idx="1">
                  <c:v>479065.09509000002</c:v>
                </c:pt>
                <c:pt idx="2">
                  <c:v>580656.74722999998</c:v>
                </c:pt>
                <c:pt idx="3">
                  <c:v>581264.20652999997</c:v>
                </c:pt>
                <c:pt idx="4">
                  <c:v>501065.42385000002</c:v>
                </c:pt>
                <c:pt idx="5">
                  <c:v>613094.48181000003</c:v>
                </c:pt>
                <c:pt idx="6">
                  <c:v>505779.56637000002</c:v>
                </c:pt>
                <c:pt idx="7">
                  <c:v>605133.60210000002</c:v>
                </c:pt>
                <c:pt idx="8">
                  <c:v>650964.57502999995</c:v>
                </c:pt>
                <c:pt idx="9">
                  <c:v>613688.73182999995</c:v>
                </c:pt>
                <c:pt idx="10">
                  <c:v>694328.10270000005</c:v>
                </c:pt>
                <c:pt idx="11">
                  <c:v>712956.11240999994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E-4487-A120-7D032B2B1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395856"/>
        <c:axId val="-330398576"/>
      </c:lineChart>
      <c:catAx>
        <c:axId val="-33039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0398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303985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03958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'2002_2022_AYLIK_IHR'!$C$26:$N$26</c:f>
              <c:numCache>
                <c:formatCode>#,##0</c:formatCode>
                <c:ptCount val="12"/>
                <c:pt idx="0">
                  <c:v>815315.97750000004</c:v>
                </c:pt>
                <c:pt idx="1">
                  <c:v>881438.57406000001</c:v>
                </c:pt>
                <c:pt idx="2">
                  <c:v>951496.83025</c:v>
                </c:pt>
                <c:pt idx="3">
                  <c:v>995049.25230000005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4-4173-909A-01330EE61568}"/>
            </c:ext>
          </c:extLst>
        </c:ser>
        <c:ser>
          <c:idx val="0"/>
          <c:order val="1"/>
          <c:tx>
            <c:strRef>
              <c:f>'2002_2022_AYLIK_IHR'!$A$27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'2002_2022_AYLIK_IHR'!$C$27:$N$27</c:f>
              <c:numCache>
                <c:formatCode>#,##0</c:formatCode>
                <c:ptCount val="12"/>
                <c:pt idx="0">
                  <c:v>730163.28118000005</c:v>
                </c:pt>
                <c:pt idx="1">
                  <c:v>744922.37257999997</c:v>
                </c:pt>
                <c:pt idx="2">
                  <c:v>868403.19288999995</c:v>
                </c:pt>
                <c:pt idx="3">
                  <c:v>877321.17700999998</c:v>
                </c:pt>
                <c:pt idx="4">
                  <c:v>743302.13564999995</c:v>
                </c:pt>
                <c:pt idx="5">
                  <c:v>898601.02853999997</c:v>
                </c:pt>
                <c:pt idx="6">
                  <c:v>723404.12439999997</c:v>
                </c:pt>
                <c:pt idx="7">
                  <c:v>828009.61557000002</c:v>
                </c:pt>
                <c:pt idx="8">
                  <c:v>943459.31967999996</c:v>
                </c:pt>
                <c:pt idx="9">
                  <c:v>916897.35679999995</c:v>
                </c:pt>
                <c:pt idx="10">
                  <c:v>936074.46612999996</c:v>
                </c:pt>
                <c:pt idx="11">
                  <c:v>932247.54081000003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4-4173-909A-01330EE61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399120"/>
        <c:axId val="-330400752"/>
      </c:lineChart>
      <c:catAx>
        <c:axId val="-33039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0400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304007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03991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'2002_2022_AYLIK_IHR'!$C$28:$N$28</c:f>
              <c:numCache>
                <c:formatCode>#,##0</c:formatCode>
                <c:ptCount val="12"/>
                <c:pt idx="0">
                  <c:v>133120.80665000001</c:v>
                </c:pt>
                <c:pt idx="1">
                  <c:v>177474.66750000001</c:v>
                </c:pt>
                <c:pt idx="2">
                  <c:v>191956.13829</c:v>
                </c:pt>
                <c:pt idx="3">
                  <c:v>187592.61958999999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73F-B9B0-BF0C97984F14}"/>
            </c:ext>
          </c:extLst>
        </c:ser>
        <c:ser>
          <c:idx val="0"/>
          <c:order val="1"/>
          <c:tx>
            <c:strRef>
              <c:f>'2002_2022_AYLIK_IHR'!$A$29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'2002_2022_AYLIK_IHR'!$C$29:$N$29</c:f>
              <c:numCache>
                <c:formatCode>#,##0</c:formatCode>
                <c:ptCount val="12"/>
                <c:pt idx="0">
                  <c:v>109745.80074999999</c:v>
                </c:pt>
                <c:pt idx="1">
                  <c:v>128850.02197</c:v>
                </c:pt>
                <c:pt idx="2">
                  <c:v>157418.70843</c:v>
                </c:pt>
                <c:pt idx="3">
                  <c:v>142855.32224000001</c:v>
                </c:pt>
                <c:pt idx="4">
                  <c:v>100609.27472</c:v>
                </c:pt>
                <c:pt idx="5">
                  <c:v>152971.71781999999</c:v>
                </c:pt>
                <c:pt idx="6">
                  <c:v>144666.56654</c:v>
                </c:pt>
                <c:pt idx="7">
                  <c:v>156708.43179</c:v>
                </c:pt>
                <c:pt idx="8">
                  <c:v>171870.19123999999</c:v>
                </c:pt>
                <c:pt idx="9">
                  <c:v>159298.02575999999</c:v>
                </c:pt>
                <c:pt idx="10">
                  <c:v>148404.50265000001</c:v>
                </c:pt>
                <c:pt idx="11">
                  <c:v>158206.47748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B-473F-B9B0-BF0C9798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393136"/>
        <c:axId val="-330390960"/>
      </c:lineChart>
      <c:catAx>
        <c:axId val="-33039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0390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303909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03931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'2002_2022_AYLIK_IHR'!$C$30:$N$30</c:f>
              <c:numCache>
                <c:formatCode>#,##0</c:formatCode>
                <c:ptCount val="12"/>
                <c:pt idx="0">
                  <c:v>198479.57840999999</c:v>
                </c:pt>
                <c:pt idx="1">
                  <c:v>251140.21692000001</c:v>
                </c:pt>
                <c:pt idx="2">
                  <c:v>260180.95843</c:v>
                </c:pt>
                <c:pt idx="3">
                  <c:v>262427.17285999999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5-4C3E-9275-130EA40A345C}"/>
            </c:ext>
          </c:extLst>
        </c:ser>
        <c:ser>
          <c:idx val="0"/>
          <c:order val="1"/>
          <c:tx>
            <c:strRef>
              <c:f>'2002_2022_AYLIK_IHR'!$A$31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'2002_2022_AYLIK_IHR'!$C$31:$N$31</c:f>
              <c:numCache>
                <c:formatCode>#,##0</c:formatCode>
                <c:ptCount val="12"/>
                <c:pt idx="0">
                  <c:v>235590.76749999999</c:v>
                </c:pt>
                <c:pt idx="1">
                  <c:v>246725.43401</c:v>
                </c:pt>
                <c:pt idx="2">
                  <c:v>286759.17868999997</c:v>
                </c:pt>
                <c:pt idx="3">
                  <c:v>304914.44241999998</c:v>
                </c:pt>
                <c:pt idx="4">
                  <c:v>245146.34637000001</c:v>
                </c:pt>
                <c:pt idx="5">
                  <c:v>296918.05417000002</c:v>
                </c:pt>
                <c:pt idx="6">
                  <c:v>214045.72468000001</c:v>
                </c:pt>
                <c:pt idx="7">
                  <c:v>237973.08442</c:v>
                </c:pt>
                <c:pt idx="8">
                  <c:v>271362.51105999999</c:v>
                </c:pt>
                <c:pt idx="9">
                  <c:v>276585.44179000001</c:v>
                </c:pt>
                <c:pt idx="10">
                  <c:v>280147.27015</c:v>
                </c:pt>
                <c:pt idx="11">
                  <c:v>282954.28135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5-4C3E-9275-130EA40A3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404560"/>
        <c:axId val="-330402928"/>
      </c:lineChart>
      <c:catAx>
        <c:axId val="-33040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0402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304029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04045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'2002_2022_AYLIK_IHR'!$A$59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'2002_2022_AYLIK_IHR'!$C$59:$N$59</c:f>
              <c:numCache>
                <c:formatCode>#,##0</c:formatCode>
                <c:ptCount val="12"/>
                <c:pt idx="0">
                  <c:v>352707.88241000002</c:v>
                </c:pt>
                <c:pt idx="1">
                  <c:v>414333.15104999999</c:v>
                </c:pt>
                <c:pt idx="2">
                  <c:v>446313.78726999997</c:v>
                </c:pt>
                <c:pt idx="3">
                  <c:v>557406.29679000005</c:v>
                </c:pt>
                <c:pt idx="4">
                  <c:v>547954.73134000006</c:v>
                </c:pt>
                <c:pt idx="5">
                  <c:v>496926.94073999999</c:v>
                </c:pt>
                <c:pt idx="6">
                  <c:v>476806.03814999998</c:v>
                </c:pt>
                <c:pt idx="7">
                  <c:v>508970.62647999998</c:v>
                </c:pt>
                <c:pt idx="8">
                  <c:v>582753.21513999999</c:v>
                </c:pt>
                <c:pt idx="9">
                  <c:v>465035.92444999999</c:v>
                </c:pt>
                <c:pt idx="10">
                  <c:v>547964.59438999998</c:v>
                </c:pt>
                <c:pt idx="11">
                  <c:v>530547.98011999996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1-4264-B8D4-9011706B61C9}"/>
            </c:ext>
          </c:extLst>
        </c:ser>
        <c:ser>
          <c:idx val="1"/>
          <c:order val="1"/>
          <c:tx>
            <c:strRef>
              <c:f>'2002_2022_AYLIK_IHR'!$A$58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'2002_2022_AYLIK_IHR'!$C$58:$N$58</c:f>
              <c:numCache>
                <c:formatCode>#,##0</c:formatCode>
                <c:ptCount val="12"/>
                <c:pt idx="0">
                  <c:v>497159.07162</c:v>
                </c:pt>
                <c:pt idx="1">
                  <c:v>473184.93066000001</c:v>
                </c:pt>
                <c:pt idx="2">
                  <c:v>555849.37190999999</c:v>
                </c:pt>
                <c:pt idx="3">
                  <c:v>705744.13722999999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1-4264-B8D4-9011706B6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7145152"/>
        <c:axId val="-457147328"/>
      </c:lineChart>
      <c:catAx>
        <c:axId val="-45714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5714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571473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571451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'2002_2022_AYLIK_IHR'!$C$32:$N$32</c:f>
              <c:numCache>
                <c:formatCode>#,##0</c:formatCode>
                <c:ptCount val="12"/>
                <c:pt idx="0">
                  <c:v>2126644.6644199998</c:v>
                </c:pt>
                <c:pt idx="1">
                  <c:v>2394145.28791</c:v>
                </c:pt>
                <c:pt idx="2">
                  <c:v>2981365.8061500001</c:v>
                </c:pt>
                <c:pt idx="3">
                  <c:v>3314413.6748899999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F-4D58-BFD4-98AE6060BAE0}"/>
            </c:ext>
          </c:extLst>
        </c:ser>
        <c:ser>
          <c:idx val="0"/>
          <c:order val="1"/>
          <c:tx>
            <c:strRef>
              <c:f>'2002_2022_AYLIK_IHR'!$A$33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'2002_2022_AYLIK_IHR'!$C$33:$N$33</c:f>
              <c:numCache>
                <c:formatCode>#,##0</c:formatCode>
                <c:ptCount val="12"/>
                <c:pt idx="0">
                  <c:v>1640953.5075300001</c:v>
                </c:pt>
                <c:pt idx="1">
                  <c:v>1672618.17411</c:v>
                </c:pt>
                <c:pt idx="2">
                  <c:v>1993950.1181600001</c:v>
                </c:pt>
                <c:pt idx="3">
                  <c:v>2165954.96025</c:v>
                </c:pt>
                <c:pt idx="4">
                  <c:v>2138062.9145800001</c:v>
                </c:pt>
                <c:pt idx="5">
                  <c:v>2371396.8033099999</c:v>
                </c:pt>
                <c:pt idx="6">
                  <c:v>1911911.74908</c:v>
                </c:pt>
                <c:pt idx="7">
                  <c:v>2047653.54247</c:v>
                </c:pt>
                <c:pt idx="8">
                  <c:v>2272340.7460400001</c:v>
                </c:pt>
                <c:pt idx="9">
                  <c:v>2263568.7757799998</c:v>
                </c:pt>
                <c:pt idx="10">
                  <c:v>2392513.44734</c:v>
                </c:pt>
                <c:pt idx="11">
                  <c:v>2479876.7375500002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F-4D58-BFD4-98AE6060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403472"/>
        <c:axId val="-330405648"/>
      </c:lineChart>
      <c:catAx>
        <c:axId val="-33040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040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30405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0403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'2002_2022_AYLIK_IHR'!$C$42:$N$42</c:f>
              <c:numCache>
                <c:formatCode>#,##0</c:formatCode>
                <c:ptCount val="12"/>
                <c:pt idx="0">
                  <c:v>711759.67870000005</c:v>
                </c:pt>
                <c:pt idx="1">
                  <c:v>813818.05247999995</c:v>
                </c:pt>
                <c:pt idx="2">
                  <c:v>911507.07797999994</c:v>
                </c:pt>
                <c:pt idx="3">
                  <c:v>909655.01159000001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6-4D8D-8585-F56375FEDC6A}"/>
            </c:ext>
          </c:extLst>
        </c:ser>
        <c:ser>
          <c:idx val="0"/>
          <c:order val="1"/>
          <c:tx>
            <c:strRef>
              <c:f>'2002_2022_AYLIK_IHR'!$A$43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'2002_2022_AYLIK_IHR'!$C$43:$N$43</c:f>
              <c:numCache>
                <c:formatCode>#,##0</c:formatCode>
                <c:ptCount val="12"/>
                <c:pt idx="0">
                  <c:v>650779.59207000001</c:v>
                </c:pt>
                <c:pt idx="1">
                  <c:v>683834.17183000001</c:v>
                </c:pt>
                <c:pt idx="2">
                  <c:v>783716.25133</c:v>
                </c:pt>
                <c:pt idx="3">
                  <c:v>821117.34404999996</c:v>
                </c:pt>
                <c:pt idx="4">
                  <c:v>734997.35328000004</c:v>
                </c:pt>
                <c:pt idx="5">
                  <c:v>827014.60682999995</c:v>
                </c:pt>
                <c:pt idx="6">
                  <c:v>696314.17582999996</c:v>
                </c:pt>
                <c:pt idx="7">
                  <c:v>758153.37355000002</c:v>
                </c:pt>
                <c:pt idx="8">
                  <c:v>875282.79139999999</c:v>
                </c:pt>
                <c:pt idx="9">
                  <c:v>807801.36464000004</c:v>
                </c:pt>
                <c:pt idx="10">
                  <c:v>838146.70100999996</c:v>
                </c:pt>
                <c:pt idx="11">
                  <c:v>935542.81472999998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6-4D8D-8585-F56375FED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394768"/>
        <c:axId val="-330397488"/>
      </c:lineChart>
      <c:catAx>
        <c:axId val="-33039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0397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303974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0394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'2002_2022_AYLIK_IHR'!$C$36:$N$36</c:f>
              <c:numCache>
                <c:formatCode>#,##0</c:formatCode>
                <c:ptCount val="12"/>
                <c:pt idx="0">
                  <c:v>2227828.6502399999</c:v>
                </c:pt>
                <c:pt idx="1">
                  <c:v>2539500.7315600002</c:v>
                </c:pt>
                <c:pt idx="2">
                  <c:v>2681210.8821200002</c:v>
                </c:pt>
                <c:pt idx="3">
                  <c:v>2744092.31757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9-41BE-82DA-99EF152C3C0D}"/>
            </c:ext>
          </c:extLst>
        </c:ser>
        <c:ser>
          <c:idx val="0"/>
          <c:order val="1"/>
          <c:tx>
            <c:strRef>
              <c:f>'2002_2022_AYLIK_IHR'!$A$37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'2002_2022_AYLIK_IHR'!$C$37:$N$37</c:f>
              <c:numCache>
                <c:formatCode>#,##0</c:formatCode>
                <c:ptCount val="12"/>
                <c:pt idx="0">
                  <c:v>2266225.0534399999</c:v>
                </c:pt>
                <c:pt idx="1">
                  <c:v>2530671.6601999998</c:v>
                </c:pt>
                <c:pt idx="2">
                  <c:v>2890100.2227599998</c:v>
                </c:pt>
                <c:pt idx="3">
                  <c:v>2462171.0479000001</c:v>
                </c:pt>
                <c:pt idx="4">
                  <c:v>1880242.3083599999</c:v>
                </c:pt>
                <c:pt idx="5">
                  <c:v>2350260.9346400001</c:v>
                </c:pt>
                <c:pt idx="6">
                  <c:v>1981806.57461</c:v>
                </c:pt>
                <c:pt idx="7">
                  <c:v>2417750.69692</c:v>
                </c:pt>
                <c:pt idx="8">
                  <c:v>2465116.7044799998</c:v>
                </c:pt>
                <c:pt idx="9">
                  <c:v>2603956.06819</c:v>
                </c:pt>
                <c:pt idx="10">
                  <c:v>2529061.8547800002</c:v>
                </c:pt>
                <c:pt idx="11">
                  <c:v>2957523.48526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9-41BE-82DA-99EF152C3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402384"/>
        <c:axId val="-329401232"/>
      </c:lineChart>
      <c:catAx>
        <c:axId val="-33040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40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94012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04023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'2002_2022_AYLIK_IHR'!$C$40:$N$40</c:f>
              <c:numCache>
                <c:formatCode>#,##0</c:formatCode>
                <c:ptCount val="12"/>
                <c:pt idx="0">
                  <c:v>980776.77720000001</c:v>
                </c:pt>
                <c:pt idx="1">
                  <c:v>1175105.4454900001</c:v>
                </c:pt>
                <c:pt idx="2">
                  <c:v>1368861.4040300001</c:v>
                </c:pt>
                <c:pt idx="3">
                  <c:v>1401390.2168000001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8-42ED-A849-60E633D8E450}"/>
            </c:ext>
          </c:extLst>
        </c:ser>
        <c:ser>
          <c:idx val="0"/>
          <c:order val="1"/>
          <c:tx>
            <c:strRef>
              <c:f>'2002_2022_AYLIK_IHR'!$A$41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'2002_2022_AYLIK_IHR'!$C$41:$N$41</c:f>
              <c:numCache>
                <c:formatCode>#,##0</c:formatCode>
                <c:ptCount val="12"/>
                <c:pt idx="0">
                  <c:v>894344.31009000004</c:v>
                </c:pt>
                <c:pt idx="1">
                  <c:v>1063990.71875</c:v>
                </c:pt>
                <c:pt idx="2">
                  <c:v>1254808.62084</c:v>
                </c:pt>
                <c:pt idx="3">
                  <c:v>1251392.97862</c:v>
                </c:pt>
                <c:pt idx="4">
                  <c:v>1098938.99734</c:v>
                </c:pt>
                <c:pt idx="5">
                  <c:v>1304150.26086</c:v>
                </c:pt>
                <c:pt idx="6">
                  <c:v>1000141.4413900001</c:v>
                </c:pt>
                <c:pt idx="7">
                  <c:v>1204969.7597699999</c:v>
                </c:pt>
                <c:pt idx="8">
                  <c:v>1276245.6794400001</c:v>
                </c:pt>
                <c:pt idx="9">
                  <c:v>1231007.5186999999</c:v>
                </c:pt>
                <c:pt idx="10">
                  <c:v>1267979.1926599999</c:v>
                </c:pt>
                <c:pt idx="11">
                  <c:v>1314398.26345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8-42ED-A849-60E633D8E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414832"/>
        <c:axId val="-329416464"/>
      </c:lineChart>
      <c:catAx>
        <c:axId val="-32941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416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94164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4148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'2002_2022_AYLIK_IHR'!$C$34:$N$34</c:f>
              <c:numCache>
                <c:formatCode>#,##0</c:formatCode>
                <c:ptCount val="12"/>
                <c:pt idx="0">
                  <c:v>1592663.7553900001</c:v>
                </c:pt>
                <c:pt idx="1">
                  <c:v>1841550.9682400001</c:v>
                </c:pt>
                <c:pt idx="2">
                  <c:v>2018300.1134800001</c:v>
                </c:pt>
                <c:pt idx="3">
                  <c:v>2041674.3344099999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3-4155-B9D3-F8EFBDCB1508}"/>
            </c:ext>
          </c:extLst>
        </c:ser>
        <c:ser>
          <c:idx val="0"/>
          <c:order val="1"/>
          <c:tx>
            <c:strRef>
              <c:f>'2002_2022_AYLIK_IHR'!$A$35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'2002_2022_AYLIK_IHR'!$C$35:$N$35</c:f>
              <c:numCache>
                <c:formatCode>#,##0</c:formatCode>
                <c:ptCount val="12"/>
                <c:pt idx="0">
                  <c:v>1512887.10396</c:v>
                </c:pt>
                <c:pt idx="1">
                  <c:v>1510502.47695</c:v>
                </c:pt>
                <c:pt idx="2">
                  <c:v>1674880.7140299999</c:v>
                </c:pt>
                <c:pt idx="3">
                  <c:v>1625138.2935299999</c:v>
                </c:pt>
                <c:pt idx="4">
                  <c:v>1299829.1103699999</c:v>
                </c:pt>
                <c:pt idx="5">
                  <c:v>1801864.2461399999</c:v>
                </c:pt>
                <c:pt idx="6">
                  <c:v>1691651.7030400001</c:v>
                </c:pt>
                <c:pt idx="7">
                  <c:v>1736129.54272</c:v>
                </c:pt>
                <c:pt idx="8">
                  <c:v>1942360.24449</c:v>
                </c:pt>
                <c:pt idx="9">
                  <c:v>1908745.78027</c:v>
                </c:pt>
                <c:pt idx="10">
                  <c:v>1729651.81412</c:v>
                </c:pt>
                <c:pt idx="11">
                  <c:v>1808369.7564399999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3-4155-B9D3-F8EFBDCB1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408848"/>
        <c:axId val="-329413200"/>
      </c:lineChart>
      <c:catAx>
        <c:axId val="-32940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413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94132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408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'2002_2022_AYLIK_IHR'!$C$44:$N$44</c:f>
              <c:numCache>
                <c:formatCode>#,##0</c:formatCode>
                <c:ptCount val="12"/>
                <c:pt idx="0">
                  <c:v>1120662.1097899999</c:v>
                </c:pt>
                <c:pt idx="1">
                  <c:v>1242066.7222899999</c:v>
                </c:pt>
                <c:pt idx="2">
                  <c:v>1445401.3308999999</c:v>
                </c:pt>
                <c:pt idx="3">
                  <c:v>1501628.6222399999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1-428D-A552-C2BF3276C373}"/>
            </c:ext>
          </c:extLst>
        </c:ser>
        <c:ser>
          <c:idx val="0"/>
          <c:order val="1"/>
          <c:tx>
            <c:strRef>
              <c:f>'2002_2022_AYLIK_IHR'!$A$45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'2002_2022_AYLIK_IHR'!$C$45:$N$45</c:f>
              <c:numCache>
                <c:formatCode>#,##0</c:formatCode>
                <c:ptCount val="12"/>
                <c:pt idx="0">
                  <c:v>758787.71044000005</c:v>
                </c:pt>
                <c:pt idx="1">
                  <c:v>832912.97582000005</c:v>
                </c:pt>
                <c:pt idx="2">
                  <c:v>978932.67645000003</c:v>
                </c:pt>
                <c:pt idx="3">
                  <c:v>1048711.17154</c:v>
                </c:pt>
                <c:pt idx="4">
                  <c:v>937348.59410999995</c:v>
                </c:pt>
                <c:pt idx="5">
                  <c:v>1125301.8316299999</c:v>
                </c:pt>
                <c:pt idx="6">
                  <c:v>928850.01696000004</c:v>
                </c:pt>
                <c:pt idx="7">
                  <c:v>1022447.36968</c:v>
                </c:pt>
                <c:pt idx="8">
                  <c:v>1147614.6081000001</c:v>
                </c:pt>
                <c:pt idx="9">
                  <c:v>1143291.76428</c:v>
                </c:pt>
                <c:pt idx="10">
                  <c:v>1202548.80965</c:v>
                </c:pt>
                <c:pt idx="11">
                  <c:v>1226591.9874499999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1-428D-A552-C2BF3276C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412656"/>
        <c:axId val="-329413744"/>
      </c:lineChart>
      <c:catAx>
        <c:axId val="-32941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413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94137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4126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'2002_2022_AYLIK_IHR'!$C$48:$N$48</c:f>
              <c:numCache>
                <c:formatCode>#,##0</c:formatCode>
                <c:ptCount val="12"/>
                <c:pt idx="0">
                  <c:v>353728.78503999999</c:v>
                </c:pt>
                <c:pt idx="1">
                  <c:v>428325.85988</c:v>
                </c:pt>
                <c:pt idx="2">
                  <c:v>514059.72120999999</c:v>
                </c:pt>
                <c:pt idx="3">
                  <c:v>569249.07397000003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C-46DB-8473-7885E0813D36}"/>
            </c:ext>
          </c:extLst>
        </c:ser>
        <c:ser>
          <c:idx val="0"/>
          <c:order val="1"/>
          <c:tx>
            <c:strRef>
              <c:f>'2002_2022_AYLIK_IHR'!$A$49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'2002_2022_AYLIK_IHR'!$C$49:$N$49</c:f>
              <c:numCache>
                <c:formatCode>#,##0</c:formatCode>
                <c:ptCount val="12"/>
                <c:pt idx="0">
                  <c:v>278859.37686000002</c:v>
                </c:pt>
                <c:pt idx="1">
                  <c:v>330049.80086999998</c:v>
                </c:pt>
                <c:pt idx="2">
                  <c:v>402238.67887</c:v>
                </c:pt>
                <c:pt idx="3">
                  <c:v>401912.45516999997</c:v>
                </c:pt>
                <c:pt idx="4">
                  <c:v>384027.50832000002</c:v>
                </c:pt>
                <c:pt idx="5">
                  <c:v>425660.49411000003</c:v>
                </c:pt>
                <c:pt idx="6">
                  <c:v>357615.87067999999</c:v>
                </c:pt>
                <c:pt idx="7">
                  <c:v>420388.28506999998</c:v>
                </c:pt>
                <c:pt idx="8">
                  <c:v>414269.97444999998</c:v>
                </c:pt>
                <c:pt idx="9">
                  <c:v>380695.97982000001</c:v>
                </c:pt>
                <c:pt idx="10">
                  <c:v>395592.49407999997</c:v>
                </c:pt>
                <c:pt idx="11">
                  <c:v>419604.06001999998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C-46DB-8473-7885E0813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410480"/>
        <c:axId val="-329415376"/>
      </c:lineChart>
      <c:catAx>
        <c:axId val="-32941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415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9415376"/>
        <c:scaling>
          <c:orientation val="minMax"/>
          <c:max val="7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410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'2002_2022_AYLIK_IHR'!$C$50:$N$50</c:f>
              <c:numCache>
                <c:formatCode>#,##0</c:formatCode>
                <c:ptCount val="12"/>
                <c:pt idx="0">
                  <c:v>359426.20775</c:v>
                </c:pt>
                <c:pt idx="1">
                  <c:v>488955.76747999998</c:v>
                </c:pt>
                <c:pt idx="2">
                  <c:v>433612.69653000002</c:v>
                </c:pt>
                <c:pt idx="3">
                  <c:v>530754.93503000005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6-4BB5-891B-A5576082ED0B}"/>
            </c:ext>
          </c:extLst>
        </c:ser>
        <c:ser>
          <c:idx val="0"/>
          <c:order val="1"/>
          <c:tx>
            <c:strRef>
              <c:f>'2002_2022_AYLIK_IHR'!$A$51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'2002_2022_AYLIK_IHR'!$C$51:$N$51</c:f>
              <c:numCache>
                <c:formatCode>#,##0</c:formatCode>
                <c:ptCount val="12"/>
                <c:pt idx="0">
                  <c:v>331571.66105</c:v>
                </c:pt>
                <c:pt idx="1">
                  <c:v>307688.08682000003</c:v>
                </c:pt>
                <c:pt idx="2">
                  <c:v>343662.14681000001</c:v>
                </c:pt>
                <c:pt idx="3">
                  <c:v>406145.42330999998</c:v>
                </c:pt>
                <c:pt idx="4">
                  <c:v>492628.34412000002</c:v>
                </c:pt>
                <c:pt idx="5">
                  <c:v>594623.31441999995</c:v>
                </c:pt>
                <c:pt idx="6">
                  <c:v>459423.41171999997</c:v>
                </c:pt>
                <c:pt idx="7">
                  <c:v>452278.44451</c:v>
                </c:pt>
                <c:pt idx="8">
                  <c:v>507313.06409</c:v>
                </c:pt>
                <c:pt idx="9">
                  <c:v>686001.71333000006</c:v>
                </c:pt>
                <c:pt idx="10">
                  <c:v>1284603.57005</c:v>
                </c:pt>
                <c:pt idx="11">
                  <c:v>926979.57175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6-4BB5-891B-A5576082E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403408"/>
        <c:axId val="-329408304"/>
      </c:lineChart>
      <c:catAx>
        <c:axId val="-32940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40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94083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4034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'2002_2022_AYLIK_IHR'!$C$46:$N$46</c:f>
              <c:numCache>
                <c:formatCode>#,##0</c:formatCode>
                <c:ptCount val="12"/>
                <c:pt idx="0">
                  <c:v>1628574.75611</c:v>
                </c:pt>
                <c:pt idx="1">
                  <c:v>1771234.3119300001</c:v>
                </c:pt>
                <c:pt idx="2">
                  <c:v>2270447.34424</c:v>
                </c:pt>
                <c:pt idx="3">
                  <c:v>2040594.0096400001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B-419D-9AE9-696C4FD11DB7}"/>
            </c:ext>
          </c:extLst>
        </c:ser>
        <c:ser>
          <c:idx val="0"/>
          <c:order val="1"/>
          <c:tx>
            <c:strRef>
              <c:f>'2002_2022_AYLIK_IHR'!$A$47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'2002_2022_AYLIK_IHR'!$C$47:$N$47</c:f>
              <c:numCache>
                <c:formatCode>#,##0</c:formatCode>
                <c:ptCount val="12"/>
                <c:pt idx="0">
                  <c:v>1052771.92059</c:v>
                </c:pt>
                <c:pt idx="1">
                  <c:v>1191759.4696899999</c:v>
                </c:pt>
                <c:pt idx="2">
                  <c:v>1526156.64411</c:v>
                </c:pt>
                <c:pt idx="3">
                  <c:v>1647166.2464699999</c:v>
                </c:pt>
                <c:pt idx="4">
                  <c:v>1727666.49</c:v>
                </c:pt>
                <c:pt idx="5">
                  <c:v>2007804.7012499999</c:v>
                </c:pt>
                <c:pt idx="6">
                  <c:v>1727116.3204699999</c:v>
                </c:pt>
                <c:pt idx="7">
                  <c:v>2255363.3060499998</c:v>
                </c:pt>
                <c:pt idx="8">
                  <c:v>2600616.08262</c:v>
                </c:pt>
                <c:pt idx="9">
                  <c:v>2270991.9193600002</c:v>
                </c:pt>
                <c:pt idx="10">
                  <c:v>2030890.94043</c:v>
                </c:pt>
                <c:pt idx="11">
                  <c:v>2269092.28088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B-419D-9AE9-696C4FD11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405584"/>
        <c:axId val="-329406672"/>
      </c:lineChart>
      <c:catAx>
        <c:axId val="-32940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406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9406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4055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'2002_2022_AYLIK_IHR'!$A$60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'2002_2022_AYLIK_IHR'!$C$60:$N$60</c:f>
              <c:numCache>
                <c:formatCode>#,##0</c:formatCode>
                <c:ptCount val="12"/>
                <c:pt idx="0">
                  <c:v>497159.07162</c:v>
                </c:pt>
                <c:pt idx="1">
                  <c:v>473184.93066000001</c:v>
                </c:pt>
                <c:pt idx="2">
                  <c:v>555849.37190999999</c:v>
                </c:pt>
                <c:pt idx="3">
                  <c:v>705744.13722999999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E-495E-8D4D-284AC94C5944}"/>
            </c:ext>
          </c:extLst>
        </c:ser>
        <c:ser>
          <c:idx val="0"/>
          <c:order val="1"/>
          <c:tx>
            <c:strRef>
              <c:f>'2002_2022_AYLIK_IHR'!$A$61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'2002_2022_AYLIK_IHR'!$C$61:$N$61</c:f>
              <c:numCache>
                <c:formatCode>#,##0</c:formatCode>
                <c:ptCount val="12"/>
                <c:pt idx="0">
                  <c:v>352707.88241000002</c:v>
                </c:pt>
                <c:pt idx="1">
                  <c:v>414333.15104999999</c:v>
                </c:pt>
                <c:pt idx="2">
                  <c:v>446313.78726999997</c:v>
                </c:pt>
                <c:pt idx="3">
                  <c:v>557406.29679000005</c:v>
                </c:pt>
                <c:pt idx="4">
                  <c:v>547954.73134000006</c:v>
                </c:pt>
                <c:pt idx="5">
                  <c:v>496926.94073999999</c:v>
                </c:pt>
                <c:pt idx="6">
                  <c:v>476806.03814999998</c:v>
                </c:pt>
                <c:pt idx="7">
                  <c:v>508970.62647999998</c:v>
                </c:pt>
                <c:pt idx="8">
                  <c:v>582753.21513999999</c:v>
                </c:pt>
                <c:pt idx="9">
                  <c:v>465035.92444999999</c:v>
                </c:pt>
                <c:pt idx="10">
                  <c:v>547964.59438999998</c:v>
                </c:pt>
                <c:pt idx="11">
                  <c:v>530547.98011999996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E-495E-8D4D-284AC94C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405040"/>
        <c:axId val="-329404496"/>
      </c:lineChart>
      <c:catAx>
        <c:axId val="-32940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4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94044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405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'2002_2022_AYLIK_IHR'!$A$81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'2002_2022_AYLIK_IHR'!$C$81:$N$81</c:f>
              <c:numCache>
                <c:formatCode>#,##0</c:formatCode>
                <c:ptCount val="12"/>
                <c:pt idx="0">
                  <c:v>15004011.359999999</c:v>
                </c:pt>
                <c:pt idx="1">
                  <c:v>15952810.122</c:v>
                </c:pt>
                <c:pt idx="2">
                  <c:v>18955872.236000001</c:v>
                </c:pt>
                <c:pt idx="3">
                  <c:v>18757122.208999999</c:v>
                </c:pt>
                <c:pt idx="4">
                  <c:v>16468843.443</c:v>
                </c:pt>
                <c:pt idx="5">
                  <c:v>19740902.072000001</c:v>
                </c:pt>
                <c:pt idx="6">
                  <c:v>16358546.530999999</c:v>
                </c:pt>
                <c:pt idx="7">
                  <c:v>18861476.282000002</c:v>
                </c:pt>
                <c:pt idx="8">
                  <c:v>20716889.225000001</c:v>
                </c:pt>
                <c:pt idx="9">
                  <c:v>20713741.309</c:v>
                </c:pt>
                <c:pt idx="10">
                  <c:v>21458346.706999999</c:v>
                </c:pt>
                <c:pt idx="11">
                  <c:v>22233420.087000001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8-4683-A309-F0C19F0F641E}"/>
            </c:ext>
          </c:extLst>
        </c:ser>
        <c:ser>
          <c:idx val="1"/>
          <c:order val="1"/>
          <c:tx>
            <c:strRef>
              <c:f>'2002_2022_AYLIK_IHR'!$A$82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'2002_2022_AYLIK_IHR'!$C$82:$N$82</c:f>
              <c:numCache>
                <c:formatCode>#,##0</c:formatCode>
                <c:ptCount val="12"/>
                <c:pt idx="0">
                  <c:v>17565456.587000001</c:v>
                </c:pt>
                <c:pt idx="1">
                  <c:v>19926830.136</c:v>
                </c:pt>
                <c:pt idx="2">
                  <c:v>22708727.074000001</c:v>
                </c:pt>
                <c:pt idx="3">
                  <c:v>23363783.298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8-4683-A309-F0C19F0F6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7140800"/>
        <c:axId val="-457134272"/>
      </c:lineChart>
      <c:catAx>
        <c:axId val="-45714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5713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57134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571408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'2002_2022_AYLIK_IHR'!$C$38:$N$38</c:f>
              <c:numCache>
                <c:formatCode>#,##0</c:formatCode>
                <c:ptCount val="12"/>
                <c:pt idx="0">
                  <c:v>70779.795960000003</c:v>
                </c:pt>
                <c:pt idx="1">
                  <c:v>67064.913990000001</c:v>
                </c:pt>
                <c:pt idx="2">
                  <c:v>140232.92827999999</c:v>
                </c:pt>
                <c:pt idx="3">
                  <c:v>198883.93552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A-4BF6-AC8F-066EF605243B}"/>
            </c:ext>
          </c:extLst>
        </c:ser>
        <c:ser>
          <c:idx val="0"/>
          <c:order val="1"/>
          <c:tx>
            <c:strRef>
              <c:f>'2002_2022_AYLIK_IHR'!$A$39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'2002_2022_AYLIK_IHR'!$C$39:$N$39</c:f>
              <c:numCache>
                <c:formatCode>#,##0</c:formatCode>
                <c:ptCount val="12"/>
                <c:pt idx="0">
                  <c:v>42744.004710000001</c:v>
                </c:pt>
                <c:pt idx="1">
                  <c:v>14435.76268</c:v>
                </c:pt>
                <c:pt idx="2">
                  <c:v>153850.51842000001</c:v>
                </c:pt>
                <c:pt idx="3">
                  <c:v>109911.3973</c:v>
                </c:pt>
                <c:pt idx="4">
                  <c:v>136047.26019999999</c:v>
                </c:pt>
                <c:pt idx="5">
                  <c:v>277348.91031000001</c:v>
                </c:pt>
                <c:pt idx="6">
                  <c:v>76572.630040000004</c:v>
                </c:pt>
                <c:pt idx="7">
                  <c:v>58623.438580000002</c:v>
                </c:pt>
                <c:pt idx="8">
                  <c:v>117629.91516</c:v>
                </c:pt>
                <c:pt idx="9">
                  <c:v>208205.03047999999</c:v>
                </c:pt>
                <c:pt idx="10">
                  <c:v>259778.32897999999</c:v>
                </c:pt>
                <c:pt idx="11">
                  <c:v>171221.63492000001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A-4BF6-AC8F-066EF6052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651648"/>
        <c:axId val="-328654368"/>
      </c:lineChart>
      <c:catAx>
        <c:axId val="-32865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865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8654368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865164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'2002_2022_AYLIK_IHR'!$C$52:$N$52</c:f>
              <c:numCache>
                <c:formatCode>#,##0</c:formatCode>
                <c:ptCount val="12"/>
                <c:pt idx="0">
                  <c:v>306784.40590000001</c:v>
                </c:pt>
                <c:pt idx="1">
                  <c:v>325104.89973</c:v>
                </c:pt>
                <c:pt idx="2">
                  <c:v>327067.35015999997</c:v>
                </c:pt>
                <c:pt idx="3">
                  <c:v>392187.33938999998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A-4F44-B98B-ADF7A9448B4D}"/>
            </c:ext>
          </c:extLst>
        </c:ser>
        <c:ser>
          <c:idx val="0"/>
          <c:order val="1"/>
          <c:tx>
            <c:strRef>
              <c:f>'2002_2022_AYLIK_IHR'!$A$53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'2002_2022_AYLIK_IHR'!$C$53:$N$53</c:f>
              <c:numCache>
                <c:formatCode>#,##0</c:formatCode>
                <c:ptCount val="12"/>
                <c:pt idx="0">
                  <c:v>166540.16803</c:v>
                </c:pt>
                <c:pt idx="1">
                  <c:v>233224.16435000001</c:v>
                </c:pt>
                <c:pt idx="2">
                  <c:v>246958.49736000001</c:v>
                </c:pt>
                <c:pt idx="3">
                  <c:v>302515.37770999997</c:v>
                </c:pt>
                <c:pt idx="4">
                  <c:v>170344.52846</c:v>
                </c:pt>
                <c:pt idx="5">
                  <c:v>221630.07306</c:v>
                </c:pt>
                <c:pt idx="6">
                  <c:v>230940.86597000001</c:v>
                </c:pt>
                <c:pt idx="7">
                  <c:v>282567.08561000001</c:v>
                </c:pt>
                <c:pt idx="8">
                  <c:v>239695.27695999999</c:v>
                </c:pt>
                <c:pt idx="9">
                  <c:v>301391.62998999999</c:v>
                </c:pt>
                <c:pt idx="10">
                  <c:v>382525.6336</c:v>
                </c:pt>
                <c:pt idx="11">
                  <c:v>431860.10736999998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A-4F44-B98B-ADF7A944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642944"/>
        <c:axId val="-328642400"/>
      </c:lineChart>
      <c:catAx>
        <c:axId val="-32864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8642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86424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86429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'2002_2022_AYLIK_IHR'!$C$54:$N$54</c:f>
              <c:numCache>
                <c:formatCode>#,##0</c:formatCode>
                <c:ptCount val="12"/>
                <c:pt idx="0">
                  <c:v>458228.58648</c:v>
                </c:pt>
                <c:pt idx="1">
                  <c:v>537290.72768000001</c:v>
                </c:pt>
                <c:pt idx="2">
                  <c:v>616895.16905000003</c:v>
                </c:pt>
                <c:pt idx="3">
                  <c:v>637271.78162999998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A-4EEC-95D1-2ECEEA57B03B}"/>
            </c:ext>
          </c:extLst>
        </c:ser>
        <c:ser>
          <c:idx val="0"/>
          <c:order val="1"/>
          <c:tx>
            <c:strRef>
              <c:f>'2002_2022_AYLIK_IHR'!$A$55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'2002_2022_AYLIK_IHR'!$C$55:$N$55</c:f>
              <c:numCache>
                <c:formatCode>#,##0</c:formatCode>
                <c:ptCount val="12"/>
                <c:pt idx="0">
                  <c:v>400032.49501999997</c:v>
                </c:pt>
                <c:pt idx="1">
                  <c:v>445925.11801999999</c:v>
                </c:pt>
                <c:pt idx="2">
                  <c:v>545986.36667000002</c:v>
                </c:pt>
                <c:pt idx="3">
                  <c:v>561086.33949000004</c:v>
                </c:pt>
                <c:pt idx="4">
                  <c:v>485871.66136999999</c:v>
                </c:pt>
                <c:pt idx="5">
                  <c:v>573159.20860000001</c:v>
                </c:pt>
                <c:pt idx="6">
                  <c:v>466224.44118000002</c:v>
                </c:pt>
                <c:pt idx="7">
                  <c:v>521656.87170999998</c:v>
                </c:pt>
                <c:pt idx="8">
                  <c:v>550066.86617000005</c:v>
                </c:pt>
                <c:pt idx="9">
                  <c:v>513419.20461000002</c:v>
                </c:pt>
                <c:pt idx="10">
                  <c:v>559331.70024999999</c:v>
                </c:pt>
                <c:pt idx="11">
                  <c:v>570263.47739999997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A-4EEC-95D1-2ECEEA57B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650560"/>
        <c:axId val="-328650016"/>
      </c:lineChart>
      <c:catAx>
        <c:axId val="-32865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865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86500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86505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'2002_2022_AYLIK_IHR'!$C$3:$N$3</c:f>
              <c:numCache>
                <c:formatCode>#,##0</c:formatCode>
                <c:ptCount val="12"/>
                <c:pt idx="0">
                  <c:v>2058776.5823300001</c:v>
                </c:pt>
                <c:pt idx="1">
                  <c:v>2127157.54868</c:v>
                </c:pt>
                <c:pt idx="2">
                  <c:v>2425984.2349400003</c:v>
                </c:pt>
                <c:pt idx="3">
                  <c:v>2351176.7907500002</c:v>
                </c:pt>
                <c:pt idx="4">
                  <c:v>2069908.8452300001</c:v>
                </c:pt>
                <c:pt idx="5">
                  <c:v>2557673.0548600005</c:v>
                </c:pt>
                <c:pt idx="6">
                  <c:v>2018634.3108399999</c:v>
                </c:pt>
                <c:pt idx="7">
                  <c:v>2317116.2948700003</c:v>
                </c:pt>
                <c:pt idx="8">
                  <c:v>2723686.6098199999</c:v>
                </c:pt>
                <c:pt idx="9">
                  <c:v>2827744.3596700002</c:v>
                </c:pt>
                <c:pt idx="10">
                  <c:v>3022644.0884200004</c:v>
                </c:pt>
                <c:pt idx="11">
                  <c:v>3211222.0041800002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5-40FB-8437-D6F1B96E59C6}"/>
            </c:ext>
          </c:extLst>
        </c:ser>
        <c:ser>
          <c:idx val="1"/>
          <c:order val="1"/>
          <c:tx>
            <c:strRef>
              <c:f>'2002_2022_AYLIK_IHR'!$A$2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'2002_2022_AYLIK_IHR'!$C$2:$N$2</c:f>
              <c:numCache>
                <c:formatCode>#,##0</c:formatCode>
                <c:ptCount val="12"/>
                <c:pt idx="0">
                  <c:v>2558045.1667500003</c:v>
                </c:pt>
                <c:pt idx="1">
                  <c:v>2773034.2101000003</c:v>
                </c:pt>
                <c:pt idx="2">
                  <c:v>3030555.0750599997</c:v>
                </c:pt>
                <c:pt idx="3">
                  <c:v>2765386.6251899996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5-40FB-8437-D6F1B96E5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7139712"/>
        <c:axId val="-457136448"/>
      </c:lineChart>
      <c:catAx>
        <c:axId val="-45713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5713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571364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571397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2009-2022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'2002_2022_AYLIK_IHR'!$C$69:$N$69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5-45DB-8C7F-CBDB4DC74E55}"/>
            </c:ext>
          </c:extLst>
        </c:ser>
        <c:ser>
          <c:idx val="6"/>
          <c:order val="1"/>
          <c:tx>
            <c:strRef>
              <c:f>'2002_2022_AYLIK_IHR'!$A$70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'2002_2022_AYLIK_IHR'!$C$70:$N$70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5-45DB-8C7F-CBDB4DC74E55}"/>
            </c:ext>
          </c:extLst>
        </c:ser>
        <c:ser>
          <c:idx val="7"/>
          <c:order val="2"/>
          <c:tx>
            <c:strRef>
              <c:f>'2002_2022_AYLIK_IHR'!$A$71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'2002_2022_AYLIK_IHR'!$C$71:$N$71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5-45DB-8C7F-CBDB4DC74E55}"/>
            </c:ext>
          </c:extLst>
        </c:ser>
        <c:ser>
          <c:idx val="0"/>
          <c:order val="3"/>
          <c:tx>
            <c:strRef>
              <c:f>'2002_2022_AYLIK_IHR'!$A$72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'2002_2022_AYLIK_IHR'!$C$72:$N$72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05-45DB-8C7F-CBDB4DC74E55}"/>
            </c:ext>
          </c:extLst>
        </c:ser>
        <c:ser>
          <c:idx val="3"/>
          <c:order val="4"/>
          <c:tx>
            <c:strRef>
              <c:f>'2002_2022_AYLIK_IHR'!$A$73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'2002_2022_AYLIK_IHR'!$C$73:$N$73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05-45DB-8C7F-CBDB4DC74E55}"/>
            </c:ext>
          </c:extLst>
        </c:ser>
        <c:ser>
          <c:idx val="4"/>
          <c:order val="5"/>
          <c:tx>
            <c:strRef>
              <c:f>'2002_2022_AYLIK_IHR'!$A$74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'2002_2022_AYLIK_IHR'!$C$74:$N$74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05-45DB-8C7F-CBDB4DC74E55}"/>
            </c:ext>
          </c:extLst>
        </c:ser>
        <c:ser>
          <c:idx val="1"/>
          <c:order val="6"/>
          <c:tx>
            <c:strRef>
              <c:f>'2002_2022_AYLIK_IHR'!$A$75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'2002_2022_AYLIK_IHR'!$C$75:$N$75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05-45DB-8C7F-CBDB4DC74E55}"/>
            </c:ext>
          </c:extLst>
        </c:ser>
        <c:ser>
          <c:idx val="2"/>
          <c:order val="7"/>
          <c:tx>
            <c:strRef>
              <c:f>'2002_2022_AYLIK_IHR'!$A$76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'2002_2022_AYLIK_IHR'!$C$76:$N$76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05-45DB-8C7F-CBDB4DC74E55}"/>
            </c:ext>
          </c:extLst>
        </c:ser>
        <c:ser>
          <c:idx val="8"/>
          <c:order val="8"/>
          <c:tx>
            <c:strRef>
              <c:f>'2002_2022_AYLIK_IHR'!$A$77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'2002_2022_AYLIK_IHR'!$C$77:$N$77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05-45DB-8C7F-CBDB4DC74E55}"/>
            </c:ext>
          </c:extLst>
        </c:ser>
        <c:ser>
          <c:idx val="9"/>
          <c:order val="9"/>
          <c:tx>
            <c:strRef>
              <c:f>'2002_2022_AYLIK_IHR'!$A$78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'2002_2022_AYLIK_IHR'!$C$78:$N$78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05-45DB-8C7F-CBDB4DC74E55}"/>
            </c:ext>
          </c:extLst>
        </c:ser>
        <c:ser>
          <c:idx val="10"/>
          <c:order val="10"/>
          <c:tx>
            <c:strRef>
              <c:f>'2002_2022_AYLIK_IHR'!$A$79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'2002_2022_AYLIK_IHR'!$C$79:$N$79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05-45DB-8C7F-CBDB4DC74E55}"/>
            </c:ext>
          </c:extLst>
        </c:ser>
        <c:ser>
          <c:idx val="11"/>
          <c:order val="11"/>
          <c:tx>
            <c:strRef>
              <c:f>'2002_2022_AYLIK_IHR'!$A$81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'2002_2022_AYLIK_IHR'!$C$81:$N$81</c:f>
              <c:numCache>
                <c:formatCode>#,##0</c:formatCode>
                <c:ptCount val="12"/>
                <c:pt idx="0">
                  <c:v>15004011.359999999</c:v>
                </c:pt>
                <c:pt idx="1">
                  <c:v>15952810.122</c:v>
                </c:pt>
                <c:pt idx="2">
                  <c:v>18955872.236000001</c:v>
                </c:pt>
                <c:pt idx="3">
                  <c:v>18757122.208999999</c:v>
                </c:pt>
                <c:pt idx="4">
                  <c:v>16468843.443</c:v>
                </c:pt>
                <c:pt idx="5">
                  <c:v>19740902.072000001</c:v>
                </c:pt>
                <c:pt idx="6">
                  <c:v>16358546.530999999</c:v>
                </c:pt>
                <c:pt idx="7">
                  <c:v>18861476.282000002</c:v>
                </c:pt>
                <c:pt idx="8">
                  <c:v>20716889.225000001</c:v>
                </c:pt>
                <c:pt idx="9">
                  <c:v>20713741.309</c:v>
                </c:pt>
                <c:pt idx="10">
                  <c:v>21458346.706999999</c:v>
                </c:pt>
                <c:pt idx="11">
                  <c:v>22233420.087000001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705-45DB-8C7F-CBDB4DC74E55}"/>
            </c:ext>
          </c:extLst>
        </c:ser>
        <c:ser>
          <c:idx val="12"/>
          <c:order val="12"/>
          <c:tx>
            <c:strRef>
              <c:f>'2002_2022_AYLIK_IHR'!$A$82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'2002_2022_AYLIK_IHR'!$C$82:$N$82</c:f>
              <c:numCache>
                <c:formatCode>#,##0</c:formatCode>
                <c:ptCount val="12"/>
                <c:pt idx="0">
                  <c:v>17565456.587000001</c:v>
                </c:pt>
                <c:pt idx="1">
                  <c:v>19926830.136</c:v>
                </c:pt>
                <c:pt idx="2">
                  <c:v>22708727.074000001</c:v>
                </c:pt>
                <c:pt idx="3">
                  <c:v>23363783.298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705-45DB-8C7F-CBDB4DC74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7137536"/>
        <c:axId val="-457136992"/>
      </c:lineChart>
      <c:catAx>
        <c:axId val="-45713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57136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57136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5713753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9602242901455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2002-2022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'2002_2022_AYLIK_IHR'!$A$62:$A$82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'2002_2022_AYLIK_IHR'!$A$62:$A$82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'2002_2022_AYLIK_IHR'!$O$62:$O$82</c:f>
              <c:numCache>
                <c:formatCode>#,##0</c:formatCode>
                <c:ptCount val="21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225221981.58299997</c:v>
                </c:pt>
                <c:pt idx="20">
                  <c:v>83564797.094999999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F-4E65-82C4-B7181E8C2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57149504"/>
        <c:axId val="-457148960"/>
      </c:barChart>
      <c:catAx>
        <c:axId val="-4571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57148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571489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5714950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'2002_2022_AYLIK_IHR'!$C$4:$N$4</c:f>
              <c:numCache>
                <c:formatCode>#,##0</c:formatCode>
                <c:ptCount val="12"/>
                <c:pt idx="0">
                  <c:v>836148.62604</c:v>
                </c:pt>
                <c:pt idx="1">
                  <c:v>966049.87814000004</c:v>
                </c:pt>
                <c:pt idx="2">
                  <c:v>1022953.75931</c:v>
                </c:pt>
                <c:pt idx="3">
                  <c:v>819393.83288999996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1-4440-9B08-ACE287B1FED8}"/>
            </c:ext>
          </c:extLst>
        </c:ser>
        <c:ser>
          <c:idx val="0"/>
          <c:order val="1"/>
          <c:tx>
            <c:strRef>
              <c:f>'2002_2022_AYLIK_IHR'!$A$5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'2002_2022_AYLIK_IHR'!$C$5:$N$5</c:f>
              <c:numCache>
                <c:formatCode>#,##0</c:formatCode>
                <c:ptCount val="12"/>
                <c:pt idx="0">
                  <c:v>599472.62661000004</c:v>
                </c:pt>
                <c:pt idx="1">
                  <c:v>635152.71918999997</c:v>
                </c:pt>
                <c:pt idx="2">
                  <c:v>783752.09183000005</c:v>
                </c:pt>
                <c:pt idx="3">
                  <c:v>749920.66836999997</c:v>
                </c:pt>
                <c:pt idx="4">
                  <c:v>609720.62609999999</c:v>
                </c:pt>
                <c:pt idx="5">
                  <c:v>764422.78813</c:v>
                </c:pt>
                <c:pt idx="6">
                  <c:v>641900.81250999996</c:v>
                </c:pt>
                <c:pt idx="7">
                  <c:v>780093.08686000004</c:v>
                </c:pt>
                <c:pt idx="8">
                  <c:v>840003.75655000005</c:v>
                </c:pt>
                <c:pt idx="9">
                  <c:v>897210.77252</c:v>
                </c:pt>
                <c:pt idx="10">
                  <c:v>897018.73681000003</c:v>
                </c:pt>
                <c:pt idx="11">
                  <c:v>949325.46669000003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1-4440-9B08-ACE287B1F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57146240"/>
        <c:axId val="-461449328"/>
      </c:lineChart>
      <c:catAx>
        <c:axId val="-45714624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61449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614493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571462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'2002_2022_AYLIK_IHR'!$C$6:$N$6</c:f>
              <c:numCache>
                <c:formatCode>#,##0</c:formatCode>
                <c:ptCount val="12"/>
                <c:pt idx="0">
                  <c:v>284517.23479999998</c:v>
                </c:pt>
                <c:pt idx="1">
                  <c:v>253981.99635</c:v>
                </c:pt>
                <c:pt idx="2">
                  <c:v>225214.66964000001</c:v>
                </c:pt>
                <c:pt idx="3">
                  <c:v>210446.02210999999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6-4E6F-910F-C97BCD25CCD0}"/>
            </c:ext>
          </c:extLst>
        </c:ser>
        <c:ser>
          <c:idx val="0"/>
          <c:order val="1"/>
          <c:tx>
            <c:strRef>
              <c:f>'2002_2022_AYLIK_IHR'!$A$7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'2002_2022_AYLIK_IHR'!$C$7:$N$7</c:f>
              <c:numCache>
                <c:formatCode>#,##0</c:formatCode>
                <c:ptCount val="12"/>
                <c:pt idx="0">
                  <c:v>278127.63173999998</c:v>
                </c:pt>
                <c:pt idx="1">
                  <c:v>249528.27283999999</c:v>
                </c:pt>
                <c:pt idx="2">
                  <c:v>246515.34013</c:v>
                </c:pt>
                <c:pt idx="3">
                  <c:v>201459.41336000001</c:v>
                </c:pt>
                <c:pt idx="4">
                  <c:v>200725.90744000001</c:v>
                </c:pt>
                <c:pt idx="5">
                  <c:v>295140.73609999998</c:v>
                </c:pt>
                <c:pt idx="6">
                  <c:v>166058.29462999999</c:v>
                </c:pt>
                <c:pt idx="7">
                  <c:v>147760.25855</c:v>
                </c:pt>
                <c:pt idx="8">
                  <c:v>229150.72443999999</c:v>
                </c:pt>
                <c:pt idx="9">
                  <c:v>291587.59298999998</c:v>
                </c:pt>
                <c:pt idx="10">
                  <c:v>365180.32123</c:v>
                </c:pt>
                <c:pt idx="11">
                  <c:v>409291.38822000002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6-4E6F-910F-C97BCD25C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560192"/>
        <c:axId val="-331548224"/>
      </c:lineChart>
      <c:catAx>
        <c:axId val="-33156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48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315482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601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'2002_2022_AYLIK_IHR'!$C$8:$N$8</c:f>
              <c:numCache>
                <c:formatCode>#,##0</c:formatCode>
                <c:ptCount val="12"/>
                <c:pt idx="0">
                  <c:v>173061.82835</c:v>
                </c:pt>
                <c:pt idx="1">
                  <c:v>202865.84675</c:v>
                </c:pt>
                <c:pt idx="2">
                  <c:v>230247.42835</c:v>
                </c:pt>
                <c:pt idx="3">
                  <c:v>207225.07251999999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4-465E-BF6C-C4F4C9670363}"/>
            </c:ext>
          </c:extLst>
        </c:ser>
        <c:ser>
          <c:idx val="0"/>
          <c:order val="1"/>
          <c:tx>
            <c:strRef>
              <c:f>'2002_2022_AYLIK_IHR'!$A$9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'2002_2022_AYLIK_IHR'!$C$9:$N$9</c:f>
              <c:numCache>
                <c:formatCode>#,##0</c:formatCode>
                <c:ptCount val="12"/>
                <c:pt idx="0">
                  <c:v>129703.74055</c:v>
                </c:pt>
                <c:pt idx="1">
                  <c:v>145445.9252</c:v>
                </c:pt>
                <c:pt idx="2">
                  <c:v>164209.35879</c:v>
                </c:pt>
                <c:pt idx="3">
                  <c:v>157734.98884999999</c:v>
                </c:pt>
                <c:pt idx="4">
                  <c:v>144432.52205</c:v>
                </c:pt>
                <c:pt idx="5">
                  <c:v>193334.14882999999</c:v>
                </c:pt>
                <c:pt idx="6">
                  <c:v>152303.13179000001</c:v>
                </c:pt>
                <c:pt idx="7">
                  <c:v>179853.03216</c:v>
                </c:pt>
                <c:pt idx="8">
                  <c:v>202765.13026000001</c:v>
                </c:pt>
                <c:pt idx="9">
                  <c:v>181364.35298</c:v>
                </c:pt>
                <c:pt idx="10">
                  <c:v>191293.85974000001</c:v>
                </c:pt>
                <c:pt idx="11">
                  <c:v>184486.58335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4-465E-BF6C-C4F4C9670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556928"/>
        <c:axId val="-331549312"/>
      </c:lineChart>
      <c:catAx>
        <c:axId val="-33155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49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315493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56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B1" sqref="B1:J1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0" t="s">
        <v>124</v>
      </c>
      <c r="C1" s="150"/>
      <c r="D1" s="150"/>
      <c r="E1" s="150"/>
      <c r="F1" s="150"/>
      <c r="G1" s="150"/>
      <c r="H1" s="150"/>
      <c r="I1" s="150"/>
      <c r="J1" s="150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7" t="s">
        <v>125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9"/>
    </row>
    <row r="6" spans="1:13" ht="17.399999999999999" x14ac:dyDescent="0.25">
      <c r="A6" s="3"/>
      <c r="B6" s="146" t="s">
        <v>126</v>
      </c>
      <c r="C6" s="146"/>
      <c r="D6" s="146"/>
      <c r="E6" s="146"/>
      <c r="F6" s="146" t="s">
        <v>127</v>
      </c>
      <c r="G6" s="146"/>
      <c r="H6" s="146"/>
      <c r="I6" s="146"/>
      <c r="J6" s="146" t="s">
        <v>104</v>
      </c>
      <c r="K6" s="146"/>
      <c r="L6" s="146"/>
      <c r="M6" s="146"/>
    </row>
    <row r="7" spans="1:13" ht="28.2" x14ac:dyDescent="0.3">
      <c r="A7" s="4" t="s">
        <v>1</v>
      </c>
      <c r="B7" s="5">
        <v>2021</v>
      </c>
      <c r="C7" s="6">
        <v>2022</v>
      </c>
      <c r="D7" s="7" t="s">
        <v>118</v>
      </c>
      <c r="E7" s="7" t="s">
        <v>119</v>
      </c>
      <c r="F7" s="5">
        <v>2021</v>
      </c>
      <c r="G7" s="6">
        <v>2022</v>
      </c>
      <c r="H7" s="7" t="s">
        <v>118</v>
      </c>
      <c r="I7" s="7" t="s">
        <v>119</v>
      </c>
      <c r="J7" s="5" t="s">
        <v>128</v>
      </c>
      <c r="K7" s="5" t="s">
        <v>129</v>
      </c>
      <c r="L7" s="7" t="s">
        <v>118</v>
      </c>
      <c r="M7" s="7" t="s">
        <v>119</v>
      </c>
    </row>
    <row r="8" spans="1:13" ht="16.8" x14ac:dyDescent="0.3">
      <c r="A8" s="85" t="s">
        <v>2</v>
      </c>
      <c r="B8" s="8">
        <f>B9+B18+B20</f>
        <v>2351176.7907500002</v>
      </c>
      <c r="C8" s="8">
        <f>C9+C18+C20</f>
        <v>2765386.6251899996</v>
      </c>
      <c r="D8" s="10">
        <f t="shared" ref="D8:D46" si="0">(C8-B8)/B8*100</f>
        <v>17.617128412868986</v>
      </c>
      <c r="E8" s="10">
        <f t="shared" ref="E8:E44" si="1">C8/C$46*100</f>
        <v>11.836210728023332</v>
      </c>
      <c r="F8" s="8">
        <f>F9+F18+F20</f>
        <v>8963095.1567000002</v>
      </c>
      <c r="G8" s="8">
        <f>G9+G18+G20</f>
        <v>11127021.077099999</v>
      </c>
      <c r="H8" s="10">
        <f t="shared" ref="H8:H46" si="2">(G8-F8)/F8*100</f>
        <v>24.142619068173605</v>
      </c>
      <c r="I8" s="10">
        <f t="shared" ref="I8:I45" si="3">G8/G$46*100</f>
        <v>13.315440788362508</v>
      </c>
      <c r="J8" s="8">
        <f>J9+J18+J20</f>
        <v>25527848.464160003</v>
      </c>
      <c r="K8" s="8">
        <f>K9+K18+K20</f>
        <v>31875650.644990005</v>
      </c>
      <c r="L8" s="10">
        <f t="shared" ref="L8:L46" si="4">(K8-J8)/J8*100</f>
        <v>24.866185608011744</v>
      </c>
      <c r="M8" s="10">
        <f t="shared" ref="M8:M45" si="5">K8/K$46*100</f>
        <v>13.275051574779781</v>
      </c>
    </row>
    <row r="9" spans="1:13" ht="15.6" x14ac:dyDescent="0.3">
      <c r="A9" s="9" t="s">
        <v>3</v>
      </c>
      <c r="B9" s="8">
        <f>B10+B11+B12+B13+B14+B15+B16+B17</f>
        <v>1489323.69655</v>
      </c>
      <c r="C9" s="8">
        <f>C10+C11+C12+C13+C14+C15+C16+C17</f>
        <v>1603558.0749899996</v>
      </c>
      <c r="D9" s="10">
        <f t="shared" si="0"/>
        <v>7.6702182812656634</v>
      </c>
      <c r="E9" s="10">
        <f t="shared" si="1"/>
        <v>6.8634349777044381</v>
      </c>
      <c r="F9" s="8">
        <f>F10+F11+F12+F13+F14+F15+F16+F17</f>
        <v>5914798.8473700006</v>
      </c>
      <c r="G9" s="8">
        <f>G10+G11+G12+G13+G14+G15+G16+G17</f>
        <v>7033813.4120999994</v>
      </c>
      <c r="H9" s="10">
        <f t="shared" si="2"/>
        <v>18.918894684433194</v>
      </c>
      <c r="I9" s="10">
        <f t="shared" si="3"/>
        <v>8.4171967821613478</v>
      </c>
      <c r="J9" s="8">
        <f>J10+J11+J12+J13+J14+J15+J16+J17</f>
        <v>16913763.740780003</v>
      </c>
      <c r="K9" s="8">
        <f>K10+K11+K12+K13+K14+K15+K16+K17</f>
        <v>20441289.838610005</v>
      </c>
      <c r="L9" s="10">
        <f t="shared" si="4"/>
        <v>20.855949934578693</v>
      </c>
      <c r="M9" s="10">
        <f t="shared" si="5"/>
        <v>8.5130553062207071</v>
      </c>
    </row>
    <row r="10" spans="1:13" ht="13.8" x14ac:dyDescent="0.25">
      <c r="A10" s="11" t="s">
        <v>130</v>
      </c>
      <c r="B10" s="12">
        <v>749920.66836999997</v>
      </c>
      <c r="C10" s="12">
        <v>819393.83288999996</v>
      </c>
      <c r="D10" s="13">
        <f t="shared" si="0"/>
        <v>9.2640685142075512</v>
      </c>
      <c r="E10" s="13">
        <f t="shared" si="1"/>
        <v>3.5071110805934511</v>
      </c>
      <c r="F10" s="12">
        <v>2768298.1060000001</v>
      </c>
      <c r="G10" s="12">
        <v>3644546.09638</v>
      </c>
      <c r="H10" s="13">
        <f t="shared" si="2"/>
        <v>31.652949098250033</v>
      </c>
      <c r="I10" s="13">
        <f t="shared" si="3"/>
        <v>4.3613414058036017</v>
      </c>
      <c r="J10" s="12">
        <v>7658465.5954799997</v>
      </c>
      <c r="K10" s="12">
        <v>10024242.142550001</v>
      </c>
      <c r="L10" s="13">
        <f t="shared" si="4"/>
        <v>30.89099921616511</v>
      </c>
      <c r="M10" s="13">
        <f t="shared" si="5"/>
        <v>4.1747330249821157</v>
      </c>
    </row>
    <row r="11" spans="1:13" ht="13.8" x14ac:dyDescent="0.25">
      <c r="A11" s="11" t="s">
        <v>131</v>
      </c>
      <c r="B11" s="12">
        <v>201459.41336000001</v>
      </c>
      <c r="C11" s="12">
        <v>210446.02210999999</v>
      </c>
      <c r="D11" s="13">
        <f t="shared" si="0"/>
        <v>4.4607539554090092</v>
      </c>
      <c r="E11" s="13">
        <f t="shared" si="1"/>
        <v>0.90073606412885487</v>
      </c>
      <c r="F11" s="12">
        <v>975630.65807</v>
      </c>
      <c r="G11" s="12">
        <v>974159.92290000001</v>
      </c>
      <c r="H11" s="13">
        <f t="shared" si="2"/>
        <v>-0.15074712523993652</v>
      </c>
      <c r="I11" s="13">
        <f t="shared" si="3"/>
        <v>1.1657539499468104</v>
      </c>
      <c r="J11" s="12">
        <v>2950420.5386700002</v>
      </c>
      <c r="K11" s="12">
        <v>3079055.1464999998</v>
      </c>
      <c r="L11" s="13">
        <f t="shared" si="4"/>
        <v>4.3598736567901595</v>
      </c>
      <c r="M11" s="13">
        <f t="shared" si="5"/>
        <v>1.2823147149720378</v>
      </c>
    </row>
    <row r="12" spans="1:13" ht="13.8" x14ac:dyDescent="0.25">
      <c r="A12" s="11" t="s">
        <v>132</v>
      </c>
      <c r="B12" s="12">
        <v>157734.98884999999</v>
      </c>
      <c r="C12" s="12">
        <v>207225.07251999999</v>
      </c>
      <c r="D12" s="13">
        <f t="shared" si="0"/>
        <v>31.375463383753864</v>
      </c>
      <c r="E12" s="13">
        <f t="shared" si="1"/>
        <v>0.88694998526946178</v>
      </c>
      <c r="F12" s="12">
        <v>597094.01338999998</v>
      </c>
      <c r="G12" s="12">
        <v>813400.17596999998</v>
      </c>
      <c r="H12" s="13">
        <f t="shared" si="2"/>
        <v>36.22648322195063</v>
      </c>
      <c r="I12" s="13">
        <f t="shared" si="3"/>
        <v>0.9733765942676702</v>
      </c>
      <c r="J12" s="12">
        <v>1713734.1062799999</v>
      </c>
      <c r="K12" s="12">
        <v>2243232.93713</v>
      </c>
      <c r="L12" s="13">
        <f t="shared" si="4"/>
        <v>30.897373688814678</v>
      </c>
      <c r="M12" s="13">
        <f t="shared" si="5"/>
        <v>0.93422510072985587</v>
      </c>
    </row>
    <row r="13" spans="1:13" ht="13.8" x14ac:dyDescent="0.25">
      <c r="A13" s="11" t="s">
        <v>133</v>
      </c>
      <c r="B13" s="12">
        <v>121883.05445</v>
      </c>
      <c r="C13" s="12">
        <v>139386.62731000001</v>
      </c>
      <c r="D13" s="13">
        <f t="shared" si="0"/>
        <v>14.360956852439644</v>
      </c>
      <c r="E13" s="13">
        <f t="shared" si="1"/>
        <v>0.59659270732035874</v>
      </c>
      <c r="F13" s="12">
        <v>468311.73371</v>
      </c>
      <c r="G13" s="12">
        <v>542123.04275000002</v>
      </c>
      <c r="H13" s="13">
        <f t="shared" si="2"/>
        <v>15.761148766284672</v>
      </c>
      <c r="I13" s="13">
        <f t="shared" si="3"/>
        <v>0.64874571780948809</v>
      </c>
      <c r="J13" s="12">
        <v>1426411.9815499999</v>
      </c>
      <c r="K13" s="12">
        <v>1643778.98798</v>
      </c>
      <c r="L13" s="13">
        <f t="shared" si="4"/>
        <v>15.238725504380568</v>
      </c>
      <c r="M13" s="13">
        <f t="shared" si="5"/>
        <v>0.68457428794174369</v>
      </c>
    </row>
    <row r="14" spans="1:13" ht="13.8" x14ac:dyDescent="0.25">
      <c r="A14" s="11" t="s">
        <v>134</v>
      </c>
      <c r="B14" s="12">
        <v>165697.96616000001</v>
      </c>
      <c r="C14" s="12">
        <v>126825.3858</v>
      </c>
      <c r="D14" s="13">
        <f t="shared" si="0"/>
        <v>-23.459901929311648</v>
      </c>
      <c r="E14" s="13">
        <f t="shared" si="1"/>
        <v>0.54282897672166208</v>
      </c>
      <c r="F14" s="12">
        <v>740915.14873999998</v>
      </c>
      <c r="G14" s="12">
        <v>624526.24297999998</v>
      </c>
      <c r="H14" s="13">
        <f t="shared" si="2"/>
        <v>-15.708803627234632</v>
      </c>
      <c r="I14" s="13">
        <f t="shared" si="3"/>
        <v>0.74735566254054575</v>
      </c>
      <c r="J14" s="12">
        <v>1929602.5889099999</v>
      </c>
      <c r="K14" s="12">
        <v>2140555.0289699999</v>
      </c>
      <c r="L14" s="13">
        <f t="shared" si="4"/>
        <v>10.932429365114162</v>
      </c>
      <c r="M14" s="13">
        <f t="shared" si="5"/>
        <v>0.89146347865050413</v>
      </c>
    </row>
    <row r="15" spans="1:13" ht="13.8" x14ac:dyDescent="0.25">
      <c r="A15" s="11" t="s">
        <v>135</v>
      </c>
      <c r="B15" s="12">
        <v>24837.689180000001</v>
      </c>
      <c r="C15" s="12">
        <v>29744.222040000001</v>
      </c>
      <c r="D15" s="13">
        <f t="shared" si="0"/>
        <v>19.754385460105027</v>
      </c>
      <c r="E15" s="13">
        <f t="shared" si="1"/>
        <v>0.12730909913269989</v>
      </c>
      <c r="F15" s="12">
        <v>93558.093800000002</v>
      </c>
      <c r="G15" s="12">
        <v>145540.79547000001</v>
      </c>
      <c r="H15" s="13">
        <f t="shared" si="2"/>
        <v>55.56195039749732</v>
      </c>
      <c r="I15" s="13">
        <f t="shared" si="3"/>
        <v>0.17416519937760763</v>
      </c>
      <c r="J15" s="12">
        <v>262788.32212000003</v>
      </c>
      <c r="K15" s="12">
        <v>361417.43515999999</v>
      </c>
      <c r="L15" s="13">
        <f t="shared" si="4"/>
        <v>37.531771672472502</v>
      </c>
      <c r="M15" s="13">
        <f t="shared" si="5"/>
        <v>0.1505172441876953</v>
      </c>
    </row>
    <row r="16" spans="1:13" ht="13.8" x14ac:dyDescent="0.25">
      <c r="A16" s="11" t="s">
        <v>136</v>
      </c>
      <c r="B16" s="12">
        <v>52377.636700000003</v>
      </c>
      <c r="C16" s="12">
        <v>52440.728620000002</v>
      </c>
      <c r="D16" s="13">
        <f t="shared" si="0"/>
        <v>0.12045583568683414</v>
      </c>
      <c r="E16" s="13">
        <f t="shared" si="1"/>
        <v>0.22445306888499117</v>
      </c>
      <c r="F16" s="12">
        <v>209967.04371999999</v>
      </c>
      <c r="G16" s="12">
        <v>226258.26848999999</v>
      </c>
      <c r="H16" s="13">
        <f t="shared" si="2"/>
        <v>7.7589437282000517</v>
      </c>
      <c r="I16" s="13">
        <f t="shared" si="3"/>
        <v>0.27075787455425759</v>
      </c>
      <c r="J16" s="12">
        <v>848240.1716</v>
      </c>
      <c r="K16" s="12">
        <v>799170.90006000001</v>
      </c>
      <c r="L16" s="13">
        <f t="shared" si="4"/>
        <v>-5.7848323131693551</v>
      </c>
      <c r="M16" s="13">
        <f t="shared" si="5"/>
        <v>0.3328256741647761</v>
      </c>
    </row>
    <row r="17" spans="1:13" ht="13.8" x14ac:dyDescent="0.25">
      <c r="A17" s="11" t="s">
        <v>137</v>
      </c>
      <c r="B17" s="12">
        <v>15412.279479999999</v>
      </c>
      <c r="C17" s="12">
        <v>18096.183700000001</v>
      </c>
      <c r="D17" s="13">
        <f t="shared" si="0"/>
        <v>17.414064048623146</v>
      </c>
      <c r="E17" s="13">
        <f t="shared" si="1"/>
        <v>7.7453995652960364E-2</v>
      </c>
      <c r="F17" s="12">
        <v>61024.049939999997</v>
      </c>
      <c r="G17" s="12">
        <v>63258.867160000002</v>
      </c>
      <c r="H17" s="13">
        <f t="shared" si="2"/>
        <v>3.6621909266876242</v>
      </c>
      <c r="I17" s="13">
        <f t="shared" si="3"/>
        <v>7.5700377861367435E-2</v>
      </c>
      <c r="J17" s="12">
        <v>124100.43617</v>
      </c>
      <c r="K17" s="12">
        <v>149837.26026000001</v>
      </c>
      <c r="L17" s="13">
        <f t="shared" si="4"/>
        <v>20.738705587419702</v>
      </c>
      <c r="M17" s="13">
        <f t="shared" si="5"/>
        <v>6.2401780591977776E-2</v>
      </c>
    </row>
    <row r="18" spans="1:13" ht="15.6" x14ac:dyDescent="0.3">
      <c r="A18" s="9" t="s">
        <v>12</v>
      </c>
      <c r="B18" s="8">
        <f>B19</f>
        <v>280588.88767000003</v>
      </c>
      <c r="C18" s="8">
        <f>C19</f>
        <v>383680.31923999998</v>
      </c>
      <c r="D18" s="10">
        <f t="shared" si="0"/>
        <v>36.741095638557702</v>
      </c>
      <c r="E18" s="10">
        <f t="shared" si="1"/>
        <v>1.6422011552933893</v>
      </c>
      <c r="F18" s="8">
        <f>F19</f>
        <v>954177.12791000004</v>
      </c>
      <c r="G18" s="8">
        <f>G19</f>
        <v>1382693.07146</v>
      </c>
      <c r="H18" s="10">
        <f t="shared" si="2"/>
        <v>44.909475506775983</v>
      </c>
      <c r="I18" s="10">
        <f t="shared" si="3"/>
        <v>1.654635826959642</v>
      </c>
      <c r="J18" s="8">
        <f>J19</f>
        <v>2620499.1631700001</v>
      </c>
      <c r="K18" s="8">
        <f>K19</f>
        <v>3826835.61674</v>
      </c>
      <c r="L18" s="10">
        <f t="shared" si="4"/>
        <v>46.034605563876724</v>
      </c>
      <c r="M18" s="10">
        <f t="shared" si="5"/>
        <v>1.5937381403197275</v>
      </c>
    </row>
    <row r="19" spans="1:13" ht="13.8" x14ac:dyDescent="0.25">
      <c r="A19" s="11" t="s">
        <v>138</v>
      </c>
      <c r="B19" s="12">
        <v>280588.88767000003</v>
      </c>
      <c r="C19" s="12">
        <v>383680.31923999998</v>
      </c>
      <c r="D19" s="13">
        <f t="shared" si="0"/>
        <v>36.741095638557702</v>
      </c>
      <c r="E19" s="13">
        <f t="shared" si="1"/>
        <v>1.6422011552933893</v>
      </c>
      <c r="F19" s="12">
        <v>954177.12791000004</v>
      </c>
      <c r="G19" s="12">
        <v>1382693.07146</v>
      </c>
      <c r="H19" s="13">
        <f t="shared" si="2"/>
        <v>44.909475506775983</v>
      </c>
      <c r="I19" s="13">
        <f t="shared" si="3"/>
        <v>1.654635826959642</v>
      </c>
      <c r="J19" s="12">
        <v>2620499.1631700001</v>
      </c>
      <c r="K19" s="12">
        <v>3826835.61674</v>
      </c>
      <c r="L19" s="13">
        <f t="shared" si="4"/>
        <v>46.034605563876724</v>
      </c>
      <c r="M19" s="13">
        <f t="shared" si="5"/>
        <v>1.5937381403197275</v>
      </c>
    </row>
    <row r="20" spans="1:13" ht="15.6" x14ac:dyDescent="0.3">
      <c r="A20" s="9" t="s">
        <v>110</v>
      </c>
      <c r="B20" s="8">
        <f>B21</f>
        <v>581264.20652999997</v>
      </c>
      <c r="C20" s="8">
        <f>C21</f>
        <v>778148.23095999996</v>
      </c>
      <c r="D20" s="10">
        <f t="shared" si="0"/>
        <v>33.8716924624256</v>
      </c>
      <c r="E20" s="10">
        <f t="shared" si="1"/>
        <v>3.3305745950255048</v>
      </c>
      <c r="F20" s="8">
        <f>F21</f>
        <v>2094119.18142</v>
      </c>
      <c r="G20" s="8">
        <f>G21</f>
        <v>2710514.5935399998</v>
      </c>
      <c r="H20" s="10">
        <f t="shared" si="2"/>
        <v>29.434590809775617</v>
      </c>
      <c r="I20" s="10">
        <f t="shared" si="3"/>
        <v>3.2436081792415195</v>
      </c>
      <c r="J20" s="8">
        <f>J21</f>
        <v>5993585.5602099998</v>
      </c>
      <c r="K20" s="8">
        <f>K21</f>
        <v>7607525.1896400005</v>
      </c>
      <c r="L20" s="10">
        <f t="shared" si="4"/>
        <v>26.927781596121108</v>
      </c>
      <c r="M20" s="10">
        <f t="shared" si="5"/>
        <v>3.1682581282393465</v>
      </c>
    </row>
    <row r="21" spans="1:13" ht="13.8" x14ac:dyDescent="0.25">
      <c r="A21" s="11" t="s">
        <v>139</v>
      </c>
      <c r="B21" s="12">
        <v>581264.20652999997</v>
      </c>
      <c r="C21" s="12">
        <v>778148.23095999996</v>
      </c>
      <c r="D21" s="13">
        <f t="shared" si="0"/>
        <v>33.8716924624256</v>
      </c>
      <c r="E21" s="13">
        <f t="shared" si="1"/>
        <v>3.3305745950255048</v>
      </c>
      <c r="F21" s="12">
        <v>2094119.18142</v>
      </c>
      <c r="G21" s="12">
        <v>2710514.5935399998</v>
      </c>
      <c r="H21" s="13">
        <f t="shared" si="2"/>
        <v>29.434590809775617</v>
      </c>
      <c r="I21" s="13">
        <f t="shared" si="3"/>
        <v>3.2436081792415195</v>
      </c>
      <c r="J21" s="12">
        <v>5993585.5602099998</v>
      </c>
      <c r="K21" s="12">
        <v>7607525.1896400005</v>
      </c>
      <c r="L21" s="13">
        <f t="shared" si="4"/>
        <v>26.927781596121108</v>
      </c>
      <c r="M21" s="13">
        <f t="shared" si="5"/>
        <v>3.1682581282393465</v>
      </c>
    </row>
    <row r="22" spans="1:13" ht="16.8" x14ac:dyDescent="0.3">
      <c r="A22" s="85" t="s">
        <v>14</v>
      </c>
      <c r="B22" s="8">
        <f>B23+B27+B29</f>
        <v>14141633.3281</v>
      </c>
      <c r="C22" s="8">
        <f>C23+C27+C29</f>
        <v>17741155.547399998</v>
      </c>
      <c r="D22" s="10">
        <f t="shared" si="0"/>
        <v>25.453369747238469</v>
      </c>
      <c r="E22" s="10">
        <f t="shared" si="1"/>
        <v>75.934429459113701</v>
      </c>
      <c r="F22" s="8">
        <f>F23+F27+F29</f>
        <v>51289286.907420002</v>
      </c>
      <c r="G22" s="8">
        <f>G23+G27+G29</f>
        <v>62902421.276079997</v>
      </c>
      <c r="H22" s="10">
        <f t="shared" si="2"/>
        <v>22.64241729393186</v>
      </c>
      <c r="I22" s="10">
        <f t="shared" si="3"/>
        <v>75.273827571877987</v>
      </c>
      <c r="J22" s="8">
        <f>J23+J27+J29</f>
        <v>140405841.26907</v>
      </c>
      <c r="K22" s="8">
        <f>K23+K27+K29</f>
        <v>182404482.81958997</v>
      </c>
      <c r="L22" s="10">
        <f t="shared" si="4"/>
        <v>29.912317871472954</v>
      </c>
      <c r="M22" s="10">
        <f t="shared" si="5"/>
        <v>75.9648467687568</v>
      </c>
    </row>
    <row r="23" spans="1:13" ht="15.6" x14ac:dyDescent="0.3">
      <c r="A23" s="9" t="s">
        <v>15</v>
      </c>
      <c r="B23" s="8">
        <f>B24+B25+B26</f>
        <v>1325090.9416700001</v>
      </c>
      <c r="C23" s="8">
        <f>C24+C25+C26</f>
        <v>1445069.0447500001</v>
      </c>
      <c r="D23" s="10">
        <f>(C23-B23)/B23*100</f>
        <v>9.0543297299121761</v>
      </c>
      <c r="E23" s="10">
        <f t="shared" si="1"/>
        <v>6.1850815269019455</v>
      </c>
      <c r="F23" s="8">
        <f>F24+F25+F26</f>
        <v>4833669.69967</v>
      </c>
      <c r="G23" s="8">
        <f>G24+G25+G26</f>
        <v>5305672.7927599996</v>
      </c>
      <c r="H23" s="10">
        <f t="shared" si="2"/>
        <v>9.7649016671996396</v>
      </c>
      <c r="I23" s="10">
        <f t="shared" si="3"/>
        <v>6.3491721121853333</v>
      </c>
      <c r="J23" s="8">
        <f>J24+J25+J26</f>
        <v>12640205.804330001</v>
      </c>
      <c r="K23" s="8">
        <f>K24+K25+K26</f>
        <v>15525536.282329999</v>
      </c>
      <c r="L23" s="10">
        <f t="shared" si="4"/>
        <v>22.826609967154219</v>
      </c>
      <c r="M23" s="10">
        <f t="shared" si="5"/>
        <v>6.4658223660899363</v>
      </c>
    </row>
    <row r="24" spans="1:13" ht="13.8" x14ac:dyDescent="0.25">
      <c r="A24" s="11" t="s">
        <v>140</v>
      </c>
      <c r="B24" s="12">
        <v>877321.17700999998</v>
      </c>
      <c r="C24" s="12">
        <v>995049.25230000005</v>
      </c>
      <c r="D24" s="13">
        <f t="shared" si="0"/>
        <v>13.419039500588525</v>
      </c>
      <c r="E24" s="13">
        <f t="shared" si="1"/>
        <v>4.2589388867734401</v>
      </c>
      <c r="F24" s="12">
        <v>3220810.0236599999</v>
      </c>
      <c r="G24" s="12">
        <v>3643300.63411</v>
      </c>
      <c r="H24" s="13">
        <f t="shared" si="2"/>
        <v>13.117526564634153</v>
      </c>
      <c r="I24" s="13">
        <f t="shared" si="3"/>
        <v>4.3598509908043477</v>
      </c>
      <c r="J24" s="12">
        <v>8294648.4495900003</v>
      </c>
      <c r="K24" s="12">
        <v>10565296.221689999</v>
      </c>
      <c r="L24" s="13">
        <f t="shared" si="4"/>
        <v>27.374852423217956</v>
      </c>
      <c r="M24" s="13">
        <f t="shared" si="5"/>
        <v>4.4000624115199036</v>
      </c>
    </row>
    <row r="25" spans="1:13" ht="13.8" x14ac:dyDescent="0.25">
      <c r="A25" s="11" t="s">
        <v>141</v>
      </c>
      <c r="B25" s="12">
        <v>142855.32224000001</v>
      </c>
      <c r="C25" s="12">
        <v>187592.61958999999</v>
      </c>
      <c r="D25" s="13">
        <f t="shared" si="0"/>
        <v>31.316507252589691</v>
      </c>
      <c r="E25" s="13">
        <f t="shared" si="1"/>
        <v>0.80292055955705766</v>
      </c>
      <c r="F25" s="12">
        <v>538869.85338999995</v>
      </c>
      <c r="G25" s="12">
        <v>690144.23202999996</v>
      </c>
      <c r="H25" s="13">
        <f t="shared" si="2"/>
        <v>28.072525803464675</v>
      </c>
      <c r="I25" s="13">
        <f t="shared" si="3"/>
        <v>0.82587914531212803</v>
      </c>
      <c r="J25" s="12">
        <v>1402044.89891</v>
      </c>
      <c r="K25" s="12">
        <v>1882879.4200299999</v>
      </c>
      <c r="L25" s="13">
        <f t="shared" si="4"/>
        <v>34.295229881283966</v>
      </c>
      <c r="M25" s="13">
        <f t="shared" si="5"/>
        <v>0.78415093979950756</v>
      </c>
    </row>
    <row r="26" spans="1:13" ht="13.8" x14ac:dyDescent="0.25">
      <c r="A26" s="11" t="s">
        <v>142</v>
      </c>
      <c r="B26" s="12">
        <v>304914.44241999998</v>
      </c>
      <c r="C26" s="12">
        <v>262427.17285999999</v>
      </c>
      <c r="D26" s="13">
        <f t="shared" si="0"/>
        <v>-13.934161079020493</v>
      </c>
      <c r="E26" s="13">
        <f t="shared" si="1"/>
        <v>1.1232220805714477</v>
      </c>
      <c r="F26" s="12">
        <v>1073989.82262</v>
      </c>
      <c r="G26" s="12">
        <v>972227.92662000004</v>
      </c>
      <c r="H26" s="13">
        <f t="shared" si="2"/>
        <v>-9.4751266591848733</v>
      </c>
      <c r="I26" s="13">
        <f t="shared" si="3"/>
        <v>1.1634419760688586</v>
      </c>
      <c r="J26" s="12">
        <v>2943512.4558299999</v>
      </c>
      <c r="K26" s="12">
        <v>3077360.6406100001</v>
      </c>
      <c r="L26" s="13">
        <f t="shared" si="4"/>
        <v>4.5472267159901749</v>
      </c>
      <c r="M26" s="13">
        <f t="shared" si="5"/>
        <v>1.2816090147705252</v>
      </c>
    </row>
    <row r="27" spans="1:13" ht="15.6" x14ac:dyDescent="0.3">
      <c r="A27" s="9" t="s">
        <v>19</v>
      </c>
      <c r="B27" s="8">
        <f>B28</f>
        <v>2165954.96025</v>
      </c>
      <c r="C27" s="8">
        <f>C28</f>
        <v>3314413.6748899999</v>
      </c>
      <c r="D27" s="10">
        <f t="shared" si="0"/>
        <v>53.023203885432679</v>
      </c>
      <c r="E27" s="10">
        <f t="shared" si="1"/>
        <v>14.186117173812866</v>
      </c>
      <c r="F27" s="8">
        <f>F28</f>
        <v>7473476.7600499997</v>
      </c>
      <c r="G27" s="8">
        <f>G28</f>
        <v>10816569.43337</v>
      </c>
      <c r="H27" s="10">
        <f t="shared" si="2"/>
        <v>44.732763353072016</v>
      </c>
      <c r="I27" s="10">
        <f t="shared" si="3"/>
        <v>12.943930709331186</v>
      </c>
      <c r="J27" s="8">
        <f>J28</f>
        <v>19795106.964219999</v>
      </c>
      <c r="K27" s="8">
        <f>K28</f>
        <v>28693894.149519999</v>
      </c>
      <c r="L27" s="10">
        <f t="shared" si="4"/>
        <v>44.954478909281534</v>
      </c>
      <c r="M27" s="10">
        <f t="shared" si="5"/>
        <v>11.949965475481802</v>
      </c>
    </row>
    <row r="28" spans="1:13" ht="13.8" x14ac:dyDescent="0.25">
      <c r="A28" s="11" t="s">
        <v>143</v>
      </c>
      <c r="B28" s="12">
        <v>2165954.96025</v>
      </c>
      <c r="C28" s="12">
        <v>3314413.6748899999</v>
      </c>
      <c r="D28" s="13">
        <f t="shared" si="0"/>
        <v>53.023203885432679</v>
      </c>
      <c r="E28" s="13">
        <f t="shared" si="1"/>
        <v>14.186117173812866</v>
      </c>
      <c r="F28" s="12">
        <v>7473476.7600499997</v>
      </c>
      <c r="G28" s="12">
        <v>10816569.43337</v>
      </c>
      <c r="H28" s="13">
        <f t="shared" si="2"/>
        <v>44.732763353072016</v>
      </c>
      <c r="I28" s="13">
        <f t="shared" si="3"/>
        <v>12.943930709331186</v>
      </c>
      <c r="J28" s="12">
        <v>19795106.964219999</v>
      </c>
      <c r="K28" s="12">
        <v>28693894.149519999</v>
      </c>
      <c r="L28" s="13">
        <f t="shared" si="4"/>
        <v>44.954478909281534</v>
      </c>
      <c r="M28" s="13">
        <f t="shared" si="5"/>
        <v>11.949965475481802</v>
      </c>
    </row>
    <row r="29" spans="1:13" ht="15.6" x14ac:dyDescent="0.3">
      <c r="A29" s="9" t="s">
        <v>21</v>
      </c>
      <c r="B29" s="8">
        <f>B30+B31+B32+B33+B34+B35+B36+B37+B38+B39+B40+B41</f>
        <v>10650587.426179999</v>
      </c>
      <c r="C29" s="8">
        <f>C30+C31+C32+C33+C34+C35+C36+C37+C38+C39+C40+C41</f>
        <v>12981672.82776</v>
      </c>
      <c r="D29" s="10">
        <f t="shared" si="0"/>
        <v>21.886918611174487</v>
      </c>
      <c r="E29" s="10">
        <f t="shared" si="1"/>
        <v>55.563230758398895</v>
      </c>
      <c r="F29" s="8">
        <f>F30+F31+F32+F33+F34+F35+F36+F37+F38+F39+F40+F41</f>
        <v>38982140.447700001</v>
      </c>
      <c r="G29" s="8">
        <f>G30+G31+G32+G33+G34+G35+G36+G37+G38+G39+G40+G41</f>
        <v>46780179.049949996</v>
      </c>
      <c r="H29" s="10">
        <f t="shared" si="2"/>
        <v>20.004131411696481</v>
      </c>
      <c r="I29" s="10">
        <f t="shared" si="3"/>
        <v>55.980724750361453</v>
      </c>
      <c r="J29" s="8">
        <f>J30+J31+J32+J33+J34+J35+J36+J37+J38+J39+J40+J41</f>
        <v>107970528.50052001</v>
      </c>
      <c r="K29" s="8">
        <f>K30+K31+K32+K33+K34+K35+K36+K37+K38+K39+K40+K41</f>
        <v>138185052.38773996</v>
      </c>
      <c r="L29" s="10">
        <f t="shared" si="4"/>
        <v>27.984047412599661</v>
      </c>
      <c r="M29" s="10">
        <f t="shared" si="5"/>
        <v>57.549058927185051</v>
      </c>
    </row>
    <row r="30" spans="1:13" ht="13.8" x14ac:dyDescent="0.25">
      <c r="A30" s="11" t="s">
        <v>144</v>
      </c>
      <c r="B30" s="12">
        <v>1625138.2935299999</v>
      </c>
      <c r="C30" s="12">
        <v>2041674.3344099999</v>
      </c>
      <c r="D30" s="13">
        <f t="shared" si="0"/>
        <v>25.630805854388711</v>
      </c>
      <c r="E30" s="13">
        <f t="shared" si="1"/>
        <v>8.738628964191653</v>
      </c>
      <c r="F30" s="12">
        <v>6323408.5884699998</v>
      </c>
      <c r="G30" s="12">
        <v>7494189.1715200003</v>
      </c>
      <c r="H30" s="13">
        <f t="shared" si="2"/>
        <v>18.515023450877155</v>
      </c>
      <c r="I30" s="13">
        <f t="shared" si="3"/>
        <v>8.9681174753530346</v>
      </c>
      <c r="J30" s="12">
        <v>18651031.52699</v>
      </c>
      <c r="K30" s="12">
        <v>21412791.369109999</v>
      </c>
      <c r="L30" s="13">
        <f t="shared" si="4"/>
        <v>14.807544762998459</v>
      </c>
      <c r="M30" s="13">
        <f t="shared" si="5"/>
        <v>8.9176504332661199</v>
      </c>
    </row>
    <row r="31" spans="1:13" ht="13.8" x14ac:dyDescent="0.25">
      <c r="A31" s="11" t="s">
        <v>145</v>
      </c>
      <c r="B31" s="12">
        <v>2462171.0479000001</v>
      </c>
      <c r="C31" s="12">
        <v>2744092.31757</v>
      </c>
      <c r="D31" s="13">
        <f t="shared" si="0"/>
        <v>11.450109037325092</v>
      </c>
      <c r="E31" s="13">
        <f t="shared" si="1"/>
        <v>11.745068350316796</v>
      </c>
      <c r="F31" s="12">
        <v>10149167.984300001</v>
      </c>
      <c r="G31" s="12">
        <v>10192632.581490001</v>
      </c>
      <c r="H31" s="13">
        <f t="shared" si="2"/>
        <v>0.42825773755283758</v>
      </c>
      <c r="I31" s="13">
        <f t="shared" si="3"/>
        <v>12.197280357065409</v>
      </c>
      <c r="J31" s="12">
        <v>28121405.62985</v>
      </c>
      <c r="K31" s="12">
        <v>29378351.208730001</v>
      </c>
      <c r="L31" s="13">
        <f t="shared" si="4"/>
        <v>4.4697110643210243</v>
      </c>
      <c r="M31" s="13">
        <f t="shared" si="5"/>
        <v>12.235016998443044</v>
      </c>
    </row>
    <row r="32" spans="1:13" ht="13.8" x14ac:dyDescent="0.25">
      <c r="A32" s="11" t="s">
        <v>146</v>
      </c>
      <c r="B32" s="12">
        <v>109911.3973</v>
      </c>
      <c r="C32" s="12">
        <v>198883.93552</v>
      </c>
      <c r="D32" s="13">
        <f t="shared" si="0"/>
        <v>80.949328646193095</v>
      </c>
      <c r="E32" s="13">
        <f t="shared" si="1"/>
        <v>0.85124884520318667</v>
      </c>
      <c r="F32" s="12">
        <v>320941.68310999998</v>
      </c>
      <c r="G32" s="12">
        <v>476961.57374999998</v>
      </c>
      <c r="H32" s="13">
        <f t="shared" si="2"/>
        <v>48.613158978955539</v>
      </c>
      <c r="I32" s="13">
        <f t="shared" si="3"/>
        <v>0.57076854169557767</v>
      </c>
      <c r="J32" s="12">
        <v>1341884.85121</v>
      </c>
      <c r="K32" s="12">
        <v>1782388.72242</v>
      </c>
      <c r="L32" s="13">
        <f t="shared" si="4"/>
        <v>32.827248240621415</v>
      </c>
      <c r="M32" s="13">
        <f t="shared" si="5"/>
        <v>0.74230021152996484</v>
      </c>
    </row>
    <row r="33" spans="1:13" ht="13.8" x14ac:dyDescent="0.25">
      <c r="A33" s="11" t="s">
        <v>147</v>
      </c>
      <c r="B33" s="12">
        <v>1251392.97862</v>
      </c>
      <c r="C33" s="12">
        <v>1401390.2168000001</v>
      </c>
      <c r="D33" s="13">
        <f t="shared" si="0"/>
        <v>11.986421591194537</v>
      </c>
      <c r="E33" s="13">
        <f t="shared" si="1"/>
        <v>5.9981305207533007</v>
      </c>
      <c r="F33" s="12">
        <v>4464536.6283</v>
      </c>
      <c r="G33" s="12">
        <v>4926133.8435199996</v>
      </c>
      <c r="H33" s="13">
        <f t="shared" si="2"/>
        <v>10.339196509084662</v>
      </c>
      <c r="I33" s="13">
        <f t="shared" si="3"/>
        <v>5.8949869021039589</v>
      </c>
      <c r="J33" s="12">
        <v>12378366.430609999</v>
      </c>
      <c r="K33" s="12">
        <v>14623964.95713</v>
      </c>
      <c r="L33" s="13">
        <f t="shared" si="4"/>
        <v>18.141315650237534</v>
      </c>
      <c r="M33" s="13">
        <f t="shared" si="5"/>
        <v>6.0903506314524618</v>
      </c>
    </row>
    <row r="34" spans="1:13" ht="13.8" x14ac:dyDescent="0.25">
      <c r="A34" s="11" t="s">
        <v>148</v>
      </c>
      <c r="B34" s="12">
        <v>821117.34404999996</v>
      </c>
      <c r="C34" s="12">
        <v>909655.01159000001</v>
      </c>
      <c r="D34" s="13">
        <f t="shared" si="0"/>
        <v>10.782584021828768</v>
      </c>
      <c r="E34" s="13">
        <f t="shared" si="1"/>
        <v>3.8934405442284206</v>
      </c>
      <c r="F34" s="12">
        <v>2939447.35928</v>
      </c>
      <c r="G34" s="12">
        <v>3346739.82075</v>
      </c>
      <c r="H34" s="13">
        <f t="shared" si="2"/>
        <v>13.856089655225661</v>
      </c>
      <c r="I34" s="13">
        <f t="shared" si="3"/>
        <v>4.0049637372364879</v>
      </c>
      <c r="J34" s="12">
        <v>8139308.1213400001</v>
      </c>
      <c r="K34" s="12">
        <v>9819993.0020199995</v>
      </c>
      <c r="L34" s="13">
        <f t="shared" si="4"/>
        <v>20.648989516363255</v>
      </c>
      <c r="M34" s="13">
        <f t="shared" si="5"/>
        <v>4.0896706711234225</v>
      </c>
    </row>
    <row r="35" spans="1:13" ht="13.8" x14ac:dyDescent="0.25">
      <c r="A35" s="11" t="s">
        <v>149</v>
      </c>
      <c r="B35" s="12">
        <v>1048711.17154</v>
      </c>
      <c r="C35" s="12">
        <v>1501628.6222399999</v>
      </c>
      <c r="D35" s="13">
        <f t="shared" si="0"/>
        <v>43.188006668690733</v>
      </c>
      <c r="E35" s="13">
        <f t="shared" si="1"/>
        <v>6.4271637991461041</v>
      </c>
      <c r="F35" s="12">
        <v>3619344.53425</v>
      </c>
      <c r="G35" s="12">
        <v>5309758.78522</v>
      </c>
      <c r="H35" s="13">
        <f t="shared" si="2"/>
        <v>46.704983042469244</v>
      </c>
      <c r="I35" s="13">
        <f t="shared" si="3"/>
        <v>6.3540617219277644</v>
      </c>
      <c r="J35" s="12">
        <v>9291254.8476800006</v>
      </c>
      <c r="K35" s="12">
        <v>14043753.76708</v>
      </c>
      <c r="L35" s="13">
        <f t="shared" si="4"/>
        <v>51.150237479350643</v>
      </c>
      <c r="M35" s="13">
        <f t="shared" si="5"/>
        <v>5.848713729418316</v>
      </c>
    </row>
    <row r="36" spans="1:13" ht="13.8" x14ac:dyDescent="0.25">
      <c r="A36" s="11" t="s">
        <v>150</v>
      </c>
      <c r="B36" s="12">
        <v>1647166.2464699999</v>
      </c>
      <c r="C36" s="12">
        <v>2040594.0096400001</v>
      </c>
      <c r="D36" s="13">
        <f t="shared" si="0"/>
        <v>23.885127807417447</v>
      </c>
      <c r="E36" s="13">
        <f t="shared" si="1"/>
        <v>8.7340050351121015</v>
      </c>
      <c r="F36" s="12">
        <v>5417854.2808600003</v>
      </c>
      <c r="G36" s="12">
        <v>7710850.4219199996</v>
      </c>
      <c r="H36" s="13">
        <f t="shared" si="2"/>
        <v>42.322957063659189</v>
      </c>
      <c r="I36" s="13">
        <f t="shared" si="3"/>
        <v>9.227390827209188</v>
      </c>
      <c r="J36" s="12">
        <v>14010114.276459999</v>
      </c>
      <c r="K36" s="12">
        <v>24600392.462979998</v>
      </c>
      <c r="L36" s="13">
        <f t="shared" si="4"/>
        <v>75.590234151865133</v>
      </c>
      <c r="M36" s="13">
        <f t="shared" si="5"/>
        <v>10.245170595669443</v>
      </c>
    </row>
    <row r="37" spans="1:13" ht="13.8" x14ac:dyDescent="0.25">
      <c r="A37" s="14" t="s">
        <v>151</v>
      </c>
      <c r="B37" s="12">
        <v>401912.45516999997</v>
      </c>
      <c r="C37" s="12">
        <v>569249.07397000003</v>
      </c>
      <c r="D37" s="13">
        <f t="shared" si="0"/>
        <v>41.635091584613967</v>
      </c>
      <c r="E37" s="13">
        <f t="shared" si="1"/>
        <v>2.4364593127292409</v>
      </c>
      <c r="F37" s="12">
        <v>1413060.31177</v>
      </c>
      <c r="G37" s="12">
        <v>1865363.4401</v>
      </c>
      <c r="H37" s="13">
        <f t="shared" si="2"/>
        <v>32.008763147798334</v>
      </c>
      <c r="I37" s="13">
        <f t="shared" si="3"/>
        <v>2.2322359473683351</v>
      </c>
      <c r="J37" s="12">
        <v>4025553.7503</v>
      </c>
      <c r="K37" s="12">
        <v>5063218.1066500004</v>
      </c>
      <c r="L37" s="13">
        <f t="shared" si="4"/>
        <v>25.776934571365985</v>
      </c>
      <c r="M37" s="13">
        <f t="shared" si="5"/>
        <v>2.1086465731704807</v>
      </c>
    </row>
    <row r="38" spans="1:13" ht="13.8" x14ac:dyDescent="0.25">
      <c r="A38" s="11" t="s">
        <v>152</v>
      </c>
      <c r="B38" s="12">
        <v>406145.42330999998</v>
      </c>
      <c r="C38" s="12">
        <v>530754.93503000005</v>
      </c>
      <c r="D38" s="13">
        <f t="shared" si="0"/>
        <v>30.68100846845908</v>
      </c>
      <c r="E38" s="13">
        <f t="shared" si="1"/>
        <v>2.2716994429383961</v>
      </c>
      <c r="F38" s="12">
        <v>1389067.3179899999</v>
      </c>
      <c r="G38" s="12">
        <v>1812749.6067900001</v>
      </c>
      <c r="H38" s="13">
        <f t="shared" si="2"/>
        <v>30.501206335562951</v>
      </c>
      <c r="I38" s="13">
        <f t="shared" si="3"/>
        <v>2.1692742276741122</v>
      </c>
      <c r="J38" s="12">
        <v>4127795.8722999999</v>
      </c>
      <c r="K38" s="12">
        <v>7216601.0407800004</v>
      </c>
      <c r="L38" s="13">
        <f t="shared" si="4"/>
        <v>74.829406880503612</v>
      </c>
      <c r="M38" s="13">
        <f t="shared" si="5"/>
        <v>3.0054524087344787</v>
      </c>
    </row>
    <row r="39" spans="1:13" ht="13.8" x14ac:dyDescent="0.25">
      <c r="A39" s="11" t="s">
        <v>153</v>
      </c>
      <c r="B39" s="12">
        <v>302515.37770999997</v>
      </c>
      <c r="C39" s="12">
        <v>392187.33938999998</v>
      </c>
      <c r="D39" s="13">
        <f>(C39-B39)/B39*100</f>
        <v>29.642116826855048</v>
      </c>
      <c r="E39" s="13">
        <f t="shared" si="1"/>
        <v>1.6786122965948422</v>
      </c>
      <c r="F39" s="12">
        <v>949238.20744999999</v>
      </c>
      <c r="G39" s="12">
        <v>1351143.9951800001</v>
      </c>
      <c r="H39" s="13">
        <f t="shared" si="2"/>
        <v>42.339824142737115</v>
      </c>
      <c r="I39" s="13">
        <f t="shared" si="3"/>
        <v>1.6168817996936706</v>
      </c>
      <c r="J39" s="12">
        <v>2584976.6562199998</v>
      </c>
      <c r="K39" s="12">
        <v>3612099.1962000001</v>
      </c>
      <c r="L39" s="13">
        <f t="shared" si="4"/>
        <v>39.734306207699262</v>
      </c>
      <c r="M39" s="13">
        <f t="shared" si="5"/>
        <v>1.504308214970105</v>
      </c>
    </row>
    <row r="40" spans="1:13" ht="13.8" x14ac:dyDescent="0.25">
      <c r="A40" s="11" t="s">
        <v>154</v>
      </c>
      <c r="B40" s="12">
        <v>561086.33949000004</v>
      </c>
      <c r="C40" s="12">
        <v>637271.78162999998</v>
      </c>
      <c r="D40" s="13">
        <f>(C40-B40)/B40*100</f>
        <v>13.578202992653281</v>
      </c>
      <c r="E40" s="13">
        <f t="shared" si="1"/>
        <v>2.7276052576833827</v>
      </c>
      <c r="F40" s="12">
        <v>1953030.3192</v>
      </c>
      <c r="G40" s="12">
        <v>2249686.2648399998</v>
      </c>
      <c r="H40" s="13">
        <f t="shared" si="2"/>
        <v>15.189520752627947</v>
      </c>
      <c r="I40" s="13">
        <f t="shared" si="3"/>
        <v>2.6921459071844107</v>
      </c>
      <c r="J40" s="12">
        <v>5183964.2461599996</v>
      </c>
      <c r="K40" s="12">
        <v>6489679.6961300001</v>
      </c>
      <c r="L40" s="13">
        <f t="shared" si="4"/>
        <v>25.187585947129243</v>
      </c>
      <c r="M40" s="13">
        <f t="shared" si="5"/>
        <v>2.7027160521182187</v>
      </c>
    </row>
    <row r="41" spans="1:13" ht="13.8" x14ac:dyDescent="0.25">
      <c r="A41" s="11" t="s">
        <v>155</v>
      </c>
      <c r="B41" s="12">
        <v>13319.35109</v>
      </c>
      <c r="C41" s="12">
        <v>14291.249970000001</v>
      </c>
      <c r="D41" s="13">
        <f t="shared" si="0"/>
        <v>7.2968936206636217</v>
      </c>
      <c r="E41" s="13">
        <f t="shared" si="1"/>
        <v>6.1168389501469855E-2</v>
      </c>
      <c r="F41" s="12">
        <v>43043.23272</v>
      </c>
      <c r="G41" s="12">
        <v>43969.544869999998</v>
      </c>
      <c r="H41" s="13">
        <f t="shared" si="2"/>
        <v>2.1520506046228909</v>
      </c>
      <c r="I41" s="13">
        <f t="shared" si="3"/>
        <v>5.2617305849511672E-2</v>
      </c>
      <c r="J41" s="12">
        <v>114872.2914</v>
      </c>
      <c r="K41" s="12">
        <v>141818.85850999999</v>
      </c>
      <c r="L41" s="13">
        <f t="shared" si="4"/>
        <v>23.45784765115253</v>
      </c>
      <c r="M41" s="13">
        <f t="shared" si="5"/>
        <v>5.9062407289011645E-2</v>
      </c>
    </row>
    <row r="42" spans="1:13" ht="15.6" x14ac:dyDescent="0.3">
      <c r="A42" s="9" t="s">
        <v>31</v>
      </c>
      <c r="B42" s="8">
        <f>B43</f>
        <v>557406.29679000005</v>
      </c>
      <c r="C42" s="8">
        <f>C43</f>
        <v>705744.13722999999</v>
      </c>
      <c r="D42" s="10">
        <f t="shared" si="0"/>
        <v>26.612157288902221</v>
      </c>
      <c r="E42" s="10">
        <f t="shared" si="1"/>
        <v>3.0206757537013003</v>
      </c>
      <c r="F42" s="8">
        <f>F43</f>
        <v>1770761.1175200001</v>
      </c>
      <c r="G42" s="8">
        <f>G43</f>
        <v>2231937.5114199999</v>
      </c>
      <c r="H42" s="10">
        <f t="shared" si="2"/>
        <v>26.043964334720094</v>
      </c>
      <c r="I42" s="10">
        <f t="shared" si="3"/>
        <v>2.6709063972029261</v>
      </c>
      <c r="J42" s="8">
        <f>J43</f>
        <v>4776548.84045</v>
      </c>
      <c r="K42" s="8">
        <f>K43</f>
        <v>6388897.5622300003</v>
      </c>
      <c r="L42" s="10">
        <f t="shared" si="4"/>
        <v>33.755516286694146</v>
      </c>
      <c r="M42" s="10">
        <f t="shared" si="5"/>
        <v>2.660743951211499</v>
      </c>
    </row>
    <row r="43" spans="1:13" ht="13.8" x14ac:dyDescent="0.25">
      <c r="A43" s="11" t="s">
        <v>156</v>
      </c>
      <c r="B43" s="12">
        <v>557406.29679000005</v>
      </c>
      <c r="C43" s="12">
        <v>705744.13722999999</v>
      </c>
      <c r="D43" s="13">
        <f t="shared" si="0"/>
        <v>26.612157288902221</v>
      </c>
      <c r="E43" s="13">
        <f t="shared" si="1"/>
        <v>3.0206757537013003</v>
      </c>
      <c r="F43" s="12">
        <v>1770761.1175200001</v>
      </c>
      <c r="G43" s="12">
        <v>2231937.5114199999</v>
      </c>
      <c r="H43" s="13">
        <f t="shared" si="2"/>
        <v>26.043964334720094</v>
      </c>
      <c r="I43" s="13">
        <f t="shared" si="3"/>
        <v>2.6709063972029261</v>
      </c>
      <c r="J43" s="12">
        <v>4776548.84045</v>
      </c>
      <c r="K43" s="12">
        <v>6388897.5622300003</v>
      </c>
      <c r="L43" s="13">
        <f t="shared" si="4"/>
        <v>33.755516286694146</v>
      </c>
      <c r="M43" s="13">
        <f t="shared" si="5"/>
        <v>2.660743951211499</v>
      </c>
    </row>
    <row r="44" spans="1:13" ht="15.6" x14ac:dyDescent="0.3">
      <c r="A44" s="9" t="s">
        <v>33</v>
      </c>
      <c r="B44" s="8">
        <f>B8+B22+B42</f>
        <v>17050216.41564</v>
      </c>
      <c r="C44" s="8">
        <f>C8+C22+C42</f>
        <v>21212286.30982</v>
      </c>
      <c r="D44" s="10">
        <f t="shared" si="0"/>
        <v>24.410657276831824</v>
      </c>
      <c r="E44" s="10">
        <f t="shared" si="1"/>
        <v>90.791315940838331</v>
      </c>
      <c r="F44" s="15">
        <f>F8+F22+F42</f>
        <v>62023143.181639999</v>
      </c>
      <c r="G44" s="15">
        <f>G8+G22+G42</f>
        <v>76261379.864599988</v>
      </c>
      <c r="H44" s="16">
        <f t="shared" si="2"/>
        <v>22.956328803366372</v>
      </c>
      <c r="I44" s="16">
        <f t="shared" si="3"/>
        <v>91.260174757443409</v>
      </c>
      <c r="J44" s="15">
        <f>J8+J22+J42</f>
        <v>170710238.57367998</v>
      </c>
      <c r="K44" s="15">
        <f>K8+K22+K42</f>
        <v>220669031.02680996</v>
      </c>
      <c r="L44" s="16">
        <f t="shared" si="4"/>
        <v>29.265258411297541</v>
      </c>
      <c r="M44" s="16">
        <f t="shared" si="5"/>
        <v>91.900642294748067</v>
      </c>
    </row>
    <row r="45" spans="1:13" ht="30" x14ac:dyDescent="0.25">
      <c r="A45" s="138" t="s">
        <v>226</v>
      </c>
      <c r="B45" s="139">
        <f>B46-B44</f>
        <v>1706905.7933599986</v>
      </c>
      <c r="C45" s="139">
        <f>C46-C44</f>
        <v>2151496.9881800003</v>
      </c>
      <c r="D45" s="140">
        <f t="shared" si="0"/>
        <v>26.046615844266118</v>
      </c>
      <c r="E45" s="140">
        <f t="shared" ref="E45:E46" si="6">C45/C$46*100</f>
        <v>9.2086840591616586</v>
      </c>
      <c r="F45" s="139">
        <f>F46-F44</f>
        <v>6646672.7453600019</v>
      </c>
      <c r="G45" s="139">
        <f>G46-G44</f>
        <v>7303417.2304000109</v>
      </c>
      <c r="H45" s="141">
        <f t="shared" si="2"/>
        <v>9.8808006682513128</v>
      </c>
      <c r="I45" s="140">
        <f t="shared" si="3"/>
        <v>8.739825242556595</v>
      </c>
      <c r="J45" s="139">
        <f>J46-J44</f>
        <v>15956329.174320012</v>
      </c>
      <c r="K45" s="139">
        <f>K46-K44</f>
        <v>19447931.724190027</v>
      </c>
      <c r="L45" s="141">
        <f t="shared" si="4"/>
        <v>21.88224190993359</v>
      </c>
      <c r="M45" s="140">
        <f t="shared" si="5"/>
        <v>8.099357705251931</v>
      </c>
    </row>
    <row r="46" spans="1:13" ht="21" x14ac:dyDescent="0.25">
      <c r="A46" s="142" t="s">
        <v>227</v>
      </c>
      <c r="B46" s="143">
        <v>18757122.208999999</v>
      </c>
      <c r="C46" s="143">
        <v>23363783.298</v>
      </c>
      <c r="D46" s="144">
        <f t="shared" si="0"/>
        <v>24.559530175634535</v>
      </c>
      <c r="E46" s="145">
        <f t="shared" si="6"/>
        <v>100</v>
      </c>
      <c r="F46" s="143">
        <v>68669815.927000001</v>
      </c>
      <c r="G46" s="143">
        <v>83564797.094999999</v>
      </c>
      <c r="H46" s="144">
        <f t="shared" si="2"/>
        <v>21.690725345520406</v>
      </c>
      <c r="I46" s="145">
        <f t="shared" ref="I46" si="7">G46/G$46*100</f>
        <v>100</v>
      </c>
      <c r="J46" s="143">
        <v>186666567.748</v>
      </c>
      <c r="K46" s="143">
        <v>240116962.75099999</v>
      </c>
      <c r="L46" s="144">
        <f t="shared" si="4"/>
        <v>28.634155354031076</v>
      </c>
      <c r="M46" s="145">
        <f t="shared" ref="M46" si="8">K46/K$46*100</f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H2" sqref="H2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F1" sqref="F1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G1" sqref="G1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F1" sqref="F1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>
      <selection activeCell="B1" sqref="B1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2022</v>
      </c>
      <c r="B2" s="113" t="s">
        <v>2</v>
      </c>
      <c r="C2" s="114">
        <f>C4+C6+C8+C10+C12+C14+C16+C18+C20+C22</f>
        <v>2558045.1667500003</v>
      </c>
      <c r="D2" s="114">
        <f t="shared" ref="D2:O2" si="0">D4+D6+D8+D10+D12+D14+D16+D18+D20+D22</f>
        <v>2773034.2101000003</v>
      </c>
      <c r="E2" s="114">
        <f t="shared" si="0"/>
        <v>3030555.0750599997</v>
      </c>
      <c r="F2" s="114">
        <f t="shared" si="0"/>
        <v>2765386.6251899996</v>
      </c>
      <c r="G2" s="114"/>
      <c r="H2" s="114"/>
      <c r="I2" s="114"/>
      <c r="J2" s="114"/>
      <c r="K2" s="114"/>
      <c r="L2" s="114"/>
      <c r="M2" s="114"/>
      <c r="N2" s="114"/>
      <c r="O2" s="114">
        <f t="shared" si="0"/>
        <v>11127021.077099999</v>
      </c>
    </row>
    <row r="3" spans="1:15" ht="14.4" thickTop="1" x14ac:dyDescent="0.25">
      <c r="A3" s="86">
        <v>2021</v>
      </c>
      <c r="B3" s="113" t="s">
        <v>2</v>
      </c>
      <c r="C3" s="114">
        <f>C5+C7+C9+C11+C13+C15+C17+C19+C21+C23</f>
        <v>2058776.5823300001</v>
      </c>
      <c r="D3" s="114">
        <f t="shared" ref="D3:O3" si="1">D5+D7+D9+D11+D13+D15+D17+D19+D21+D23</f>
        <v>2127157.54868</v>
      </c>
      <c r="E3" s="114">
        <f t="shared" si="1"/>
        <v>2425984.2349400003</v>
      </c>
      <c r="F3" s="114">
        <f t="shared" si="1"/>
        <v>2351176.7907500002</v>
      </c>
      <c r="G3" s="114">
        <f t="shared" si="1"/>
        <v>2069908.8452300001</v>
      </c>
      <c r="H3" s="114">
        <f t="shared" si="1"/>
        <v>2557673.0548600005</v>
      </c>
      <c r="I3" s="114">
        <f t="shared" si="1"/>
        <v>2018634.3108399999</v>
      </c>
      <c r="J3" s="114">
        <f t="shared" si="1"/>
        <v>2317116.2948700003</v>
      </c>
      <c r="K3" s="114">
        <f t="shared" si="1"/>
        <v>2723686.6098199999</v>
      </c>
      <c r="L3" s="114">
        <f t="shared" si="1"/>
        <v>2827744.3596700002</v>
      </c>
      <c r="M3" s="114">
        <f t="shared" si="1"/>
        <v>3022644.0884200004</v>
      </c>
      <c r="N3" s="114">
        <f t="shared" si="1"/>
        <v>3211222.0041800002</v>
      </c>
      <c r="O3" s="114">
        <f t="shared" si="1"/>
        <v>29711724.724590003</v>
      </c>
    </row>
    <row r="4" spans="1:15" s="37" customFormat="1" ht="13.8" x14ac:dyDescent="0.25">
      <c r="A4" s="87">
        <v>2022</v>
      </c>
      <c r="B4" s="115" t="s">
        <v>130</v>
      </c>
      <c r="C4" s="116">
        <v>836148.62604</v>
      </c>
      <c r="D4" s="116">
        <v>966049.87814000004</v>
      </c>
      <c r="E4" s="116">
        <v>1022953.75931</v>
      </c>
      <c r="F4" s="116">
        <v>819393.83288999996</v>
      </c>
      <c r="G4" s="116"/>
      <c r="H4" s="116"/>
      <c r="I4" s="116"/>
      <c r="J4" s="116"/>
      <c r="K4" s="116"/>
      <c r="L4" s="116"/>
      <c r="M4" s="116"/>
      <c r="N4" s="116"/>
      <c r="O4" s="117">
        <v>3644546.09638</v>
      </c>
    </row>
    <row r="5" spans="1:15" ht="13.8" x14ac:dyDescent="0.25">
      <c r="A5" s="86">
        <v>2021</v>
      </c>
      <c r="B5" s="115" t="s">
        <v>130</v>
      </c>
      <c r="C5" s="116">
        <v>599472.62661000004</v>
      </c>
      <c r="D5" s="116">
        <v>635152.71918999997</v>
      </c>
      <c r="E5" s="116">
        <v>783752.09183000005</v>
      </c>
      <c r="F5" s="116">
        <v>749920.66836999997</v>
      </c>
      <c r="G5" s="116">
        <v>609720.62609999999</v>
      </c>
      <c r="H5" s="116">
        <v>764422.78813</v>
      </c>
      <c r="I5" s="116">
        <v>641900.81250999996</v>
      </c>
      <c r="J5" s="116">
        <v>780093.08686000004</v>
      </c>
      <c r="K5" s="116">
        <v>840003.75655000005</v>
      </c>
      <c r="L5" s="116">
        <v>897210.77252</v>
      </c>
      <c r="M5" s="116">
        <v>897018.73681000003</v>
      </c>
      <c r="N5" s="116">
        <v>949325.46669000003</v>
      </c>
      <c r="O5" s="117">
        <v>9147994.1521700006</v>
      </c>
    </row>
    <row r="6" spans="1:15" s="37" customFormat="1" ht="13.8" x14ac:dyDescent="0.25">
      <c r="A6" s="87">
        <v>2022</v>
      </c>
      <c r="B6" s="115" t="s">
        <v>131</v>
      </c>
      <c r="C6" s="116">
        <v>284517.23479999998</v>
      </c>
      <c r="D6" s="116">
        <v>253981.99635</v>
      </c>
      <c r="E6" s="116">
        <v>225214.66964000001</v>
      </c>
      <c r="F6" s="116">
        <v>210446.02210999999</v>
      </c>
      <c r="G6" s="116"/>
      <c r="H6" s="116"/>
      <c r="I6" s="116"/>
      <c r="J6" s="116"/>
      <c r="K6" s="116"/>
      <c r="L6" s="116"/>
      <c r="M6" s="116"/>
      <c r="N6" s="116"/>
      <c r="O6" s="117">
        <v>974159.92290000001</v>
      </c>
    </row>
    <row r="7" spans="1:15" ht="13.8" x14ac:dyDescent="0.25">
      <c r="A7" s="86">
        <v>2021</v>
      </c>
      <c r="B7" s="115" t="s">
        <v>131</v>
      </c>
      <c r="C7" s="116">
        <v>278127.63173999998</v>
      </c>
      <c r="D7" s="116">
        <v>249528.27283999999</v>
      </c>
      <c r="E7" s="116">
        <v>246515.34013</v>
      </c>
      <c r="F7" s="116">
        <v>201459.41336000001</v>
      </c>
      <c r="G7" s="116">
        <v>200725.90744000001</v>
      </c>
      <c r="H7" s="116">
        <v>295140.73609999998</v>
      </c>
      <c r="I7" s="116">
        <v>166058.29462999999</v>
      </c>
      <c r="J7" s="116">
        <v>147760.25855</v>
      </c>
      <c r="K7" s="116">
        <v>229150.72443999999</v>
      </c>
      <c r="L7" s="116">
        <v>291587.59298999998</v>
      </c>
      <c r="M7" s="116">
        <v>365180.32123</v>
      </c>
      <c r="N7" s="116">
        <v>409291.38822000002</v>
      </c>
      <c r="O7" s="117">
        <v>3080525.88167</v>
      </c>
    </row>
    <row r="8" spans="1:15" s="37" customFormat="1" ht="13.8" x14ac:dyDescent="0.25">
      <c r="A8" s="87">
        <v>2022</v>
      </c>
      <c r="B8" s="115" t="s">
        <v>132</v>
      </c>
      <c r="C8" s="116">
        <v>173061.82835</v>
      </c>
      <c r="D8" s="116">
        <v>202865.84675</v>
      </c>
      <c r="E8" s="116">
        <v>230247.42835</v>
      </c>
      <c r="F8" s="116">
        <v>207225.07251999999</v>
      </c>
      <c r="G8" s="116"/>
      <c r="H8" s="116"/>
      <c r="I8" s="116"/>
      <c r="J8" s="116"/>
      <c r="K8" s="116"/>
      <c r="L8" s="116"/>
      <c r="M8" s="116"/>
      <c r="N8" s="116"/>
      <c r="O8" s="117">
        <v>813400.17596999998</v>
      </c>
    </row>
    <row r="9" spans="1:15" ht="13.8" x14ac:dyDescent="0.25">
      <c r="A9" s="86">
        <v>2021</v>
      </c>
      <c r="B9" s="115" t="s">
        <v>132</v>
      </c>
      <c r="C9" s="116">
        <v>129703.74055</v>
      </c>
      <c r="D9" s="116">
        <v>145445.9252</v>
      </c>
      <c r="E9" s="116">
        <v>164209.35879</v>
      </c>
      <c r="F9" s="116">
        <v>157734.98884999999</v>
      </c>
      <c r="G9" s="116">
        <v>144432.52205</v>
      </c>
      <c r="H9" s="116">
        <v>193334.14882999999</v>
      </c>
      <c r="I9" s="116">
        <v>152303.13179000001</v>
      </c>
      <c r="J9" s="116">
        <v>179853.03216</v>
      </c>
      <c r="K9" s="116">
        <v>202765.13026000001</v>
      </c>
      <c r="L9" s="116">
        <v>181364.35298</v>
      </c>
      <c r="M9" s="116">
        <v>191293.85974000001</v>
      </c>
      <c r="N9" s="116">
        <v>184486.58335</v>
      </c>
      <c r="O9" s="117">
        <v>2026926.77455</v>
      </c>
    </row>
    <row r="10" spans="1:15" s="37" customFormat="1" ht="13.8" x14ac:dyDescent="0.25">
      <c r="A10" s="87">
        <v>2022</v>
      </c>
      <c r="B10" s="115" t="s">
        <v>133</v>
      </c>
      <c r="C10" s="116">
        <v>119561.92638</v>
      </c>
      <c r="D10" s="116">
        <v>127281.26251</v>
      </c>
      <c r="E10" s="116">
        <v>155893.22654999999</v>
      </c>
      <c r="F10" s="116">
        <v>139386.62731000001</v>
      </c>
      <c r="G10" s="116"/>
      <c r="H10" s="116"/>
      <c r="I10" s="116"/>
      <c r="J10" s="116"/>
      <c r="K10" s="116"/>
      <c r="L10" s="116"/>
      <c r="M10" s="116"/>
      <c r="N10" s="116"/>
      <c r="O10" s="117">
        <v>542123.04275000002</v>
      </c>
    </row>
    <row r="11" spans="1:15" ht="13.8" x14ac:dyDescent="0.25">
      <c r="A11" s="86">
        <v>2021</v>
      </c>
      <c r="B11" s="115" t="s">
        <v>133</v>
      </c>
      <c r="C11" s="116">
        <v>103715.16209</v>
      </c>
      <c r="D11" s="116">
        <v>116565.35743</v>
      </c>
      <c r="E11" s="116">
        <v>126148.15974</v>
      </c>
      <c r="F11" s="116">
        <v>121883.05445</v>
      </c>
      <c r="G11" s="116">
        <v>104810.22620999999</v>
      </c>
      <c r="H11" s="116">
        <v>110635.23136999999</v>
      </c>
      <c r="I11" s="116">
        <v>71836.562160000001</v>
      </c>
      <c r="J11" s="116">
        <v>113519.8511</v>
      </c>
      <c r="K11" s="116">
        <v>159837.88894999999</v>
      </c>
      <c r="L11" s="116">
        <v>194698.04253999999</v>
      </c>
      <c r="M11" s="116">
        <v>176278.42637999999</v>
      </c>
      <c r="N11" s="116">
        <v>170039.71651999999</v>
      </c>
      <c r="O11" s="117">
        <v>1569967.67894</v>
      </c>
    </row>
    <row r="12" spans="1:15" s="37" customFormat="1" ht="13.8" x14ac:dyDescent="0.25">
      <c r="A12" s="87">
        <v>2022</v>
      </c>
      <c r="B12" s="115" t="s">
        <v>134</v>
      </c>
      <c r="C12" s="116">
        <v>182639.56039999999</v>
      </c>
      <c r="D12" s="116">
        <v>166220.56289999999</v>
      </c>
      <c r="E12" s="116">
        <v>148840.73388000001</v>
      </c>
      <c r="F12" s="116">
        <v>126825.3858</v>
      </c>
      <c r="G12" s="116"/>
      <c r="H12" s="116"/>
      <c r="I12" s="116"/>
      <c r="J12" s="116"/>
      <c r="K12" s="116"/>
      <c r="L12" s="116"/>
      <c r="M12" s="116"/>
      <c r="N12" s="116"/>
      <c r="O12" s="117">
        <v>624526.24297999998</v>
      </c>
    </row>
    <row r="13" spans="1:15" ht="13.8" x14ac:dyDescent="0.25">
      <c r="A13" s="86">
        <v>2021</v>
      </c>
      <c r="B13" s="115" t="s">
        <v>134</v>
      </c>
      <c r="C13" s="116">
        <v>190660.46724</v>
      </c>
      <c r="D13" s="116">
        <v>201115.47248999999</v>
      </c>
      <c r="E13" s="116">
        <v>183441.24285000001</v>
      </c>
      <c r="F13" s="116">
        <v>165697.96616000001</v>
      </c>
      <c r="G13" s="116">
        <v>147226.88253999999</v>
      </c>
      <c r="H13" s="116">
        <v>147977.08721999999</v>
      </c>
      <c r="I13" s="116">
        <v>131215.7303</v>
      </c>
      <c r="J13" s="116">
        <v>111714.37826</v>
      </c>
      <c r="K13" s="116">
        <v>201461.87885000001</v>
      </c>
      <c r="L13" s="116">
        <v>250479.69808999999</v>
      </c>
      <c r="M13" s="116">
        <v>277980.59620000003</v>
      </c>
      <c r="N13" s="116">
        <v>247972.53453</v>
      </c>
      <c r="O13" s="117">
        <v>2256943.9347299999</v>
      </c>
    </row>
    <row r="14" spans="1:15" s="37" customFormat="1" ht="13.8" x14ac:dyDescent="0.25">
      <c r="A14" s="87">
        <v>2022</v>
      </c>
      <c r="B14" s="115" t="s">
        <v>135</v>
      </c>
      <c r="C14" s="116">
        <v>37521.507830000002</v>
      </c>
      <c r="D14" s="116">
        <v>47157.24123</v>
      </c>
      <c r="E14" s="116">
        <v>31117.824369999998</v>
      </c>
      <c r="F14" s="116">
        <v>29744.222040000001</v>
      </c>
      <c r="G14" s="116"/>
      <c r="H14" s="116"/>
      <c r="I14" s="116"/>
      <c r="J14" s="116"/>
      <c r="K14" s="116"/>
      <c r="L14" s="116"/>
      <c r="M14" s="116"/>
      <c r="N14" s="116"/>
      <c r="O14" s="117">
        <v>145540.79547000001</v>
      </c>
    </row>
    <row r="15" spans="1:15" ht="13.8" x14ac:dyDescent="0.25">
      <c r="A15" s="86">
        <v>2021</v>
      </c>
      <c r="B15" s="115" t="s">
        <v>135</v>
      </c>
      <c r="C15" s="116">
        <v>15943.144840000001</v>
      </c>
      <c r="D15" s="116">
        <v>26135.543170000001</v>
      </c>
      <c r="E15" s="116">
        <v>26641.716609999999</v>
      </c>
      <c r="F15" s="116">
        <v>24837.689180000001</v>
      </c>
      <c r="G15" s="116">
        <v>19490.09143</v>
      </c>
      <c r="H15" s="116">
        <v>23364.857059999998</v>
      </c>
      <c r="I15" s="116">
        <v>23127.540229999999</v>
      </c>
      <c r="J15" s="116">
        <v>24518.566579999999</v>
      </c>
      <c r="K15" s="116">
        <v>29806.453839999998</v>
      </c>
      <c r="L15" s="116">
        <v>25260.424210000001</v>
      </c>
      <c r="M15" s="116">
        <v>30724.71009</v>
      </c>
      <c r="N15" s="116">
        <v>39583.996249999997</v>
      </c>
      <c r="O15" s="117">
        <v>309434.73349000001</v>
      </c>
    </row>
    <row r="16" spans="1:15" ht="13.8" x14ac:dyDescent="0.25">
      <c r="A16" s="87">
        <v>2022</v>
      </c>
      <c r="B16" s="115" t="s">
        <v>136</v>
      </c>
      <c r="C16" s="116">
        <v>54248.671849999999</v>
      </c>
      <c r="D16" s="116">
        <v>55002.358999999997</v>
      </c>
      <c r="E16" s="116">
        <v>64566.509019999998</v>
      </c>
      <c r="F16" s="116">
        <v>52440.728620000002</v>
      </c>
      <c r="G16" s="116"/>
      <c r="H16" s="116"/>
      <c r="I16" s="116"/>
      <c r="J16" s="116"/>
      <c r="K16" s="116"/>
      <c r="L16" s="116"/>
      <c r="M16" s="116"/>
      <c r="N16" s="116"/>
      <c r="O16" s="117">
        <v>226258.26848999999</v>
      </c>
    </row>
    <row r="17" spans="1:15" ht="13.8" x14ac:dyDescent="0.25">
      <c r="A17" s="86">
        <v>2021</v>
      </c>
      <c r="B17" s="115" t="s">
        <v>136</v>
      </c>
      <c r="C17" s="116">
        <v>59118.003539999998</v>
      </c>
      <c r="D17" s="116">
        <v>49199.688770000001</v>
      </c>
      <c r="E17" s="116">
        <v>49271.71471</v>
      </c>
      <c r="F17" s="116">
        <v>52377.636700000003</v>
      </c>
      <c r="G17" s="116">
        <v>62135.500480000002</v>
      </c>
      <c r="H17" s="116">
        <v>85394.880229999995</v>
      </c>
      <c r="I17" s="116">
        <v>52207.46948</v>
      </c>
      <c r="J17" s="116">
        <v>60022.116329999997</v>
      </c>
      <c r="K17" s="116">
        <v>100938.86161000001</v>
      </c>
      <c r="L17" s="116">
        <v>76724.234389999998</v>
      </c>
      <c r="M17" s="116">
        <v>57727.288930000002</v>
      </c>
      <c r="N17" s="116">
        <v>77762.280119999996</v>
      </c>
      <c r="O17" s="117">
        <v>782879.67529000004</v>
      </c>
    </row>
    <row r="18" spans="1:15" ht="13.8" x14ac:dyDescent="0.25">
      <c r="A18" s="87">
        <v>2022</v>
      </c>
      <c r="B18" s="115" t="s">
        <v>137</v>
      </c>
      <c r="C18" s="116">
        <v>12419.65381</v>
      </c>
      <c r="D18" s="116">
        <v>15709.880440000001</v>
      </c>
      <c r="E18" s="116">
        <v>17033.14921</v>
      </c>
      <c r="F18" s="116">
        <v>18096.183700000001</v>
      </c>
      <c r="G18" s="116"/>
      <c r="H18" s="116"/>
      <c r="I18" s="116"/>
      <c r="J18" s="116"/>
      <c r="K18" s="116"/>
      <c r="L18" s="116"/>
      <c r="M18" s="116"/>
      <c r="N18" s="116"/>
      <c r="O18" s="117">
        <v>63258.867160000002</v>
      </c>
    </row>
    <row r="19" spans="1:15" ht="13.8" x14ac:dyDescent="0.25">
      <c r="A19" s="86">
        <v>2021</v>
      </c>
      <c r="B19" s="115" t="s">
        <v>137</v>
      </c>
      <c r="C19" s="116">
        <v>12015.77319</v>
      </c>
      <c r="D19" s="116">
        <v>16226.111290000001</v>
      </c>
      <c r="E19" s="116">
        <v>17369.885979999999</v>
      </c>
      <c r="F19" s="116">
        <v>15412.279479999999</v>
      </c>
      <c r="G19" s="116">
        <v>14638.275320000001</v>
      </c>
      <c r="H19" s="116">
        <v>10961.58763</v>
      </c>
      <c r="I19" s="116">
        <v>12028.238660000001</v>
      </c>
      <c r="J19" s="116">
        <v>8439.4064199999993</v>
      </c>
      <c r="K19" s="116">
        <v>9218.2875199999999</v>
      </c>
      <c r="L19" s="116">
        <v>7979.69463</v>
      </c>
      <c r="M19" s="116">
        <v>10633.564109999999</v>
      </c>
      <c r="N19" s="116">
        <v>12679.338809999999</v>
      </c>
      <c r="O19" s="117">
        <v>147602.44304000001</v>
      </c>
    </row>
    <row r="20" spans="1:15" ht="13.8" x14ac:dyDescent="0.25">
      <c r="A20" s="87">
        <v>2022</v>
      </c>
      <c r="B20" s="115" t="s">
        <v>138</v>
      </c>
      <c r="C20" s="118">
        <v>300295.32032</v>
      </c>
      <c r="D20" s="118">
        <v>316251.69005999999</v>
      </c>
      <c r="E20" s="118">
        <v>382465.74183999997</v>
      </c>
      <c r="F20" s="118">
        <v>383680.31923999998</v>
      </c>
      <c r="G20" s="118"/>
      <c r="H20" s="116"/>
      <c r="I20" s="116"/>
      <c r="J20" s="116"/>
      <c r="K20" s="116"/>
      <c r="L20" s="116"/>
      <c r="M20" s="116"/>
      <c r="N20" s="116"/>
      <c r="O20" s="117">
        <v>1382693.07146</v>
      </c>
    </row>
    <row r="21" spans="1:15" ht="13.8" x14ac:dyDescent="0.25">
      <c r="A21" s="86">
        <v>2021</v>
      </c>
      <c r="B21" s="115" t="s">
        <v>138</v>
      </c>
      <c r="C21" s="116">
        <v>216886.89996000001</v>
      </c>
      <c r="D21" s="116">
        <v>208723.36321000001</v>
      </c>
      <c r="E21" s="116">
        <v>247977.97706999999</v>
      </c>
      <c r="F21" s="116">
        <v>280588.88767000003</v>
      </c>
      <c r="G21" s="116">
        <v>265663.38981000002</v>
      </c>
      <c r="H21" s="116">
        <v>313347.25647999998</v>
      </c>
      <c r="I21" s="116">
        <v>262176.96470999997</v>
      </c>
      <c r="J21" s="116">
        <v>286061.99651000003</v>
      </c>
      <c r="K21" s="116">
        <v>299539.05277000001</v>
      </c>
      <c r="L21" s="116">
        <v>288750.81549000001</v>
      </c>
      <c r="M21" s="116">
        <v>321478.48223000002</v>
      </c>
      <c r="N21" s="116">
        <v>407124.58727999998</v>
      </c>
      <c r="O21" s="117">
        <v>3398319.67319</v>
      </c>
    </row>
    <row r="22" spans="1:15" ht="13.8" x14ac:dyDescent="0.25">
      <c r="A22" s="87">
        <v>2022</v>
      </c>
      <c r="B22" s="115" t="s">
        <v>139</v>
      </c>
      <c r="C22" s="118">
        <v>557630.83696999995</v>
      </c>
      <c r="D22" s="118">
        <v>622513.49271999998</v>
      </c>
      <c r="E22" s="118">
        <v>752222.03289000003</v>
      </c>
      <c r="F22" s="118">
        <v>778148.23095999996</v>
      </c>
      <c r="G22" s="118"/>
      <c r="H22" s="116"/>
      <c r="I22" s="116"/>
      <c r="J22" s="116"/>
      <c r="K22" s="116"/>
      <c r="L22" s="116"/>
      <c r="M22" s="116"/>
      <c r="N22" s="116"/>
      <c r="O22" s="117">
        <v>2710514.5935399998</v>
      </c>
    </row>
    <row r="23" spans="1:15" ht="13.8" x14ac:dyDescent="0.25">
      <c r="A23" s="86">
        <v>2021</v>
      </c>
      <c r="B23" s="115" t="s">
        <v>139</v>
      </c>
      <c r="C23" s="116">
        <v>453133.13257000002</v>
      </c>
      <c r="D23" s="118">
        <v>479065.09509000002</v>
      </c>
      <c r="E23" s="116">
        <v>580656.74722999998</v>
      </c>
      <c r="F23" s="116">
        <v>581264.20652999997</v>
      </c>
      <c r="G23" s="116">
        <v>501065.42385000002</v>
      </c>
      <c r="H23" s="116">
        <v>613094.48181000003</v>
      </c>
      <c r="I23" s="116">
        <v>505779.56637000002</v>
      </c>
      <c r="J23" s="116">
        <v>605133.60210000002</v>
      </c>
      <c r="K23" s="116">
        <v>650964.57502999995</v>
      </c>
      <c r="L23" s="116">
        <v>613688.73182999995</v>
      </c>
      <c r="M23" s="116">
        <v>694328.10270000005</v>
      </c>
      <c r="N23" s="116">
        <v>712956.11240999994</v>
      </c>
      <c r="O23" s="117">
        <v>6991129.77752</v>
      </c>
    </row>
    <row r="24" spans="1:15" ht="13.8" x14ac:dyDescent="0.25">
      <c r="A24" s="87">
        <v>2022</v>
      </c>
      <c r="B24" s="113" t="s">
        <v>14</v>
      </c>
      <c r="C24" s="119">
        <f>C26+C28+C30+C32+C34+C36+C38+C40+C42+C44+C46+C48+C50+C52+C54+C56</f>
        <v>13092991.191659998</v>
      </c>
      <c r="D24" s="119">
        <f t="shared" ref="D24:O24" si="2">D26+D28+D30+D32+D34+D36+D38+D40+D42+D44+D46+D48+D50+D52+D54+D56</f>
        <v>14944259.578420002</v>
      </c>
      <c r="E24" s="119">
        <f t="shared" si="2"/>
        <v>17124014.9586</v>
      </c>
      <c r="F24" s="119">
        <f t="shared" si="2"/>
        <v>17741155.547399998</v>
      </c>
      <c r="G24" s="119"/>
      <c r="H24" s="119"/>
      <c r="I24" s="119"/>
      <c r="J24" s="119"/>
      <c r="K24" s="119"/>
      <c r="L24" s="119"/>
      <c r="M24" s="119"/>
      <c r="N24" s="119"/>
      <c r="O24" s="119">
        <f t="shared" si="2"/>
        <v>62902421.27607999</v>
      </c>
    </row>
    <row r="25" spans="1:15" ht="13.8" x14ac:dyDescent="0.25">
      <c r="A25" s="86">
        <v>2021</v>
      </c>
      <c r="B25" s="113" t="s">
        <v>14</v>
      </c>
      <c r="C25" s="119">
        <f>C27+C29+C31+C33+C35+C37+C39+C41+C43+C45+C47+C49+C51+C53+C55+C57</f>
        <v>11079323.37245</v>
      </c>
      <c r="D25" s="119">
        <f t="shared" ref="D25:O25" si="3">D27+D29+D31+D33+D35+D37+D39+D41+D43+D45+D47+D49+D51+D53+D55+D57</f>
        <v>11948677.925249999</v>
      </c>
      <c r="E25" s="119">
        <f t="shared" si="3"/>
        <v>14119652.281619998</v>
      </c>
      <c r="F25" s="119">
        <f t="shared" si="3"/>
        <v>14141633.3281</v>
      </c>
      <c r="G25" s="119">
        <f t="shared" si="3"/>
        <v>12586579.30061</v>
      </c>
      <c r="H25" s="119">
        <f t="shared" si="3"/>
        <v>15240910.021569997</v>
      </c>
      <c r="I25" s="119">
        <f t="shared" si="3"/>
        <v>12621017.387920003</v>
      </c>
      <c r="J25" s="119">
        <f t="shared" si="3"/>
        <v>14410378.942240002</v>
      </c>
      <c r="K25" s="119">
        <f t="shared" si="3"/>
        <v>15807037.384140003</v>
      </c>
      <c r="L25" s="119">
        <f t="shared" si="3"/>
        <v>15681933.322060002</v>
      </c>
      <c r="M25" s="119">
        <f t="shared" si="3"/>
        <v>16252269.520099999</v>
      </c>
      <c r="N25" s="119">
        <f t="shared" si="3"/>
        <v>16901935.664870001</v>
      </c>
      <c r="O25" s="119">
        <f t="shared" si="3"/>
        <v>170791348.45093</v>
      </c>
    </row>
    <row r="26" spans="1:15" ht="13.8" x14ac:dyDescent="0.25">
      <c r="A26" s="87">
        <v>2022</v>
      </c>
      <c r="B26" s="115" t="s">
        <v>140</v>
      </c>
      <c r="C26" s="116">
        <v>815315.97750000004</v>
      </c>
      <c r="D26" s="116">
        <v>881438.57406000001</v>
      </c>
      <c r="E26" s="116">
        <v>951496.83025</v>
      </c>
      <c r="F26" s="116">
        <v>995049.25230000005</v>
      </c>
      <c r="G26" s="116"/>
      <c r="H26" s="116"/>
      <c r="I26" s="116"/>
      <c r="J26" s="116"/>
      <c r="K26" s="116"/>
      <c r="L26" s="116"/>
      <c r="M26" s="116"/>
      <c r="N26" s="116"/>
      <c r="O26" s="117">
        <v>3643300.63411</v>
      </c>
    </row>
    <row r="27" spans="1:15" ht="13.8" x14ac:dyDescent="0.25">
      <c r="A27" s="86">
        <v>2021</v>
      </c>
      <c r="B27" s="115" t="s">
        <v>140</v>
      </c>
      <c r="C27" s="116">
        <v>730163.28118000005</v>
      </c>
      <c r="D27" s="116">
        <v>744922.37257999997</v>
      </c>
      <c r="E27" s="116">
        <v>868403.19288999995</v>
      </c>
      <c r="F27" s="116">
        <v>877321.17700999998</v>
      </c>
      <c r="G27" s="116">
        <v>743302.13564999995</v>
      </c>
      <c r="H27" s="116">
        <v>898601.02853999997</v>
      </c>
      <c r="I27" s="116">
        <v>723404.12439999997</v>
      </c>
      <c r="J27" s="116">
        <v>828009.61557000002</v>
      </c>
      <c r="K27" s="116">
        <v>943459.31967999996</v>
      </c>
      <c r="L27" s="116">
        <v>916897.35679999995</v>
      </c>
      <c r="M27" s="116">
        <v>936074.46612999996</v>
      </c>
      <c r="N27" s="116">
        <v>932247.54081000003</v>
      </c>
      <c r="O27" s="117">
        <v>10142805.61124</v>
      </c>
    </row>
    <row r="28" spans="1:15" ht="13.8" x14ac:dyDescent="0.25">
      <c r="A28" s="87">
        <v>2022</v>
      </c>
      <c r="B28" s="115" t="s">
        <v>141</v>
      </c>
      <c r="C28" s="116">
        <v>133120.80665000001</v>
      </c>
      <c r="D28" s="116">
        <v>177474.66750000001</v>
      </c>
      <c r="E28" s="116">
        <v>191956.13829</v>
      </c>
      <c r="F28" s="116">
        <v>187592.61958999999</v>
      </c>
      <c r="G28" s="116"/>
      <c r="H28" s="116"/>
      <c r="I28" s="116"/>
      <c r="J28" s="116"/>
      <c r="K28" s="116"/>
      <c r="L28" s="116"/>
      <c r="M28" s="116"/>
      <c r="N28" s="116"/>
      <c r="O28" s="117">
        <v>690144.23202999996</v>
      </c>
    </row>
    <row r="29" spans="1:15" ht="13.8" x14ac:dyDescent="0.25">
      <c r="A29" s="86">
        <v>2021</v>
      </c>
      <c r="B29" s="115" t="s">
        <v>141</v>
      </c>
      <c r="C29" s="116">
        <v>109745.80074999999</v>
      </c>
      <c r="D29" s="116">
        <v>128850.02197</v>
      </c>
      <c r="E29" s="116">
        <v>157418.70843</v>
      </c>
      <c r="F29" s="116">
        <v>142855.32224000001</v>
      </c>
      <c r="G29" s="116">
        <v>100609.27472</v>
      </c>
      <c r="H29" s="116">
        <v>152971.71781999999</v>
      </c>
      <c r="I29" s="116">
        <v>144666.56654</v>
      </c>
      <c r="J29" s="116">
        <v>156708.43179</v>
      </c>
      <c r="K29" s="116">
        <v>171870.19123999999</v>
      </c>
      <c r="L29" s="116">
        <v>159298.02575999999</v>
      </c>
      <c r="M29" s="116">
        <v>148404.50265000001</v>
      </c>
      <c r="N29" s="116">
        <v>158206.47748</v>
      </c>
      <c r="O29" s="117">
        <v>1731605.0413899999</v>
      </c>
    </row>
    <row r="30" spans="1:15" s="37" customFormat="1" ht="13.8" x14ac:dyDescent="0.25">
      <c r="A30" s="87">
        <v>2022</v>
      </c>
      <c r="B30" s="115" t="s">
        <v>142</v>
      </c>
      <c r="C30" s="116">
        <v>198479.57840999999</v>
      </c>
      <c r="D30" s="116">
        <v>251140.21692000001</v>
      </c>
      <c r="E30" s="116">
        <v>260180.95843</v>
      </c>
      <c r="F30" s="116">
        <v>262427.17285999999</v>
      </c>
      <c r="G30" s="116"/>
      <c r="H30" s="116"/>
      <c r="I30" s="116"/>
      <c r="J30" s="116"/>
      <c r="K30" s="116"/>
      <c r="L30" s="116"/>
      <c r="M30" s="116"/>
      <c r="N30" s="116"/>
      <c r="O30" s="117">
        <v>972227.92662000004</v>
      </c>
    </row>
    <row r="31" spans="1:15" ht="13.8" x14ac:dyDescent="0.25">
      <c r="A31" s="86">
        <v>2021</v>
      </c>
      <c r="B31" s="115" t="s">
        <v>142</v>
      </c>
      <c r="C31" s="116">
        <v>235590.76749999999</v>
      </c>
      <c r="D31" s="116">
        <v>246725.43401</v>
      </c>
      <c r="E31" s="116">
        <v>286759.17868999997</v>
      </c>
      <c r="F31" s="116">
        <v>304914.44241999998</v>
      </c>
      <c r="G31" s="116">
        <v>245146.34637000001</v>
      </c>
      <c r="H31" s="116">
        <v>296918.05417000002</v>
      </c>
      <c r="I31" s="116">
        <v>214045.72468000001</v>
      </c>
      <c r="J31" s="116">
        <v>237973.08442</v>
      </c>
      <c r="K31" s="116">
        <v>271362.51105999999</v>
      </c>
      <c r="L31" s="116">
        <v>276585.44179000001</v>
      </c>
      <c r="M31" s="116">
        <v>280147.27015</v>
      </c>
      <c r="N31" s="116">
        <v>282954.28135</v>
      </c>
      <c r="O31" s="117">
        <v>3179122.5366099998</v>
      </c>
    </row>
    <row r="32" spans="1:15" ht="13.8" x14ac:dyDescent="0.25">
      <c r="A32" s="87">
        <v>2022</v>
      </c>
      <c r="B32" s="115" t="s">
        <v>143</v>
      </c>
      <c r="C32" s="118">
        <v>2126644.6644199998</v>
      </c>
      <c r="D32" s="118">
        <v>2394145.28791</v>
      </c>
      <c r="E32" s="118">
        <v>2981365.8061500001</v>
      </c>
      <c r="F32" s="118">
        <v>3314413.6748899999</v>
      </c>
      <c r="G32" s="118"/>
      <c r="H32" s="118"/>
      <c r="I32" s="118"/>
      <c r="J32" s="118"/>
      <c r="K32" s="118"/>
      <c r="L32" s="118"/>
      <c r="M32" s="118"/>
      <c r="N32" s="118"/>
      <c r="O32" s="117">
        <v>10816569.43337</v>
      </c>
    </row>
    <row r="33" spans="1:15" ht="13.8" x14ac:dyDescent="0.25">
      <c r="A33" s="86">
        <v>2021</v>
      </c>
      <c r="B33" s="115" t="s">
        <v>143</v>
      </c>
      <c r="C33" s="116">
        <v>1640953.5075300001</v>
      </c>
      <c r="D33" s="116">
        <v>1672618.17411</v>
      </c>
      <c r="E33" s="116">
        <v>1993950.1181600001</v>
      </c>
      <c r="F33" s="118">
        <v>2165954.96025</v>
      </c>
      <c r="G33" s="118">
        <v>2138062.9145800001</v>
      </c>
      <c r="H33" s="118">
        <v>2371396.8033099999</v>
      </c>
      <c r="I33" s="118">
        <v>1911911.74908</v>
      </c>
      <c r="J33" s="118">
        <v>2047653.54247</v>
      </c>
      <c r="K33" s="118">
        <v>2272340.7460400001</v>
      </c>
      <c r="L33" s="118">
        <v>2263568.7757799998</v>
      </c>
      <c r="M33" s="118">
        <v>2392513.44734</v>
      </c>
      <c r="N33" s="118">
        <v>2479876.7375500002</v>
      </c>
      <c r="O33" s="117">
        <v>25350801.476199999</v>
      </c>
    </row>
    <row r="34" spans="1:15" ht="13.8" x14ac:dyDescent="0.25">
      <c r="A34" s="87">
        <v>2022</v>
      </c>
      <c r="B34" s="115" t="s">
        <v>144</v>
      </c>
      <c r="C34" s="116">
        <v>1592663.7553900001</v>
      </c>
      <c r="D34" s="116">
        <v>1841550.9682400001</v>
      </c>
      <c r="E34" s="116">
        <v>2018300.1134800001</v>
      </c>
      <c r="F34" s="116">
        <v>2041674.3344099999</v>
      </c>
      <c r="G34" s="116"/>
      <c r="H34" s="116"/>
      <c r="I34" s="116"/>
      <c r="J34" s="116"/>
      <c r="K34" s="116"/>
      <c r="L34" s="116"/>
      <c r="M34" s="116"/>
      <c r="N34" s="116"/>
      <c r="O34" s="117">
        <v>7494189.1715200003</v>
      </c>
    </row>
    <row r="35" spans="1:15" ht="13.8" x14ac:dyDescent="0.25">
      <c r="A35" s="86">
        <v>2021</v>
      </c>
      <c r="B35" s="115" t="s">
        <v>144</v>
      </c>
      <c r="C35" s="116">
        <v>1512887.10396</v>
      </c>
      <c r="D35" s="116">
        <v>1510502.47695</v>
      </c>
      <c r="E35" s="116">
        <v>1674880.7140299999</v>
      </c>
      <c r="F35" s="116">
        <v>1625138.2935299999</v>
      </c>
      <c r="G35" s="116">
        <v>1299829.1103699999</v>
      </c>
      <c r="H35" s="116">
        <v>1801864.2461399999</v>
      </c>
      <c r="I35" s="116">
        <v>1691651.7030400001</v>
      </c>
      <c r="J35" s="116">
        <v>1736129.54272</v>
      </c>
      <c r="K35" s="116">
        <v>1942360.24449</v>
      </c>
      <c r="L35" s="116">
        <v>1908745.78027</v>
      </c>
      <c r="M35" s="116">
        <v>1729651.81412</v>
      </c>
      <c r="N35" s="116">
        <v>1808369.7564399999</v>
      </c>
      <c r="O35" s="117">
        <v>20242010.786060002</v>
      </c>
    </row>
    <row r="36" spans="1:15" ht="13.8" x14ac:dyDescent="0.25">
      <c r="A36" s="87">
        <v>2022</v>
      </c>
      <c r="B36" s="115" t="s">
        <v>145</v>
      </c>
      <c r="C36" s="116">
        <v>2227828.6502399999</v>
      </c>
      <c r="D36" s="116">
        <v>2539500.7315600002</v>
      </c>
      <c r="E36" s="116">
        <v>2681210.8821200002</v>
      </c>
      <c r="F36" s="116">
        <v>2744092.31757</v>
      </c>
      <c r="G36" s="116"/>
      <c r="H36" s="116"/>
      <c r="I36" s="116"/>
      <c r="J36" s="116"/>
      <c r="K36" s="116"/>
      <c r="L36" s="116"/>
      <c r="M36" s="116"/>
      <c r="N36" s="116"/>
      <c r="O36" s="117">
        <v>10192632.581490001</v>
      </c>
    </row>
    <row r="37" spans="1:15" ht="13.8" x14ac:dyDescent="0.25">
      <c r="A37" s="86">
        <v>2021</v>
      </c>
      <c r="B37" s="115" t="s">
        <v>145</v>
      </c>
      <c r="C37" s="116">
        <v>2266225.0534399999</v>
      </c>
      <c r="D37" s="116">
        <v>2530671.6601999998</v>
      </c>
      <c r="E37" s="116">
        <v>2890100.2227599998</v>
      </c>
      <c r="F37" s="116">
        <v>2462171.0479000001</v>
      </c>
      <c r="G37" s="116">
        <v>1880242.3083599999</v>
      </c>
      <c r="H37" s="116">
        <v>2350260.9346400001</v>
      </c>
      <c r="I37" s="116">
        <v>1981806.57461</v>
      </c>
      <c r="J37" s="116">
        <v>2417750.69692</v>
      </c>
      <c r="K37" s="116">
        <v>2465116.7044799998</v>
      </c>
      <c r="L37" s="116">
        <v>2603956.06819</v>
      </c>
      <c r="M37" s="116">
        <v>2529061.8547800002</v>
      </c>
      <c r="N37" s="116">
        <v>2957523.48526</v>
      </c>
      <c r="O37" s="117">
        <v>29334886.611540001</v>
      </c>
    </row>
    <row r="38" spans="1:15" ht="13.8" x14ac:dyDescent="0.25">
      <c r="A38" s="87">
        <v>2022</v>
      </c>
      <c r="B38" s="115" t="s">
        <v>146</v>
      </c>
      <c r="C38" s="116">
        <v>70779.795960000003</v>
      </c>
      <c r="D38" s="116">
        <v>67064.913990000001</v>
      </c>
      <c r="E38" s="116">
        <v>140232.92827999999</v>
      </c>
      <c r="F38" s="116">
        <v>198883.93552</v>
      </c>
      <c r="G38" s="116"/>
      <c r="H38" s="116"/>
      <c r="I38" s="116"/>
      <c r="J38" s="116"/>
      <c r="K38" s="116"/>
      <c r="L38" s="116"/>
      <c r="M38" s="116"/>
      <c r="N38" s="116"/>
      <c r="O38" s="117">
        <v>476961.57374999998</v>
      </c>
    </row>
    <row r="39" spans="1:15" ht="13.8" x14ac:dyDescent="0.25">
      <c r="A39" s="86">
        <v>2021</v>
      </c>
      <c r="B39" s="115" t="s">
        <v>146</v>
      </c>
      <c r="C39" s="116">
        <v>42744.004710000001</v>
      </c>
      <c r="D39" s="116">
        <v>14435.76268</v>
      </c>
      <c r="E39" s="116">
        <v>153850.51842000001</v>
      </c>
      <c r="F39" s="116">
        <v>109911.3973</v>
      </c>
      <c r="G39" s="116">
        <v>136047.26019999999</v>
      </c>
      <c r="H39" s="116">
        <v>277348.91031000001</v>
      </c>
      <c r="I39" s="116">
        <v>76572.630040000004</v>
      </c>
      <c r="J39" s="116">
        <v>58623.438580000002</v>
      </c>
      <c r="K39" s="116">
        <v>117629.91516</v>
      </c>
      <c r="L39" s="116">
        <v>208205.03047999999</v>
      </c>
      <c r="M39" s="116">
        <v>259778.32897999999</v>
      </c>
      <c r="N39" s="116">
        <v>171221.63492000001</v>
      </c>
      <c r="O39" s="117">
        <v>1626368.8317799999</v>
      </c>
    </row>
    <row r="40" spans="1:15" ht="13.8" x14ac:dyDescent="0.25">
      <c r="A40" s="87">
        <v>2022</v>
      </c>
      <c r="B40" s="115" t="s">
        <v>147</v>
      </c>
      <c r="C40" s="116">
        <v>980776.77720000001</v>
      </c>
      <c r="D40" s="116">
        <v>1175105.4454900001</v>
      </c>
      <c r="E40" s="116">
        <v>1368861.4040300001</v>
      </c>
      <c r="F40" s="116">
        <v>1401390.2168000001</v>
      </c>
      <c r="G40" s="116"/>
      <c r="H40" s="116"/>
      <c r="I40" s="116"/>
      <c r="J40" s="116"/>
      <c r="K40" s="116"/>
      <c r="L40" s="116"/>
      <c r="M40" s="116"/>
      <c r="N40" s="116"/>
      <c r="O40" s="117">
        <v>4926133.8435199996</v>
      </c>
    </row>
    <row r="41" spans="1:15" ht="13.8" x14ac:dyDescent="0.25">
      <c r="A41" s="86">
        <v>2021</v>
      </c>
      <c r="B41" s="115" t="s">
        <v>147</v>
      </c>
      <c r="C41" s="116">
        <v>894344.31009000004</v>
      </c>
      <c r="D41" s="116">
        <v>1063990.71875</v>
      </c>
      <c r="E41" s="116">
        <v>1254808.62084</v>
      </c>
      <c r="F41" s="116">
        <v>1251392.97862</v>
      </c>
      <c r="G41" s="116">
        <v>1098938.99734</v>
      </c>
      <c r="H41" s="116">
        <v>1304150.26086</v>
      </c>
      <c r="I41" s="116">
        <v>1000141.4413900001</v>
      </c>
      <c r="J41" s="116">
        <v>1204969.7597699999</v>
      </c>
      <c r="K41" s="116">
        <v>1276245.6794400001</v>
      </c>
      <c r="L41" s="116">
        <v>1231007.5186999999</v>
      </c>
      <c r="M41" s="116">
        <v>1267979.1926599999</v>
      </c>
      <c r="N41" s="116">
        <v>1314398.26345</v>
      </c>
      <c r="O41" s="117">
        <v>14162367.741909999</v>
      </c>
    </row>
    <row r="42" spans="1:15" ht="13.8" x14ac:dyDescent="0.25">
      <c r="A42" s="87">
        <v>2022</v>
      </c>
      <c r="B42" s="115" t="s">
        <v>148</v>
      </c>
      <c r="C42" s="116">
        <v>711759.67870000005</v>
      </c>
      <c r="D42" s="116">
        <v>813818.05247999995</v>
      </c>
      <c r="E42" s="116">
        <v>911507.07797999994</v>
      </c>
      <c r="F42" s="116">
        <v>909655.01159000001</v>
      </c>
      <c r="G42" s="116"/>
      <c r="H42" s="116"/>
      <c r="I42" s="116"/>
      <c r="J42" s="116"/>
      <c r="K42" s="116"/>
      <c r="L42" s="116"/>
      <c r="M42" s="116"/>
      <c r="N42" s="116"/>
      <c r="O42" s="117">
        <v>3346739.82075</v>
      </c>
    </row>
    <row r="43" spans="1:15" ht="13.8" x14ac:dyDescent="0.25">
      <c r="A43" s="86">
        <v>2021</v>
      </c>
      <c r="B43" s="115" t="s">
        <v>148</v>
      </c>
      <c r="C43" s="116">
        <v>650779.59207000001</v>
      </c>
      <c r="D43" s="116">
        <v>683834.17183000001</v>
      </c>
      <c r="E43" s="116">
        <v>783716.25133</v>
      </c>
      <c r="F43" s="116">
        <v>821117.34404999996</v>
      </c>
      <c r="G43" s="116">
        <v>734997.35328000004</v>
      </c>
      <c r="H43" s="116">
        <v>827014.60682999995</v>
      </c>
      <c r="I43" s="116">
        <v>696314.17582999996</v>
      </c>
      <c r="J43" s="116">
        <v>758153.37355000002</v>
      </c>
      <c r="K43" s="116">
        <v>875282.79139999999</v>
      </c>
      <c r="L43" s="116">
        <v>807801.36464000004</v>
      </c>
      <c r="M43" s="116">
        <v>838146.70100999996</v>
      </c>
      <c r="N43" s="116">
        <v>935542.81472999998</v>
      </c>
      <c r="O43" s="117">
        <v>9412700.5405499991</v>
      </c>
    </row>
    <row r="44" spans="1:15" ht="13.8" x14ac:dyDescent="0.25">
      <c r="A44" s="87">
        <v>2022</v>
      </c>
      <c r="B44" s="115" t="s">
        <v>149</v>
      </c>
      <c r="C44" s="116">
        <v>1120662.1097899999</v>
      </c>
      <c r="D44" s="116">
        <v>1242066.7222899999</v>
      </c>
      <c r="E44" s="116">
        <v>1445401.3308999999</v>
      </c>
      <c r="F44" s="116">
        <v>1501628.6222399999</v>
      </c>
      <c r="G44" s="116"/>
      <c r="H44" s="116"/>
      <c r="I44" s="116"/>
      <c r="J44" s="116"/>
      <c r="K44" s="116"/>
      <c r="L44" s="116"/>
      <c r="M44" s="116"/>
      <c r="N44" s="116"/>
      <c r="O44" s="117">
        <v>5309758.78522</v>
      </c>
    </row>
    <row r="45" spans="1:15" ht="13.8" x14ac:dyDescent="0.25">
      <c r="A45" s="86">
        <v>2021</v>
      </c>
      <c r="B45" s="115" t="s">
        <v>149</v>
      </c>
      <c r="C45" s="116">
        <v>758787.71044000005</v>
      </c>
      <c r="D45" s="116">
        <v>832912.97582000005</v>
      </c>
      <c r="E45" s="116">
        <v>978932.67645000003</v>
      </c>
      <c r="F45" s="116">
        <v>1048711.17154</v>
      </c>
      <c r="G45" s="116">
        <v>937348.59410999995</v>
      </c>
      <c r="H45" s="116">
        <v>1125301.8316299999</v>
      </c>
      <c r="I45" s="116">
        <v>928850.01696000004</v>
      </c>
      <c r="J45" s="116">
        <v>1022447.36968</v>
      </c>
      <c r="K45" s="116">
        <v>1147614.6081000001</v>
      </c>
      <c r="L45" s="116">
        <v>1143291.76428</v>
      </c>
      <c r="M45" s="116">
        <v>1202548.80965</v>
      </c>
      <c r="N45" s="116">
        <v>1226591.9874499999</v>
      </c>
      <c r="O45" s="117">
        <v>12353339.516109999</v>
      </c>
    </row>
    <row r="46" spans="1:15" ht="13.8" x14ac:dyDescent="0.25">
      <c r="A46" s="87">
        <v>2022</v>
      </c>
      <c r="B46" s="115" t="s">
        <v>150</v>
      </c>
      <c r="C46" s="116">
        <v>1628574.75611</v>
      </c>
      <c r="D46" s="116">
        <v>1771234.3119300001</v>
      </c>
      <c r="E46" s="116">
        <v>2270447.34424</v>
      </c>
      <c r="F46" s="116">
        <v>2040594.0096400001</v>
      </c>
      <c r="G46" s="116"/>
      <c r="H46" s="116"/>
      <c r="I46" s="116"/>
      <c r="J46" s="116"/>
      <c r="K46" s="116"/>
      <c r="L46" s="116"/>
      <c r="M46" s="116"/>
      <c r="N46" s="116"/>
      <c r="O46" s="117">
        <v>7710850.4219199996</v>
      </c>
    </row>
    <row r="47" spans="1:15" ht="13.8" x14ac:dyDescent="0.25">
      <c r="A47" s="86">
        <v>2021</v>
      </c>
      <c r="B47" s="115" t="s">
        <v>150</v>
      </c>
      <c r="C47" s="116">
        <v>1052771.92059</v>
      </c>
      <c r="D47" s="116">
        <v>1191759.4696899999</v>
      </c>
      <c r="E47" s="116">
        <v>1526156.64411</v>
      </c>
      <c r="F47" s="116">
        <v>1647166.2464699999</v>
      </c>
      <c r="G47" s="116">
        <v>1727666.49</v>
      </c>
      <c r="H47" s="116">
        <v>2007804.7012499999</v>
      </c>
      <c r="I47" s="116">
        <v>1727116.3204699999</v>
      </c>
      <c r="J47" s="116">
        <v>2255363.3060499998</v>
      </c>
      <c r="K47" s="116">
        <v>2600616.08262</v>
      </c>
      <c r="L47" s="116">
        <v>2270991.9193600002</v>
      </c>
      <c r="M47" s="116">
        <v>2030890.94043</v>
      </c>
      <c r="N47" s="116">
        <v>2269092.28088</v>
      </c>
      <c r="O47" s="117">
        <v>22307396.32192</v>
      </c>
    </row>
    <row r="48" spans="1:15" ht="13.8" x14ac:dyDescent="0.25">
      <c r="A48" s="87">
        <v>2022</v>
      </c>
      <c r="B48" s="115" t="s">
        <v>151</v>
      </c>
      <c r="C48" s="116">
        <v>353728.78503999999</v>
      </c>
      <c r="D48" s="116">
        <v>428325.85988</v>
      </c>
      <c r="E48" s="116">
        <v>514059.72120999999</v>
      </c>
      <c r="F48" s="116">
        <v>569249.07397000003</v>
      </c>
      <c r="G48" s="116"/>
      <c r="H48" s="116"/>
      <c r="I48" s="116"/>
      <c r="J48" s="116"/>
      <c r="K48" s="116"/>
      <c r="L48" s="116"/>
      <c r="M48" s="116"/>
      <c r="N48" s="116"/>
      <c r="O48" s="117">
        <v>1865363.4401</v>
      </c>
    </row>
    <row r="49" spans="1:15" ht="13.8" x14ac:dyDescent="0.25">
      <c r="A49" s="86">
        <v>2021</v>
      </c>
      <c r="B49" s="115" t="s">
        <v>151</v>
      </c>
      <c r="C49" s="116">
        <v>278859.37686000002</v>
      </c>
      <c r="D49" s="116">
        <v>330049.80086999998</v>
      </c>
      <c r="E49" s="116">
        <v>402238.67887</v>
      </c>
      <c r="F49" s="116">
        <v>401912.45516999997</v>
      </c>
      <c r="G49" s="116">
        <v>384027.50832000002</v>
      </c>
      <c r="H49" s="116">
        <v>425660.49411000003</v>
      </c>
      <c r="I49" s="116">
        <v>357615.87067999999</v>
      </c>
      <c r="J49" s="116">
        <v>420388.28506999998</v>
      </c>
      <c r="K49" s="116">
        <v>414269.97444999998</v>
      </c>
      <c r="L49" s="116">
        <v>380695.97982000001</v>
      </c>
      <c r="M49" s="116">
        <v>395592.49407999997</v>
      </c>
      <c r="N49" s="116">
        <v>419604.06001999998</v>
      </c>
      <c r="O49" s="117">
        <v>4610914.9783199998</v>
      </c>
    </row>
    <row r="50" spans="1:15" ht="13.8" x14ac:dyDescent="0.25">
      <c r="A50" s="87">
        <v>2022</v>
      </c>
      <c r="B50" s="115" t="s">
        <v>152</v>
      </c>
      <c r="C50" s="116">
        <v>359426.20775</v>
      </c>
      <c r="D50" s="116">
        <v>488955.76747999998</v>
      </c>
      <c r="E50" s="116">
        <v>433612.69653000002</v>
      </c>
      <c r="F50" s="116">
        <v>530754.93503000005</v>
      </c>
      <c r="G50" s="116"/>
      <c r="H50" s="116"/>
      <c r="I50" s="116"/>
      <c r="J50" s="116"/>
      <c r="K50" s="116"/>
      <c r="L50" s="116"/>
      <c r="M50" s="116"/>
      <c r="N50" s="116"/>
      <c r="O50" s="117">
        <v>1812749.6067900001</v>
      </c>
    </row>
    <row r="51" spans="1:15" ht="13.8" x14ac:dyDescent="0.25">
      <c r="A51" s="86">
        <v>2021</v>
      </c>
      <c r="B51" s="115" t="s">
        <v>152</v>
      </c>
      <c r="C51" s="116">
        <v>331571.66105</v>
      </c>
      <c r="D51" s="116">
        <v>307688.08682000003</v>
      </c>
      <c r="E51" s="116">
        <v>343662.14681000001</v>
      </c>
      <c r="F51" s="116">
        <v>406145.42330999998</v>
      </c>
      <c r="G51" s="116">
        <v>492628.34412000002</v>
      </c>
      <c r="H51" s="116">
        <v>594623.31441999995</v>
      </c>
      <c r="I51" s="116">
        <v>459423.41171999997</v>
      </c>
      <c r="J51" s="116">
        <v>452278.44451</v>
      </c>
      <c r="K51" s="116">
        <v>507313.06409</v>
      </c>
      <c r="L51" s="116">
        <v>686001.71333000006</v>
      </c>
      <c r="M51" s="116">
        <v>1284603.57005</v>
      </c>
      <c r="N51" s="116">
        <v>926979.57175</v>
      </c>
      <c r="O51" s="117">
        <v>6792918.7519800002</v>
      </c>
    </row>
    <row r="52" spans="1:15" ht="13.8" x14ac:dyDescent="0.25">
      <c r="A52" s="87">
        <v>2022</v>
      </c>
      <c r="B52" s="115" t="s">
        <v>153</v>
      </c>
      <c r="C52" s="116">
        <v>306784.40590000001</v>
      </c>
      <c r="D52" s="116">
        <v>325104.89973</v>
      </c>
      <c r="E52" s="116">
        <v>327067.35015999997</v>
      </c>
      <c r="F52" s="116">
        <v>392187.33938999998</v>
      </c>
      <c r="G52" s="116"/>
      <c r="H52" s="116"/>
      <c r="I52" s="116"/>
      <c r="J52" s="116"/>
      <c r="K52" s="116"/>
      <c r="L52" s="116"/>
      <c r="M52" s="116"/>
      <c r="N52" s="116"/>
      <c r="O52" s="117">
        <v>1351143.9951800001</v>
      </c>
    </row>
    <row r="53" spans="1:15" ht="13.8" x14ac:dyDescent="0.25">
      <c r="A53" s="86">
        <v>2021</v>
      </c>
      <c r="B53" s="115" t="s">
        <v>153</v>
      </c>
      <c r="C53" s="116">
        <v>166540.16803</v>
      </c>
      <c r="D53" s="116">
        <v>233224.16435000001</v>
      </c>
      <c r="E53" s="116">
        <v>246958.49736000001</v>
      </c>
      <c r="F53" s="116">
        <v>302515.37770999997</v>
      </c>
      <c r="G53" s="116">
        <v>170344.52846</v>
      </c>
      <c r="H53" s="116">
        <v>221630.07306</v>
      </c>
      <c r="I53" s="116">
        <v>230940.86597000001</v>
      </c>
      <c r="J53" s="116">
        <v>282567.08561000001</v>
      </c>
      <c r="K53" s="116">
        <v>239695.27695999999</v>
      </c>
      <c r="L53" s="116">
        <v>301391.62998999999</v>
      </c>
      <c r="M53" s="116">
        <v>382525.6336</v>
      </c>
      <c r="N53" s="116">
        <v>431860.10736999998</v>
      </c>
      <c r="O53" s="117">
        <v>3210193.4084700001</v>
      </c>
    </row>
    <row r="54" spans="1:15" ht="13.8" x14ac:dyDescent="0.25">
      <c r="A54" s="87">
        <v>2022</v>
      </c>
      <c r="B54" s="115" t="s">
        <v>154</v>
      </c>
      <c r="C54" s="116">
        <v>458228.58648</v>
      </c>
      <c r="D54" s="116">
        <v>537290.72768000001</v>
      </c>
      <c r="E54" s="116">
        <v>616895.16905000003</v>
      </c>
      <c r="F54" s="116">
        <v>637271.78162999998</v>
      </c>
      <c r="G54" s="116"/>
      <c r="H54" s="116"/>
      <c r="I54" s="116"/>
      <c r="J54" s="116"/>
      <c r="K54" s="116"/>
      <c r="L54" s="116"/>
      <c r="M54" s="116"/>
      <c r="N54" s="116"/>
      <c r="O54" s="117">
        <v>2249686.2648399998</v>
      </c>
    </row>
    <row r="55" spans="1:15" ht="13.8" x14ac:dyDescent="0.25">
      <c r="A55" s="86">
        <v>2021</v>
      </c>
      <c r="B55" s="115" t="s">
        <v>154</v>
      </c>
      <c r="C55" s="116">
        <v>400032.49501999997</v>
      </c>
      <c r="D55" s="116">
        <v>445925.11801999999</v>
      </c>
      <c r="E55" s="116">
        <v>545986.36667000002</v>
      </c>
      <c r="F55" s="116">
        <v>561086.33949000004</v>
      </c>
      <c r="G55" s="116">
        <v>485871.66136999999</v>
      </c>
      <c r="H55" s="116">
        <v>573159.20860000001</v>
      </c>
      <c r="I55" s="116">
        <v>466224.44118000002</v>
      </c>
      <c r="J55" s="116">
        <v>521656.87170999998</v>
      </c>
      <c r="K55" s="116">
        <v>550066.86617000005</v>
      </c>
      <c r="L55" s="116">
        <v>513419.20461000002</v>
      </c>
      <c r="M55" s="116">
        <v>559331.70024999999</v>
      </c>
      <c r="N55" s="116">
        <v>570263.47739999997</v>
      </c>
      <c r="O55" s="117">
        <v>6193023.7504899995</v>
      </c>
    </row>
    <row r="56" spans="1:15" ht="13.8" x14ac:dyDescent="0.25">
      <c r="A56" s="87">
        <v>2022</v>
      </c>
      <c r="B56" s="115" t="s">
        <v>155</v>
      </c>
      <c r="C56" s="116">
        <v>8216.6561199999996</v>
      </c>
      <c r="D56" s="116">
        <v>10042.431280000001</v>
      </c>
      <c r="E56" s="116">
        <v>11419.2075</v>
      </c>
      <c r="F56" s="116">
        <v>14291.249970000001</v>
      </c>
      <c r="G56" s="116"/>
      <c r="H56" s="116"/>
      <c r="I56" s="116"/>
      <c r="J56" s="116"/>
      <c r="K56" s="116"/>
      <c r="L56" s="116"/>
      <c r="M56" s="116"/>
      <c r="N56" s="116"/>
      <c r="O56" s="117">
        <v>43969.544869999998</v>
      </c>
    </row>
    <row r="57" spans="1:15" ht="13.8" x14ac:dyDescent="0.25">
      <c r="A57" s="86">
        <v>2021</v>
      </c>
      <c r="B57" s="115" t="s">
        <v>155</v>
      </c>
      <c r="C57" s="116">
        <v>7326.6192300000002</v>
      </c>
      <c r="D57" s="116">
        <v>10567.516600000001</v>
      </c>
      <c r="E57" s="116">
        <v>11829.745800000001</v>
      </c>
      <c r="F57" s="116">
        <v>13319.35109</v>
      </c>
      <c r="G57" s="116">
        <v>11516.47336</v>
      </c>
      <c r="H57" s="116">
        <v>12203.835880000001</v>
      </c>
      <c r="I57" s="116">
        <v>10331.77133</v>
      </c>
      <c r="J57" s="116">
        <v>9706.0938200000001</v>
      </c>
      <c r="K57" s="116">
        <v>11793.40876</v>
      </c>
      <c r="L57" s="116">
        <v>10075.74826</v>
      </c>
      <c r="M57" s="116">
        <v>15018.79422</v>
      </c>
      <c r="N57" s="116">
        <v>17203.188010000002</v>
      </c>
      <c r="O57" s="117">
        <v>140892.54636000001</v>
      </c>
    </row>
    <row r="58" spans="1:15" ht="13.8" x14ac:dyDescent="0.25">
      <c r="A58" s="87">
        <v>2022</v>
      </c>
      <c r="B58" s="113" t="s">
        <v>31</v>
      </c>
      <c r="C58" s="119">
        <f>C60</f>
        <v>497159.07162</v>
      </c>
      <c r="D58" s="119">
        <f t="shared" ref="D58:O58" si="4">D60</f>
        <v>473184.93066000001</v>
      </c>
      <c r="E58" s="119">
        <f t="shared" si="4"/>
        <v>555849.37190999999</v>
      </c>
      <c r="F58" s="119">
        <f t="shared" si="4"/>
        <v>705744.13722999999</v>
      </c>
      <c r="G58" s="119"/>
      <c r="H58" s="119"/>
      <c r="I58" s="119"/>
      <c r="J58" s="119"/>
      <c r="K58" s="119"/>
      <c r="L58" s="119"/>
      <c r="M58" s="119"/>
      <c r="N58" s="119"/>
      <c r="O58" s="119">
        <f t="shared" si="4"/>
        <v>2231937.5114199999</v>
      </c>
    </row>
    <row r="59" spans="1:15" ht="13.8" x14ac:dyDescent="0.25">
      <c r="A59" s="86">
        <v>2021</v>
      </c>
      <c r="B59" s="113" t="s">
        <v>31</v>
      </c>
      <c r="C59" s="119">
        <f>C61</f>
        <v>352707.88241000002</v>
      </c>
      <c r="D59" s="119">
        <f t="shared" ref="D59:O59" si="5">D61</f>
        <v>414333.15104999999</v>
      </c>
      <c r="E59" s="119">
        <f t="shared" si="5"/>
        <v>446313.78726999997</v>
      </c>
      <c r="F59" s="119">
        <f t="shared" si="5"/>
        <v>557406.29679000005</v>
      </c>
      <c r="G59" s="119">
        <f t="shared" si="5"/>
        <v>547954.73134000006</v>
      </c>
      <c r="H59" s="119">
        <f t="shared" si="5"/>
        <v>496926.94073999999</v>
      </c>
      <c r="I59" s="119">
        <f t="shared" si="5"/>
        <v>476806.03814999998</v>
      </c>
      <c r="J59" s="119">
        <f t="shared" si="5"/>
        <v>508970.62647999998</v>
      </c>
      <c r="K59" s="119">
        <f t="shared" si="5"/>
        <v>582753.21513999999</v>
      </c>
      <c r="L59" s="119">
        <f t="shared" si="5"/>
        <v>465035.92444999999</v>
      </c>
      <c r="M59" s="119">
        <f t="shared" si="5"/>
        <v>547964.59438999998</v>
      </c>
      <c r="N59" s="119">
        <f t="shared" si="5"/>
        <v>530547.98011999996</v>
      </c>
      <c r="O59" s="119">
        <f t="shared" si="5"/>
        <v>5927721.1683299998</v>
      </c>
    </row>
    <row r="60" spans="1:15" ht="13.8" x14ac:dyDescent="0.25">
      <c r="A60" s="87">
        <v>2022</v>
      </c>
      <c r="B60" s="115" t="s">
        <v>156</v>
      </c>
      <c r="C60" s="116">
        <v>497159.07162</v>
      </c>
      <c r="D60" s="116">
        <v>473184.93066000001</v>
      </c>
      <c r="E60" s="116">
        <v>555849.37190999999</v>
      </c>
      <c r="F60" s="116">
        <v>705744.13722999999</v>
      </c>
      <c r="G60" s="116"/>
      <c r="H60" s="116"/>
      <c r="I60" s="116"/>
      <c r="J60" s="116"/>
      <c r="K60" s="116"/>
      <c r="L60" s="116"/>
      <c r="M60" s="116"/>
      <c r="N60" s="116"/>
      <c r="O60" s="117">
        <v>2231937.5114199999</v>
      </c>
    </row>
    <row r="61" spans="1:15" ht="14.4" thickBot="1" x14ac:dyDescent="0.3">
      <c r="A61" s="86">
        <v>2021</v>
      </c>
      <c r="B61" s="115" t="s">
        <v>156</v>
      </c>
      <c r="C61" s="116">
        <v>352707.88241000002</v>
      </c>
      <c r="D61" s="116">
        <v>414333.15104999999</v>
      </c>
      <c r="E61" s="116">
        <v>446313.78726999997</v>
      </c>
      <c r="F61" s="116">
        <v>557406.29679000005</v>
      </c>
      <c r="G61" s="116">
        <v>547954.73134000006</v>
      </c>
      <c r="H61" s="116">
        <v>496926.94073999999</v>
      </c>
      <c r="I61" s="116">
        <v>476806.03814999998</v>
      </c>
      <c r="J61" s="116">
        <v>508970.62647999998</v>
      </c>
      <c r="K61" s="116">
        <v>582753.21513999999</v>
      </c>
      <c r="L61" s="116">
        <v>465035.92444999999</v>
      </c>
      <c r="M61" s="116">
        <v>547964.59438999998</v>
      </c>
      <c r="N61" s="116">
        <v>530547.98011999996</v>
      </c>
      <c r="O61" s="117">
        <v>5927721.1683299998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1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.8" thickBot="1" x14ac:dyDescent="0.3">
      <c r="A80" s="120">
        <v>2020</v>
      </c>
      <c r="B80" s="121" t="s">
        <v>40</v>
      </c>
      <c r="C80" s="122">
        <v>14701346.982000001</v>
      </c>
      <c r="D80" s="122">
        <v>14608289.785</v>
      </c>
      <c r="E80" s="122">
        <v>13353075.963</v>
      </c>
      <c r="F80" s="122">
        <v>8978290.7589999996</v>
      </c>
      <c r="G80" s="122">
        <v>9957512.1809999999</v>
      </c>
      <c r="H80" s="122">
        <v>13460251.822000001</v>
      </c>
      <c r="I80" s="122">
        <v>14890653.468</v>
      </c>
      <c r="J80" s="122">
        <v>12456453.472999999</v>
      </c>
      <c r="K80" s="122">
        <v>15990797.705</v>
      </c>
      <c r="L80" s="122">
        <v>17315266.203000002</v>
      </c>
      <c r="M80" s="122">
        <v>16088682.231000001</v>
      </c>
      <c r="N80" s="122">
        <v>17837134.738000002</v>
      </c>
      <c r="O80" s="122">
        <f t="shared" si="6"/>
        <v>169637755.31000003</v>
      </c>
    </row>
    <row r="81" spans="1:15" ht="13.8" thickBot="1" x14ac:dyDescent="0.3">
      <c r="A81" s="120">
        <v>2021</v>
      </c>
      <c r="B81" s="121" t="s">
        <v>40</v>
      </c>
      <c r="C81" s="122">
        <v>15004011.359999999</v>
      </c>
      <c r="D81" s="122">
        <v>15952810.122</v>
      </c>
      <c r="E81" s="122">
        <v>18955872.236000001</v>
      </c>
      <c r="F81" s="122">
        <v>18757122.208999999</v>
      </c>
      <c r="G81" s="122">
        <v>16468843.443</v>
      </c>
      <c r="H81" s="122">
        <v>19740902.072000001</v>
      </c>
      <c r="I81" s="122">
        <v>16358546.530999999</v>
      </c>
      <c r="J81" s="122">
        <v>18861476.282000002</v>
      </c>
      <c r="K81" s="122">
        <v>20716889.225000001</v>
      </c>
      <c r="L81" s="122">
        <v>20713741.309</v>
      </c>
      <c r="M81" s="122">
        <v>21458346.706999999</v>
      </c>
      <c r="N81" s="122">
        <v>22233420.087000001</v>
      </c>
      <c r="O81" s="122">
        <f t="shared" si="6"/>
        <v>225221981.58299997</v>
      </c>
    </row>
    <row r="82" spans="1:15" ht="13.8" thickBot="1" x14ac:dyDescent="0.3">
      <c r="A82" s="120">
        <v>2022</v>
      </c>
      <c r="B82" s="121" t="s">
        <v>40</v>
      </c>
      <c r="C82" s="122">
        <v>17565456.587000001</v>
      </c>
      <c r="D82" s="122">
        <v>19926830.136</v>
      </c>
      <c r="E82" s="122">
        <v>22708727.074000001</v>
      </c>
      <c r="F82" s="137">
        <f>SEKTOR_USD!C46</f>
        <v>23363783.298</v>
      </c>
      <c r="G82" s="122"/>
      <c r="H82" s="122"/>
      <c r="I82" s="122"/>
      <c r="J82" s="122"/>
      <c r="K82" s="122"/>
      <c r="L82" s="122"/>
      <c r="M82" s="122"/>
      <c r="N82" s="122"/>
      <c r="O82" s="122">
        <f t="shared" ref="O82" si="7">SUM(C82:N82)</f>
        <v>83564797.094999999</v>
      </c>
    </row>
    <row r="84" spans="1:15" x14ac:dyDescent="0.25">
      <c r="C84" s="35"/>
    </row>
  </sheetData>
  <autoFilter ref="A1:O82" xr:uid="{AACD375A-3B42-484E-9AF9-5285844A183C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A93" sqref="A93"/>
    </sheetView>
  </sheetViews>
  <sheetFormatPr defaultColWidth="9.109375" defaultRowHeight="13.2" x14ac:dyDescent="0.25"/>
  <cols>
    <col min="1" max="1" width="29.109375" customWidth="1"/>
    <col min="2" max="2" width="20" style="36" customWidth="1"/>
    <col min="3" max="3" width="17.5546875" style="36" customWidth="1"/>
    <col min="4" max="4" width="9.33203125" bestFit="1" customWidth="1"/>
  </cols>
  <sheetData>
    <row r="2" spans="1:4" ht="24.6" customHeight="1" x14ac:dyDescent="0.35">
      <c r="A2" s="152" t="s">
        <v>62</v>
      </c>
      <c r="B2" s="152"/>
      <c r="C2" s="152"/>
      <c r="D2" s="152"/>
    </row>
    <row r="3" spans="1:4" ht="15.6" x14ac:dyDescent="0.3">
      <c r="A3" s="151" t="s">
        <v>63</v>
      </c>
      <c r="B3" s="151"/>
      <c r="C3" s="151"/>
      <c r="D3" s="151"/>
    </row>
    <row r="4" spans="1:4" x14ac:dyDescent="0.25">
      <c r="A4" s="124"/>
      <c r="B4" s="125"/>
      <c r="C4" s="125"/>
      <c r="D4" s="124"/>
    </row>
    <row r="5" spans="1:4" x14ac:dyDescent="0.25">
      <c r="A5" s="126" t="s">
        <v>64</v>
      </c>
      <c r="B5" s="127" t="s">
        <v>157</v>
      </c>
      <c r="C5" s="127" t="s">
        <v>158</v>
      </c>
      <c r="D5" s="128" t="s">
        <v>65</v>
      </c>
    </row>
    <row r="6" spans="1:4" x14ac:dyDescent="0.25">
      <c r="A6" s="129" t="s">
        <v>159</v>
      </c>
      <c r="B6" s="130">
        <v>7.2071500000000004</v>
      </c>
      <c r="C6" s="130">
        <v>2835.3283299999998</v>
      </c>
      <c r="D6" s="136">
        <f t="shared" ref="D6:D15" si="0">(C6-B6)/B6</f>
        <v>392.40492843911943</v>
      </c>
    </row>
    <row r="7" spans="1:4" x14ac:dyDescent="0.25">
      <c r="A7" s="129" t="s">
        <v>160</v>
      </c>
      <c r="B7" s="130">
        <v>170.85054</v>
      </c>
      <c r="C7" s="130">
        <v>61358.803039999999</v>
      </c>
      <c r="D7" s="136">
        <f t="shared" si="0"/>
        <v>358.13730819931857</v>
      </c>
    </row>
    <row r="8" spans="1:4" x14ac:dyDescent="0.25">
      <c r="A8" s="129" t="s">
        <v>161</v>
      </c>
      <c r="B8" s="130">
        <v>0.70291999999999999</v>
      </c>
      <c r="C8" s="130">
        <v>9.6595300000000002</v>
      </c>
      <c r="D8" s="136">
        <f t="shared" si="0"/>
        <v>12.74200478006032</v>
      </c>
    </row>
    <row r="9" spans="1:4" x14ac:dyDescent="0.25">
      <c r="A9" s="129" t="s">
        <v>162</v>
      </c>
      <c r="B9" s="130">
        <v>126.36071</v>
      </c>
      <c r="C9" s="130">
        <v>1449.2975200000001</v>
      </c>
      <c r="D9" s="136">
        <f t="shared" si="0"/>
        <v>10.469526564072014</v>
      </c>
    </row>
    <row r="10" spans="1:4" x14ac:dyDescent="0.25">
      <c r="A10" s="129" t="s">
        <v>163</v>
      </c>
      <c r="B10" s="130">
        <v>35.7164</v>
      </c>
      <c r="C10" s="130">
        <v>353.33103</v>
      </c>
      <c r="D10" s="136">
        <f t="shared" si="0"/>
        <v>8.8926831931549639</v>
      </c>
    </row>
    <row r="11" spans="1:4" x14ac:dyDescent="0.25">
      <c r="A11" s="129" t="s">
        <v>164</v>
      </c>
      <c r="B11" s="130">
        <v>5280.8238700000002</v>
      </c>
      <c r="C11" s="130">
        <v>36419.050929999998</v>
      </c>
      <c r="D11" s="136">
        <f t="shared" si="0"/>
        <v>5.8964714269101339</v>
      </c>
    </row>
    <row r="12" spans="1:4" x14ac:dyDescent="0.25">
      <c r="A12" s="129" t="s">
        <v>165</v>
      </c>
      <c r="B12" s="130">
        <v>231.39216999999999</v>
      </c>
      <c r="C12" s="130">
        <v>1478.6564900000001</v>
      </c>
      <c r="D12" s="136">
        <f t="shared" si="0"/>
        <v>5.3902615633018183</v>
      </c>
    </row>
    <row r="13" spans="1:4" x14ac:dyDescent="0.25">
      <c r="A13" s="129" t="s">
        <v>166</v>
      </c>
      <c r="B13" s="130">
        <v>238.11</v>
      </c>
      <c r="C13" s="130">
        <v>1435.07034</v>
      </c>
      <c r="D13" s="136">
        <f t="shared" si="0"/>
        <v>5.0269217588509516</v>
      </c>
    </row>
    <row r="14" spans="1:4" x14ac:dyDescent="0.25">
      <c r="A14" s="129" t="s">
        <v>167</v>
      </c>
      <c r="B14" s="130">
        <v>6.65</v>
      </c>
      <c r="C14" s="130">
        <v>39.11307</v>
      </c>
      <c r="D14" s="136">
        <f t="shared" si="0"/>
        <v>4.8816646616541357</v>
      </c>
    </row>
    <row r="15" spans="1:4" x14ac:dyDescent="0.25">
      <c r="A15" s="129" t="s">
        <v>168</v>
      </c>
      <c r="B15" s="130">
        <v>116.52096</v>
      </c>
      <c r="C15" s="130">
        <v>579.47053000000005</v>
      </c>
      <c r="D15" s="136">
        <f t="shared" si="0"/>
        <v>3.9731012343187015</v>
      </c>
    </row>
    <row r="16" spans="1:4" x14ac:dyDescent="0.25">
      <c r="A16" s="131"/>
      <c r="B16" s="125"/>
      <c r="C16" s="125"/>
      <c r="D16" s="132"/>
    </row>
    <row r="17" spans="1:4" x14ac:dyDescent="0.25">
      <c r="A17" s="133"/>
      <c r="B17" s="125"/>
      <c r="C17" s="125"/>
      <c r="D17" s="124"/>
    </row>
    <row r="18" spans="1:4" ht="19.2" x14ac:dyDescent="0.35">
      <c r="A18" s="152" t="s">
        <v>66</v>
      </c>
      <c r="B18" s="152"/>
      <c r="C18" s="152"/>
      <c r="D18" s="152"/>
    </row>
    <row r="19" spans="1:4" ht="15.6" x14ac:dyDescent="0.3">
      <c r="A19" s="151" t="s">
        <v>67</v>
      </c>
      <c r="B19" s="151"/>
      <c r="C19" s="151"/>
      <c r="D19" s="151"/>
    </row>
    <row r="20" spans="1:4" x14ac:dyDescent="0.25">
      <c r="A20" s="134"/>
      <c r="B20" s="125"/>
      <c r="C20" s="125"/>
      <c r="D20" s="124"/>
    </row>
    <row r="21" spans="1:4" x14ac:dyDescent="0.25">
      <c r="A21" s="126" t="s">
        <v>64</v>
      </c>
      <c r="B21" s="127" t="s">
        <v>157</v>
      </c>
      <c r="C21" s="127" t="s">
        <v>158</v>
      </c>
      <c r="D21" s="128" t="s">
        <v>65</v>
      </c>
    </row>
    <row r="22" spans="1:4" x14ac:dyDescent="0.25">
      <c r="A22" s="129" t="s">
        <v>169</v>
      </c>
      <c r="B22" s="130">
        <v>1516160.47337</v>
      </c>
      <c r="C22" s="130">
        <v>1832133.6484600001</v>
      </c>
      <c r="D22" s="136">
        <f t="shared" ref="D22:D31" si="1">(C22-B22)/B22</f>
        <v>0.20840351706813737</v>
      </c>
    </row>
    <row r="23" spans="1:4" x14ac:dyDescent="0.25">
      <c r="A23" s="129" t="s">
        <v>170</v>
      </c>
      <c r="B23" s="130">
        <v>1018968.21985</v>
      </c>
      <c r="C23" s="130">
        <v>1530681.41359</v>
      </c>
      <c r="D23" s="136">
        <f t="shared" si="1"/>
        <v>0.5021875891431905</v>
      </c>
    </row>
    <row r="24" spans="1:4" x14ac:dyDescent="0.25">
      <c r="A24" s="129" t="s">
        <v>171</v>
      </c>
      <c r="B24" s="130">
        <v>978409.24519000005</v>
      </c>
      <c r="C24" s="130">
        <v>1107999.4099600001</v>
      </c>
      <c r="D24" s="136">
        <f t="shared" si="1"/>
        <v>0.1324498571605735</v>
      </c>
    </row>
    <row r="25" spans="1:4" x14ac:dyDescent="0.25">
      <c r="A25" s="129" t="s">
        <v>172</v>
      </c>
      <c r="B25" s="130">
        <v>820951.89818999998</v>
      </c>
      <c r="C25" s="130">
        <v>1012466.27069</v>
      </c>
      <c r="D25" s="136">
        <f t="shared" si="1"/>
        <v>0.23328330554109547</v>
      </c>
    </row>
    <row r="26" spans="1:4" x14ac:dyDescent="0.25">
      <c r="A26" s="129" t="s">
        <v>173</v>
      </c>
      <c r="B26" s="130">
        <v>743642.70288999996</v>
      </c>
      <c r="C26" s="130">
        <v>980344.29541000002</v>
      </c>
      <c r="D26" s="136">
        <f t="shared" si="1"/>
        <v>0.31830016162346864</v>
      </c>
    </row>
    <row r="27" spans="1:4" x14ac:dyDescent="0.25">
      <c r="A27" s="129" t="s">
        <v>174</v>
      </c>
      <c r="B27" s="130">
        <v>736638.40134999994</v>
      </c>
      <c r="C27" s="130">
        <v>794470.62635999999</v>
      </c>
      <c r="D27" s="136">
        <f t="shared" si="1"/>
        <v>7.8508295120121155E-2</v>
      </c>
    </row>
    <row r="28" spans="1:4" x14ac:dyDescent="0.25">
      <c r="A28" s="129" t="s">
        <v>175</v>
      </c>
      <c r="B28" s="130">
        <v>734417.02515999996</v>
      </c>
      <c r="C28" s="130">
        <v>772122.94139000005</v>
      </c>
      <c r="D28" s="136">
        <f t="shared" si="1"/>
        <v>5.1341288312026105E-2</v>
      </c>
    </row>
    <row r="29" spans="1:4" x14ac:dyDescent="0.25">
      <c r="A29" s="129" t="s">
        <v>176</v>
      </c>
      <c r="B29" s="130">
        <v>561703.62661000004</v>
      </c>
      <c r="C29" s="130">
        <v>762964.12997999997</v>
      </c>
      <c r="D29" s="136">
        <f t="shared" si="1"/>
        <v>0.35830372786561759</v>
      </c>
    </row>
    <row r="30" spans="1:4" x14ac:dyDescent="0.25">
      <c r="A30" s="129" t="s">
        <v>177</v>
      </c>
      <c r="B30" s="130">
        <v>532395.22719000001</v>
      </c>
      <c r="C30" s="130">
        <v>711200.51806999999</v>
      </c>
      <c r="D30" s="136">
        <f t="shared" si="1"/>
        <v>0.3358506645969393</v>
      </c>
    </row>
    <row r="31" spans="1:4" x14ac:dyDescent="0.25">
      <c r="A31" s="129" t="s">
        <v>178</v>
      </c>
      <c r="B31" s="130">
        <v>389980.13251999998</v>
      </c>
      <c r="C31" s="130">
        <v>616607.70719999995</v>
      </c>
      <c r="D31" s="136">
        <f t="shared" si="1"/>
        <v>0.58112594920044403</v>
      </c>
    </row>
    <row r="32" spans="1:4" x14ac:dyDescent="0.25">
      <c r="A32" s="124"/>
      <c r="B32" s="125"/>
      <c r="C32" s="125"/>
      <c r="D32" s="124"/>
    </row>
    <row r="33" spans="1:4" ht="19.2" x14ac:dyDescent="0.35">
      <c r="A33" s="152" t="s">
        <v>68</v>
      </c>
      <c r="B33" s="152"/>
      <c r="C33" s="152"/>
      <c r="D33" s="152"/>
    </row>
    <row r="34" spans="1:4" ht="15.6" x14ac:dyDescent="0.3">
      <c r="A34" s="151" t="s">
        <v>72</v>
      </c>
      <c r="B34" s="151"/>
      <c r="C34" s="151"/>
      <c r="D34" s="151"/>
    </row>
    <row r="35" spans="1:4" x14ac:dyDescent="0.25">
      <c r="A35" s="124"/>
      <c r="B35" s="125"/>
      <c r="C35" s="125"/>
      <c r="D35" s="124"/>
    </row>
    <row r="36" spans="1:4" x14ac:dyDescent="0.25">
      <c r="A36" s="126" t="s">
        <v>70</v>
      </c>
      <c r="B36" s="127" t="s">
        <v>157</v>
      </c>
      <c r="C36" s="127" t="s">
        <v>158</v>
      </c>
      <c r="D36" s="128" t="s">
        <v>65</v>
      </c>
    </row>
    <row r="37" spans="1:4" x14ac:dyDescent="0.25">
      <c r="A37" s="129" t="s">
        <v>146</v>
      </c>
      <c r="B37" s="130">
        <v>109911.3973</v>
      </c>
      <c r="C37" s="130">
        <v>198883.93552</v>
      </c>
      <c r="D37" s="136">
        <f t="shared" ref="D37:D46" si="2">(C37-B37)/B37</f>
        <v>0.80949328646193097</v>
      </c>
    </row>
    <row r="38" spans="1:4" x14ac:dyDescent="0.25">
      <c r="A38" s="129" t="s">
        <v>143</v>
      </c>
      <c r="B38" s="130">
        <v>2165954.96025</v>
      </c>
      <c r="C38" s="130">
        <v>3314413.6748899999</v>
      </c>
      <c r="D38" s="136">
        <f t="shared" si="2"/>
        <v>0.53023203885432679</v>
      </c>
    </row>
    <row r="39" spans="1:4" x14ac:dyDescent="0.25">
      <c r="A39" s="129" t="s">
        <v>149</v>
      </c>
      <c r="B39" s="130">
        <v>1048711.17154</v>
      </c>
      <c r="C39" s="130">
        <v>1501628.6222399999</v>
      </c>
      <c r="D39" s="136">
        <f t="shared" si="2"/>
        <v>0.43188006668690732</v>
      </c>
    </row>
    <row r="40" spans="1:4" x14ac:dyDescent="0.25">
      <c r="A40" s="129" t="s">
        <v>151</v>
      </c>
      <c r="B40" s="130">
        <v>401912.45516999997</v>
      </c>
      <c r="C40" s="130">
        <v>569249.07397000003</v>
      </c>
      <c r="D40" s="136">
        <f t="shared" si="2"/>
        <v>0.4163509158461397</v>
      </c>
    </row>
    <row r="41" spans="1:4" x14ac:dyDescent="0.25">
      <c r="A41" s="129" t="s">
        <v>138</v>
      </c>
      <c r="B41" s="130">
        <v>280588.88767000003</v>
      </c>
      <c r="C41" s="130">
        <v>383680.31923999998</v>
      </c>
      <c r="D41" s="136">
        <f t="shared" si="2"/>
        <v>0.36741095638557703</v>
      </c>
    </row>
    <row r="42" spans="1:4" x14ac:dyDescent="0.25">
      <c r="A42" s="129" t="s">
        <v>139</v>
      </c>
      <c r="B42" s="130">
        <v>581264.20652999997</v>
      </c>
      <c r="C42" s="130">
        <v>778148.23095999996</v>
      </c>
      <c r="D42" s="136">
        <f t="shared" si="2"/>
        <v>0.33871692462425601</v>
      </c>
    </row>
    <row r="43" spans="1:4" x14ac:dyDescent="0.25">
      <c r="A43" s="131" t="s">
        <v>132</v>
      </c>
      <c r="B43" s="130">
        <v>157734.98884999999</v>
      </c>
      <c r="C43" s="130">
        <v>207225.07251999999</v>
      </c>
      <c r="D43" s="136">
        <f t="shared" si="2"/>
        <v>0.31375463383753865</v>
      </c>
    </row>
    <row r="44" spans="1:4" x14ac:dyDescent="0.25">
      <c r="A44" s="129" t="s">
        <v>141</v>
      </c>
      <c r="B44" s="130">
        <v>142855.32224000001</v>
      </c>
      <c r="C44" s="130">
        <v>187592.61958999999</v>
      </c>
      <c r="D44" s="136">
        <f t="shared" si="2"/>
        <v>0.31316507252589693</v>
      </c>
    </row>
    <row r="45" spans="1:4" x14ac:dyDescent="0.25">
      <c r="A45" s="129" t="s">
        <v>152</v>
      </c>
      <c r="B45" s="130">
        <v>406145.42330999998</v>
      </c>
      <c r="C45" s="130">
        <v>530754.93503000005</v>
      </c>
      <c r="D45" s="136">
        <f t="shared" si="2"/>
        <v>0.30681008468459081</v>
      </c>
    </row>
    <row r="46" spans="1:4" x14ac:dyDescent="0.25">
      <c r="A46" s="129" t="s">
        <v>153</v>
      </c>
      <c r="B46" s="130">
        <v>302515.37770999997</v>
      </c>
      <c r="C46" s="130">
        <v>392187.33938999998</v>
      </c>
      <c r="D46" s="136">
        <f t="shared" si="2"/>
        <v>0.29642116826855047</v>
      </c>
    </row>
    <row r="47" spans="1:4" x14ac:dyDescent="0.25">
      <c r="A47" s="124"/>
      <c r="B47" s="125"/>
      <c r="C47" s="125"/>
      <c r="D47" s="124"/>
    </row>
    <row r="48" spans="1:4" ht="19.2" x14ac:dyDescent="0.35">
      <c r="A48" s="152" t="s">
        <v>71</v>
      </c>
      <c r="B48" s="152"/>
      <c r="C48" s="152"/>
      <c r="D48" s="152"/>
    </row>
    <row r="49" spans="1:4" ht="15.6" x14ac:dyDescent="0.3">
      <c r="A49" s="151" t="s">
        <v>69</v>
      </c>
      <c r="B49" s="151"/>
      <c r="C49" s="151"/>
      <c r="D49" s="151"/>
    </row>
    <row r="50" spans="1:4" x14ac:dyDescent="0.25">
      <c r="A50" s="124"/>
      <c r="B50" s="125"/>
      <c r="C50" s="125"/>
      <c r="D50" s="124"/>
    </row>
    <row r="51" spans="1:4" x14ac:dyDescent="0.25">
      <c r="A51" s="126" t="s">
        <v>70</v>
      </c>
      <c r="B51" s="127" t="s">
        <v>157</v>
      </c>
      <c r="C51" s="127" t="s">
        <v>158</v>
      </c>
      <c r="D51" s="128" t="s">
        <v>65</v>
      </c>
    </row>
    <row r="52" spans="1:4" x14ac:dyDescent="0.25">
      <c r="A52" s="129" t="s">
        <v>143</v>
      </c>
      <c r="B52" s="130">
        <v>2165954.96025</v>
      </c>
      <c r="C52" s="130">
        <v>3314413.6748899999</v>
      </c>
      <c r="D52" s="136">
        <f t="shared" ref="D52:D61" si="3">(C52-B52)/B52</f>
        <v>0.53023203885432679</v>
      </c>
    </row>
    <row r="53" spans="1:4" x14ac:dyDescent="0.25">
      <c r="A53" s="129" t="s">
        <v>145</v>
      </c>
      <c r="B53" s="130">
        <v>2462171.0479000001</v>
      </c>
      <c r="C53" s="130">
        <v>2744092.31757</v>
      </c>
      <c r="D53" s="136">
        <f t="shared" si="3"/>
        <v>0.11450109037325092</v>
      </c>
    </row>
    <row r="54" spans="1:4" x14ac:dyDescent="0.25">
      <c r="A54" s="129" t="s">
        <v>144</v>
      </c>
      <c r="B54" s="130">
        <v>1625138.2935299999</v>
      </c>
      <c r="C54" s="130">
        <v>2041674.3344099999</v>
      </c>
      <c r="D54" s="136">
        <f t="shared" si="3"/>
        <v>0.25630805854388711</v>
      </c>
    </row>
    <row r="55" spans="1:4" x14ac:dyDescent="0.25">
      <c r="A55" s="129" t="s">
        <v>150</v>
      </c>
      <c r="B55" s="130">
        <v>1647166.2464699999</v>
      </c>
      <c r="C55" s="130">
        <v>2040594.0096400001</v>
      </c>
      <c r="D55" s="136">
        <f t="shared" si="3"/>
        <v>0.23885127807417447</v>
      </c>
    </row>
    <row r="56" spans="1:4" x14ac:dyDescent="0.25">
      <c r="A56" s="129" t="s">
        <v>149</v>
      </c>
      <c r="B56" s="130">
        <v>1048711.17154</v>
      </c>
      <c r="C56" s="130">
        <v>1501628.6222399999</v>
      </c>
      <c r="D56" s="136">
        <f t="shared" si="3"/>
        <v>0.43188006668690732</v>
      </c>
    </row>
    <row r="57" spans="1:4" x14ac:dyDescent="0.25">
      <c r="A57" s="129" t="s">
        <v>147</v>
      </c>
      <c r="B57" s="130">
        <v>1251392.97862</v>
      </c>
      <c r="C57" s="130">
        <v>1401390.2168000001</v>
      </c>
      <c r="D57" s="136">
        <f t="shared" si="3"/>
        <v>0.11986421591194536</v>
      </c>
    </row>
    <row r="58" spans="1:4" x14ac:dyDescent="0.25">
      <c r="A58" s="129" t="s">
        <v>140</v>
      </c>
      <c r="B58" s="130">
        <v>877321.17700999998</v>
      </c>
      <c r="C58" s="130">
        <v>995049.25230000005</v>
      </c>
      <c r="D58" s="136">
        <f t="shared" si="3"/>
        <v>0.13419039500588525</v>
      </c>
    </row>
    <row r="59" spans="1:4" x14ac:dyDescent="0.25">
      <c r="A59" s="129" t="s">
        <v>148</v>
      </c>
      <c r="B59" s="130">
        <v>821117.34404999996</v>
      </c>
      <c r="C59" s="130">
        <v>909655.01159000001</v>
      </c>
      <c r="D59" s="136">
        <f t="shared" si="3"/>
        <v>0.10782584021828769</v>
      </c>
    </row>
    <row r="60" spans="1:4" x14ac:dyDescent="0.25">
      <c r="A60" s="129" t="s">
        <v>130</v>
      </c>
      <c r="B60" s="130">
        <v>749920.66836999997</v>
      </c>
      <c r="C60" s="130">
        <v>819393.83288999996</v>
      </c>
      <c r="D60" s="136">
        <f t="shared" si="3"/>
        <v>9.2640685142075505E-2</v>
      </c>
    </row>
    <row r="61" spans="1:4" x14ac:dyDescent="0.25">
      <c r="A61" s="129" t="s">
        <v>139</v>
      </c>
      <c r="B61" s="130">
        <v>581264.20652999997</v>
      </c>
      <c r="C61" s="130">
        <v>778148.23095999996</v>
      </c>
      <c r="D61" s="136">
        <f t="shared" si="3"/>
        <v>0.33871692462425601</v>
      </c>
    </row>
    <row r="62" spans="1:4" x14ac:dyDescent="0.25">
      <c r="A62" s="124"/>
      <c r="B62" s="125"/>
      <c r="C62" s="125"/>
      <c r="D62" s="124"/>
    </row>
    <row r="63" spans="1:4" ht="19.2" x14ac:dyDescent="0.35">
      <c r="A63" s="152" t="s">
        <v>73</v>
      </c>
      <c r="B63" s="152"/>
      <c r="C63" s="152"/>
      <c r="D63" s="152"/>
    </row>
    <row r="64" spans="1:4" ht="15.6" x14ac:dyDescent="0.3">
      <c r="A64" s="151" t="s">
        <v>74</v>
      </c>
      <c r="B64" s="151"/>
      <c r="C64" s="151"/>
      <c r="D64" s="151"/>
    </row>
    <row r="65" spans="1:4" x14ac:dyDescent="0.25">
      <c r="A65" s="124"/>
      <c r="B65" s="125"/>
      <c r="C65" s="125"/>
      <c r="D65" s="124"/>
    </row>
    <row r="66" spans="1:4" x14ac:dyDescent="0.25">
      <c r="A66" s="126" t="s">
        <v>75</v>
      </c>
      <c r="B66" s="127" t="s">
        <v>157</v>
      </c>
      <c r="C66" s="127" t="s">
        <v>158</v>
      </c>
      <c r="D66" s="128" t="s">
        <v>65</v>
      </c>
    </row>
    <row r="67" spans="1:4" x14ac:dyDescent="0.25">
      <c r="A67" s="129" t="s">
        <v>179</v>
      </c>
      <c r="B67" s="135">
        <v>7203617.7699899999</v>
      </c>
      <c r="C67" s="135">
        <v>9366702.8919900004</v>
      </c>
      <c r="D67" s="136">
        <f t="shared" ref="D67:D76" si="4">(C67-B67)/B67</f>
        <v>0.30027760926063174</v>
      </c>
    </row>
    <row r="68" spans="1:4" x14ac:dyDescent="0.25">
      <c r="A68" s="129" t="s">
        <v>180</v>
      </c>
      <c r="B68" s="135">
        <v>1300328.27082</v>
      </c>
      <c r="C68" s="135">
        <v>1918839.94322</v>
      </c>
      <c r="D68" s="136">
        <f t="shared" si="4"/>
        <v>0.47565809825080585</v>
      </c>
    </row>
    <row r="69" spans="1:4" x14ac:dyDescent="0.25">
      <c r="A69" s="129" t="s">
        <v>181</v>
      </c>
      <c r="B69" s="135">
        <v>1014063.1509</v>
      </c>
      <c r="C69" s="135">
        <v>1424467.4276699999</v>
      </c>
      <c r="D69" s="136">
        <f t="shared" si="4"/>
        <v>0.40471274043017774</v>
      </c>
    </row>
    <row r="70" spans="1:4" x14ac:dyDescent="0.25">
      <c r="A70" s="129" t="s">
        <v>182</v>
      </c>
      <c r="B70" s="135">
        <v>1383409.21759</v>
      </c>
      <c r="C70" s="135">
        <v>1334359.2991599999</v>
      </c>
      <c r="D70" s="136">
        <f t="shared" si="4"/>
        <v>-3.5455827391007715E-2</v>
      </c>
    </row>
    <row r="71" spans="1:4" x14ac:dyDescent="0.25">
      <c r="A71" s="129" t="s">
        <v>183</v>
      </c>
      <c r="B71" s="135">
        <v>851350.82048999995</v>
      </c>
      <c r="C71" s="135">
        <v>1051379.3379599999</v>
      </c>
      <c r="D71" s="136">
        <f t="shared" si="4"/>
        <v>0.23495427813750433</v>
      </c>
    </row>
    <row r="72" spans="1:4" x14ac:dyDescent="0.25">
      <c r="A72" s="129" t="s">
        <v>184</v>
      </c>
      <c r="B72" s="135">
        <v>882606.33226000005</v>
      </c>
      <c r="C72" s="135">
        <v>927172.32637999998</v>
      </c>
      <c r="D72" s="136">
        <f t="shared" si="4"/>
        <v>5.0493626083425364E-2</v>
      </c>
    </row>
    <row r="73" spans="1:4" x14ac:dyDescent="0.25">
      <c r="A73" s="129" t="s">
        <v>185</v>
      </c>
      <c r="B73" s="135">
        <v>460684.85706000001</v>
      </c>
      <c r="C73" s="135">
        <v>498051.48076000001</v>
      </c>
      <c r="D73" s="136">
        <f t="shared" si="4"/>
        <v>8.111103095175827E-2</v>
      </c>
    </row>
    <row r="74" spans="1:4" x14ac:dyDescent="0.25">
      <c r="A74" s="129" t="s">
        <v>186</v>
      </c>
      <c r="B74" s="135">
        <v>375316.41885999998</v>
      </c>
      <c r="C74" s="135">
        <v>469516.87536000001</v>
      </c>
      <c r="D74" s="136">
        <f t="shared" si="4"/>
        <v>0.2509894365563009</v>
      </c>
    </row>
    <row r="75" spans="1:4" x14ac:dyDescent="0.25">
      <c r="A75" s="129" t="s">
        <v>187</v>
      </c>
      <c r="B75" s="135">
        <v>512612.40354999999</v>
      </c>
      <c r="C75" s="135">
        <v>463427.29223999998</v>
      </c>
      <c r="D75" s="136">
        <f t="shared" si="4"/>
        <v>-9.5949904780644885E-2</v>
      </c>
    </row>
    <row r="76" spans="1:4" x14ac:dyDescent="0.25">
      <c r="A76" s="129" t="s">
        <v>188</v>
      </c>
      <c r="B76" s="135">
        <v>277681.37002999999</v>
      </c>
      <c r="C76" s="135">
        <v>320928.47058999998</v>
      </c>
      <c r="D76" s="136">
        <f t="shared" si="4"/>
        <v>0.15574361562436717</v>
      </c>
    </row>
    <row r="77" spans="1:4" x14ac:dyDescent="0.25">
      <c r="A77" s="124"/>
      <c r="B77" s="125"/>
      <c r="C77" s="125"/>
      <c r="D77" s="124"/>
    </row>
    <row r="78" spans="1:4" ht="19.2" x14ac:dyDescent="0.35">
      <c r="A78" s="152" t="s">
        <v>76</v>
      </c>
      <c r="B78" s="152"/>
      <c r="C78" s="152"/>
      <c r="D78" s="152"/>
    </row>
    <row r="79" spans="1:4" ht="15.6" x14ac:dyDescent="0.3">
      <c r="A79" s="151" t="s">
        <v>77</v>
      </c>
      <c r="B79" s="151"/>
      <c r="C79" s="151"/>
      <c r="D79" s="151"/>
    </row>
    <row r="80" spans="1:4" x14ac:dyDescent="0.25">
      <c r="A80" s="124"/>
      <c r="B80" s="125"/>
      <c r="C80" s="125"/>
      <c r="D80" s="124"/>
    </row>
    <row r="81" spans="1:4" x14ac:dyDescent="0.25">
      <c r="A81" s="126" t="s">
        <v>75</v>
      </c>
      <c r="B81" s="127" t="s">
        <v>157</v>
      </c>
      <c r="C81" s="127" t="s">
        <v>158</v>
      </c>
      <c r="D81" s="128" t="s">
        <v>65</v>
      </c>
    </row>
    <row r="82" spans="1:4" x14ac:dyDescent="0.25">
      <c r="A82" s="129" t="s">
        <v>189</v>
      </c>
      <c r="B82" s="135">
        <v>13.7935</v>
      </c>
      <c r="C82" s="135">
        <v>178.35471000000001</v>
      </c>
      <c r="D82" s="136">
        <f t="shared" ref="D82:D91" si="5">(C82-B82)/B82</f>
        <v>11.930344727589084</v>
      </c>
    </row>
    <row r="83" spans="1:4" x14ac:dyDescent="0.25">
      <c r="A83" s="129" t="s">
        <v>190</v>
      </c>
      <c r="B83" s="135">
        <v>1074.35879</v>
      </c>
      <c r="C83" s="135">
        <v>5414.9721799999998</v>
      </c>
      <c r="D83" s="136">
        <f t="shared" si="5"/>
        <v>4.0401897675170506</v>
      </c>
    </row>
    <row r="84" spans="1:4" x14ac:dyDescent="0.25">
      <c r="A84" s="129" t="s">
        <v>191</v>
      </c>
      <c r="B84" s="135">
        <v>3582.0743499999999</v>
      </c>
      <c r="C84" s="135">
        <v>14190.02211</v>
      </c>
      <c r="D84" s="136">
        <f t="shared" si="5"/>
        <v>2.9613979843829874</v>
      </c>
    </row>
    <row r="85" spans="1:4" x14ac:dyDescent="0.25">
      <c r="A85" s="129" t="s">
        <v>192</v>
      </c>
      <c r="B85" s="135">
        <v>204.48784000000001</v>
      </c>
      <c r="C85" s="135">
        <v>649.41412000000003</v>
      </c>
      <c r="D85" s="136">
        <f t="shared" si="5"/>
        <v>2.1758080089261052</v>
      </c>
    </row>
    <row r="86" spans="1:4" x14ac:dyDescent="0.25">
      <c r="A86" s="129" t="s">
        <v>193</v>
      </c>
      <c r="B86" s="135">
        <v>799.37324999999998</v>
      </c>
      <c r="C86" s="135">
        <v>2321.3849300000002</v>
      </c>
      <c r="D86" s="136">
        <f t="shared" si="5"/>
        <v>1.9040062699120843</v>
      </c>
    </row>
    <row r="87" spans="1:4" x14ac:dyDescent="0.25">
      <c r="A87" s="129" t="s">
        <v>194</v>
      </c>
      <c r="B87" s="135">
        <v>46620.417589999997</v>
      </c>
      <c r="C87" s="135">
        <v>123255.88309</v>
      </c>
      <c r="D87" s="136">
        <f t="shared" si="5"/>
        <v>1.6438176546157361</v>
      </c>
    </row>
    <row r="88" spans="1:4" x14ac:dyDescent="0.25">
      <c r="A88" s="129" t="s">
        <v>195</v>
      </c>
      <c r="B88" s="135">
        <v>8594.4485199999999</v>
      </c>
      <c r="C88" s="135">
        <v>21960.19569</v>
      </c>
      <c r="D88" s="136">
        <f t="shared" si="5"/>
        <v>1.5551605363505046</v>
      </c>
    </row>
    <row r="89" spans="1:4" x14ac:dyDescent="0.25">
      <c r="A89" s="129" t="s">
        <v>196</v>
      </c>
      <c r="B89" s="135">
        <v>26460.223669999999</v>
      </c>
      <c r="C89" s="135">
        <v>63296.499779999998</v>
      </c>
      <c r="D89" s="136">
        <f t="shared" si="5"/>
        <v>1.3921377449187677</v>
      </c>
    </row>
    <row r="90" spans="1:4" x14ac:dyDescent="0.25">
      <c r="A90" s="129" t="s">
        <v>197</v>
      </c>
      <c r="B90" s="135">
        <v>53.751359999999998</v>
      </c>
      <c r="C90" s="135">
        <v>113.456</v>
      </c>
      <c r="D90" s="136">
        <f t="shared" si="5"/>
        <v>1.1107558952926959</v>
      </c>
    </row>
    <row r="91" spans="1:4" x14ac:dyDescent="0.25">
      <c r="A91" s="129" t="s">
        <v>198</v>
      </c>
      <c r="B91" s="135">
        <v>2149.5708500000001</v>
      </c>
      <c r="C91" s="135">
        <v>3703.0039700000002</v>
      </c>
      <c r="D91" s="136">
        <f t="shared" si="5"/>
        <v>0.72267128110711032</v>
      </c>
    </row>
    <row r="92" spans="1:4" x14ac:dyDescent="0.25">
      <c r="A92" s="124" t="s">
        <v>116</v>
      </c>
      <c r="B92" s="125"/>
      <c r="C92" s="125"/>
      <c r="D92" s="124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B1" sqref="B1:J1"/>
    </sheetView>
  </sheetViews>
  <sheetFormatPr defaultColWidth="9.109375" defaultRowHeight="13.2" x14ac:dyDescent="0.25"/>
  <cols>
    <col min="1" max="1" width="44.6640625" style="17" customWidth="1"/>
    <col min="2" max="2" width="15.77734375" style="19" customWidth="1"/>
    <col min="3" max="3" width="15.77734375" style="17" customWidth="1"/>
    <col min="4" max="5" width="10.77734375" style="17" customWidth="1"/>
    <col min="6" max="7" width="15.77734375" style="17" customWidth="1"/>
    <col min="8" max="9" width="10.77734375" style="17" customWidth="1"/>
    <col min="10" max="11" width="15.77734375" style="17" customWidth="1"/>
    <col min="12" max="13" width="10.77734375" style="17" customWidth="1"/>
    <col min="14" max="16384" width="9.109375" style="17"/>
  </cols>
  <sheetData>
    <row r="1" spans="1:13" ht="24.6" x14ac:dyDescent="0.4">
      <c r="B1" s="150" t="s">
        <v>121</v>
      </c>
      <c r="C1" s="150"/>
      <c r="D1" s="150"/>
      <c r="E1" s="150"/>
      <c r="F1" s="150"/>
      <c r="G1" s="150"/>
      <c r="H1" s="150"/>
      <c r="I1" s="150"/>
      <c r="J1" s="150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4" t="s">
        <v>112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</row>
    <row r="6" spans="1:13" ht="17.399999999999999" x14ac:dyDescent="0.25">
      <c r="A6" s="88"/>
      <c r="B6" s="153" t="str">
        <f>SEKTOR_USD!B6</f>
        <v>1 - 30 NISAN</v>
      </c>
      <c r="C6" s="153"/>
      <c r="D6" s="153"/>
      <c r="E6" s="153"/>
      <c r="F6" s="153" t="str">
        <f>SEKTOR_USD!F6</f>
        <v>1 OCAK  -  30 NISAN</v>
      </c>
      <c r="G6" s="153"/>
      <c r="H6" s="153"/>
      <c r="I6" s="153"/>
      <c r="J6" s="153" t="s">
        <v>104</v>
      </c>
      <c r="K6" s="153"/>
      <c r="L6" s="153"/>
      <c r="M6" s="153"/>
    </row>
    <row r="7" spans="1:13" ht="28.2" x14ac:dyDescent="0.3">
      <c r="A7" s="89" t="s">
        <v>1</v>
      </c>
      <c r="B7" s="90">
        <f>SEKTOR_USD!B7</f>
        <v>2021</v>
      </c>
      <c r="C7" s="91">
        <f>SEKTOR_USD!C7</f>
        <v>2022</v>
      </c>
      <c r="D7" s="7" t="s">
        <v>118</v>
      </c>
      <c r="E7" s="7" t="s">
        <v>119</v>
      </c>
      <c r="F7" s="5"/>
      <c r="G7" s="6"/>
      <c r="H7" s="7" t="s">
        <v>118</v>
      </c>
      <c r="I7" s="7" t="s">
        <v>119</v>
      </c>
      <c r="J7" s="5"/>
      <c r="K7" s="5"/>
      <c r="L7" s="7" t="s">
        <v>118</v>
      </c>
      <c r="M7" s="7" t="s">
        <v>119</v>
      </c>
    </row>
    <row r="8" spans="1:13" ht="16.8" x14ac:dyDescent="0.3">
      <c r="A8" s="92" t="s">
        <v>2</v>
      </c>
      <c r="B8" s="93">
        <f>SEKTOR_USD!B8*$B$53</f>
        <v>19239787.832839623</v>
      </c>
      <c r="C8" s="93">
        <f>SEKTOR_USD!C8*$C$53</f>
        <v>40678638.148707882</v>
      </c>
      <c r="D8" s="94">
        <f t="shared" ref="D8:D43" si="0">(C8-B8)/B8*100</f>
        <v>111.42976472575828</v>
      </c>
      <c r="E8" s="94">
        <f>C8/C$44*100</f>
        <v>13.036721194498464</v>
      </c>
      <c r="F8" s="93">
        <f>SEKTOR_USD!F8*$B$54</f>
        <v>67958093.365600258</v>
      </c>
      <c r="G8" s="93">
        <f>SEKTOR_USD!G8*$C$54</f>
        <v>157099879.19027984</v>
      </c>
      <c r="H8" s="94">
        <f t="shared" ref="H8:H43" si="1">(G8-F8)/F8*100</f>
        <v>131.1716992192755</v>
      </c>
      <c r="I8" s="94">
        <f>G8/G$44*100</f>
        <v>14.590636960484748</v>
      </c>
      <c r="J8" s="93">
        <f>SEKTOR_USD!J8*$B$55</f>
        <v>190138931.18511569</v>
      </c>
      <c r="K8" s="93">
        <f>SEKTOR_USD!K8*$C$55</f>
        <v>351969016.57033247</v>
      </c>
      <c r="L8" s="94">
        <f t="shared" ref="L8:L43" si="2">(K8-J8)/J8*100</f>
        <v>85.111494198766707</v>
      </c>
      <c r="M8" s="94">
        <f>K8/K$44*100</f>
        <v>14.445004129789879</v>
      </c>
    </row>
    <row r="9" spans="1:13" s="21" customFormat="1" ht="15.6" x14ac:dyDescent="0.3">
      <c r="A9" s="95" t="s">
        <v>3</v>
      </c>
      <c r="B9" s="93">
        <f>SEKTOR_USD!B9*$B$53</f>
        <v>12187204.317758691</v>
      </c>
      <c r="C9" s="93">
        <f>SEKTOR_USD!C9*$C$53</f>
        <v>23588223.826921497</v>
      </c>
      <c r="D9" s="96">
        <f t="shared" si="0"/>
        <v>93.549096346482941</v>
      </c>
      <c r="E9" s="96">
        <f t="shared" ref="E9:E44" si="3">C9/C$44*100</f>
        <v>7.5595720874635273</v>
      </c>
      <c r="F9" s="93">
        <f>SEKTOR_USD!F9*$B$54</f>
        <v>44845942.755371451</v>
      </c>
      <c r="G9" s="93">
        <f>SEKTOR_USD!G9*$C$54</f>
        <v>99308811.37288864</v>
      </c>
      <c r="H9" s="96">
        <f t="shared" si="1"/>
        <v>121.44436100854155</v>
      </c>
      <c r="I9" s="96">
        <f t="shared" ref="I9:I44" si="4">G9/G$44*100</f>
        <v>9.2232968044747476</v>
      </c>
      <c r="J9" s="93">
        <f>SEKTOR_USD!J9*$B$55</f>
        <v>125978692.03527083</v>
      </c>
      <c r="K9" s="93">
        <f>SEKTOR_USD!K9*$C$55</f>
        <v>225711492.51365969</v>
      </c>
      <c r="L9" s="96">
        <f t="shared" si="2"/>
        <v>79.166404149097076</v>
      </c>
      <c r="M9" s="96">
        <f t="shared" ref="M9:M44" si="5">K9/K$44*100</f>
        <v>9.2633251451249237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6136635.3256224543</v>
      </c>
      <c r="C10" s="98">
        <f>SEKTOR_USD!C10*$C$53</f>
        <v>12053224.285455931</v>
      </c>
      <c r="D10" s="99">
        <f t="shared" si="0"/>
        <v>96.414217985706074</v>
      </c>
      <c r="E10" s="99">
        <f t="shared" si="3"/>
        <v>3.8628265757033007</v>
      </c>
      <c r="F10" s="98">
        <f>SEKTOR_USD!F10*$B$54</f>
        <v>20989207.172561891</v>
      </c>
      <c r="G10" s="98">
        <f>SEKTOR_USD!G10*$C$54</f>
        <v>51456517.200552292</v>
      </c>
      <c r="H10" s="99">
        <f t="shared" si="1"/>
        <v>145.15703131378274</v>
      </c>
      <c r="I10" s="99">
        <f t="shared" si="4"/>
        <v>4.779019344851605</v>
      </c>
      <c r="J10" s="98">
        <f>SEKTOR_USD!J10*$B$55</f>
        <v>57042506.535047442</v>
      </c>
      <c r="K10" s="98">
        <f>SEKTOR_USD!K10*$C$55</f>
        <v>110687078.61280152</v>
      </c>
      <c r="L10" s="99">
        <f t="shared" si="2"/>
        <v>94.043153669613659</v>
      </c>
      <c r="M10" s="99">
        <f t="shared" si="5"/>
        <v>4.5426592467033196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1648551.6466578944</v>
      </c>
      <c r="C11" s="98">
        <f>SEKTOR_USD!C11*$C$53</f>
        <v>3095645.8331245077</v>
      </c>
      <c r="D11" s="99">
        <f t="shared" si="0"/>
        <v>87.77973012858314</v>
      </c>
      <c r="E11" s="99">
        <f t="shared" si="3"/>
        <v>0.99209495401057379</v>
      </c>
      <c r="F11" s="98">
        <f>SEKTOR_USD!F11*$B$54</f>
        <v>7397221.405364831</v>
      </c>
      <c r="G11" s="98">
        <f>SEKTOR_USD!G11*$C$54</f>
        <v>13753942.330042642</v>
      </c>
      <c r="H11" s="99">
        <f t="shared" si="1"/>
        <v>85.93390107355178</v>
      </c>
      <c r="I11" s="99">
        <f t="shared" si="4"/>
        <v>1.2773961402607645</v>
      </c>
      <c r="J11" s="98">
        <f>SEKTOR_USD!J11*$B$55</f>
        <v>21975600.824994422</v>
      </c>
      <c r="K11" s="98">
        <f>SEKTOR_USD!K11*$C$55</f>
        <v>33998741.67116835</v>
      </c>
      <c r="L11" s="99">
        <f t="shared" si="2"/>
        <v>54.711317983620944</v>
      </c>
      <c r="M11" s="99">
        <f t="shared" si="5"/>
        <v>1.3953272609992624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1290752.6695690369</v>
      </c>
      <c r="C12" s="98">
        <f>SEKTOR_USD!C12*$C$53</f>
        <v>3048265.8965639784</v>
      </c>
      <c r="D12" s="99">
        <f t="shared" si="0"/>
        <v>136.16188975861263</v>
      </c>
      <c r="E12" s="99">
        <f t="shared" si="3"/>
        <v>0.97691059555455539</v>
      </c>
      <c r="F12" s="98">
        <f>SEKTOR_USD!F12*$B$54</f>
        <v>4527160.5400358392</v>
      </c>
      <c r="G12" s="98">
        <f>SEKTOR_USD!G12*$C$54</f>
        <v>11484212.035980396</v>
      </c>
      <c r="H12" s="99">
        <f t="shared" si="1"/>
        <v>153.673620239884</v>
      </c>
      <c r="I12" s="99">
        <f t="shared" si="4"/>
        <v>1.0665951460807159</v>
      </c>
      <c r="J12" s="98">
        <f>SEKTOR_USD!J12*$B$55</f>
        <v>12764396.175456565</v>
      </c>
      <c r="K12" s="98">
        <f>SEKTOR_USD!K12*$C$55</f>
        <v>24769643.123941075</v>
      </c>
      <c r="L12" s="99">
        <f t="shared" si="2"/>
        <v>94.052603691259989</v>
      </c>
      <c r="M12" s="99">
        <f t="shared" si="5"/>
        <v>1.0165599253741504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997374.64118485455</v>
      </c>
      <c r="C13" s="98">
        <f>SEKTOR_USD!C13*$C$53</f>
        <v>2050367.2518929339</v>
      </c>
      <c r="D13" s="99">
        <f t="shared" si="0"/>
        <v>105.5764371006217</v>
      </c>
      <c r="E13" s="99">
        <f t="shared" si="3"/>
        <v>0.65710327153878023</v>
      </c>
      <c r="F13" s="98">
        <f>SEKTOR_USD!F13*$B$54</f>
        <v>3550734.6477160165</v>
      </c>
      <c r="G13" s="98">
        <f>SEKTOR_USD!G13*$C$54</f>
        <v>7654111.9075950244</v>
      </c>
      <c r="H13" s="99">
        <f t="shared" si="1"/>
        <v>115.5641766280247</v>
      </c>
      <c r="I13" s="99">
        <f t="shared" si="4"/>
        <v>0.71087494576222565</v>
      </c>
      <c r="J13" s="98">
        <f>SEKTOR_USD!J13*$B$55</f>
        <v>10624336.398045301</v>
      </c>
      <c r="K13" s="98">
        <f>SEKTOR_USD!K13*$C$55</f>
        <v>18150508.684572715</v>
      </c>
      <c r="L13" s="99">
        <f t="shared" si="2"/>
        <v>70.83898706287296</v>
      </c>
      <c r="M13" s="99">
        <f t="shared" si="5"/>
        <v>0.74490696783831478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1355914.0791937234</v>
      </c>
      <c r="C14" s="98">
        <f>SEKTOR_USD!C14*$C$53</f>
        <v>1865592.2936902223</v>
      </c>
      <c r="D14" s="99">
        <f t="shared" si="0"/>
        <v>37.589270759661439</v>
      </c>
      <c r="E14" s="99">
        <f t="shared" si="3"/>
        <v>0.59788645102950333</v>
      </c>
      <c r="F14" s="98">
        <f>SEKTOR_USD!F14*$B$54</f>
        <v>5617610.8781376183</v>
      </c>
      <c r="G14" s="98">
        <f>SEKTOR_USD!G14*$C$54</f>
        <v>8817543.9449143428</v>
      </c>
      <c r="H14" s="99">
        <f t="shared" si="1"/>
        <v>56.962526173361162</v>
      </c>
      <c r="I14" s="99">
        <f t="shared" si="4"/>
        <v>0.81892859018395603</v>
      </c>
      <c r="J14" s="98">
        <f>SEKTOR_USD!J14*$B$55</f>
        <v>14372248.189363899</v>
      </c>
      <c r="K14" s="98">
        <f>SEKTOR_USD!K14*$C$55</f>
        <v>23635879.839825828</v>
      </c>
      <c r="L14" s="99">
        <f t="shared" si="2"/>
        <v>64.454993598826292</v>
      </c>
      <c r="M14" s="99">
        <f t="shared" si="5"/>
        <v>0.97002964983787665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203247.95309364228</v>
      </c>
      <c r="C15" s="98">
        <f>SEKTOR_USD!C15*$C$53</f>
        <v>437535.36462441314</v>
      </c>
      <c r="D15" s="99">
        <f t="shared" si="0"/>
        <v>115.27172006638993</v>
      </c>
      <c r="E15" s="99">
        <f t="shared" si="3"/>
        <v>0.14022166967560792</v>
      </c>
      <c r="F15" s="98">
        <f>SEKTOR_USD!F15*$B$54</f>
        <v>709356.48483161512</v>
      </c>
      <c r="G15" s="98">
        <f>SEKTOR_USD!G15*$C$54</f>
        <v>2054857.3807099608</v>
      </c>
      <c r="H15" s="99">
        <f t="shared" si="1"/>
        <v>189.67908585451735</v>
      </c>
      <c r="I15" s="99">
        <f t="shared" si="4"/>
        <v>0.1908446919376541</v>
      </c>
      <c r="J15" s="98">
        <f>SEKTOR_USD!J15*$B$55</f>
        <v>1957324.7924115979</v>
      </c>
      <c r="K15" s="98">
        <f>SEKTOR_USD!K15*$C$55</f>
        <v>3990749.5737543707</v>
      </c>
      <c r="L15" s="99">
        <f t="shared" si="2"/>
        <v>103.88795917909019</v>
      </c>
      <c r="M15" s="99">
        <f t="shared" si="5"/>
        <v>0.16378258130661294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428608.61048738816</v>
      </c>
      <c r="C16" s="98">
        <f>SEKTOR_USD!C16*$C$53</f>
        <v>771399.34226773935</v>
      </c>
      <c r="D16" s="99">
        <f t="shared" si="0"/>
        <v>79.97756540414575</v>
      </c>
      <c r="E16" s="99">
        <f t="shared" si="3"/>
        <v>0.24721865363340456</v>
      </c>
      <c r="F16" s="98">
        <f>SEKTOR_USD!F16*$B$54</f>
        <v>1591967.920831081</v>
      </c>
      <c r="G16" s="98">
        <f>SEKTOR_USD!G16*$C$54</f>
        <v>3194489.0190542284</v>
      </c>
      <c r="H16" s="99">
        <f t="shared" si="1"/>
        <v>100.66290138475638</v>
      </c>
      <c r="I16" s="99">
        <f t="shared" si="4"/>
        <v>0.29668787647393141</v>
      </c>
      <c r="J16" s="98">
        <f>SEKTOR_USD!J16*$B$55</f>
        <v>6317942.5341206556</v>
      </c>
      <c r="K16" s="98">
        <f>SEKTOR_USD!K16*$C$55</f>
        <v>8824396.9950133655</v>
      </c>
      <c r="L16" s="99">
        <f t="shared" si="2"/>
        <v>39.672004728697068</v>
      </c>
      <c r="M16" s="99">
        <f t="shared" si="5"/>
        <v>0.36215815891397352</v>
      </c>
    </row>
    <row r="17" spans="1:13" ht="13.8" x14ac:dyDescent="0.25">
      <c r="A17" s="97" t="str">
        <f>SEKTOR_USD!A17</f>
        <v xml:space="preserve"> Süs Bitkileri ve Mamulleri</v>
      </c>
      <c r="B17" s="98">
        <f>SEKTOR_USD!B17*$B$53</f>
        <v>126119.39194969606</v>
      </c>
      <c r="C17" s="98">
        <f>SEKTOR_USD!C17*$C$53</f>
        <v>266193.55930177361</v>
      </c>
      <c r="D17" s="99">
        <f t="shared" si="0"/>
        <v>111.0647341274429</v>
      </c>
      <c r="E17" s="99">
        <f t="shared" si="3"/>
        <v>8.5309916317801951E-2</v>
      </c>
      <c r="F17" s="98">
        <f>SEKTOR_USD!F17*$B$54</f>
        <v>462683.70589255565</v>
      </c>
      <c r="G17" s="98">
        <f>SEKTOR_USD!G17*$C$54</f>
        <v>893137.55403976119</v>
      </c>
      <c r="H17" s="99">
        <f t="shared" si="1"/>
        <v>93.034148958590194</v>
      </c>
      <c r="I17" s="99">
        <f t="shared" si="4"/>
        <v>8.2950068923896225E-2</v>
      </c>
      <c r="J17" s="98">
        <f>SEKTOR_USD!J17*$B$55</f>
        <v>924336.58583090908</v>
      </c>
      <c r="K17" s="98">
        <f>SEKTOR_USD!K17*$C$55</f>
        <v>1654494.0125824276</v>
      </c>
      <c r="L17" s="99">
        <f t="shared" si="2"/>
        <v>78.992591870109948</v>
      </c>
      <c r="M17" s="99">
        <f t="shared" si="5"/>
        <v>6.7901354151410437E-2</v>
      </c>
    </row>
    <row r="18" spans="1:13" s="21" customFormat="1" ht="15.6" x14ac:dyDescent="0.3">
      <c r="A18" s="95" t="s">
        <v>12</v>
      </c>
      <c r="B18" s="93">
        <f>SEKTOR_USD!B18*$B$53</f>
        <v>2296071.7748924429</v>
      </c>
      <c r="C18" s="93">
        <f>SEKTOR_USD!C18*$C$53</f>
        <v>5643909.8710374143</v>
      </c>
      <c r="D18" s="96">
        <f t="shared" si="0"/>
        <v>145.80720571341013</v>
      </c>
      <c r="E18" s="96">
        <f t="shared" si="3"/>
        <v>1.8087645699105019</v>
      </c>
      <c r="F18" s="93">
        <f>SEKTOR_USD!F18*$B$54</f>
        <v>7234560.9649537774</v>
      </c>
      <c r="G18" s="93">
        <f>SEKTOR_USD!G18*$C$54</f>
        <v>19521928.913269982</v>
      </c>
      <c r="H18" s="96">
        <f t="shared" si="1"/>
        <v>169.84262082854272</v>
      </c>
      <c r="I18" s="96">
        <f t="shared" si="4"/>
        <v>1.8130973684385649</v>
      </c>
      <c r="J18" s="93">
        <f>SEKTOR_USD!J18*$B$55</f>
        <v>19518249.285918783</v>
      </c>
      <c r="K18" s="93">
        <f>SEKTOR_USD!K18*$C$55</f>
        <v>42255688.632100135</v>
      </c>
      <c r="L18" s="96">
        <f t="shared" si="2"/>
        <v>116.49323160650999</v>
      </c>
      <c r="M18" s="96">
        <f t="shared" si="5"/>
        <v>1.7341969550204179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2296071.7748924429</v>
      </c>
      <c r="C19" s="98">
        <f>SEKTOR_USD!C19*$C$53</f>
        <v>5643909.8710374143</v>
      </c>
      <c r="D19" s="99">
        <f t="shared" si="0"/>
        <v>145.80720571341013</v>
      </c>
      <c r="E19" s="99">
        <f t="shared" si="3"/>
        <v>1.8087645699105019</v>
      </c>
      <c r="F19" s="98">
        <f>SEKTOR_USD!F19*$B$54</f>
        <v>7234560.9649537774</v>
      </c>
      <c r="G19" s="98">
        <f>SEKTOR_USD!G19*$C$54</f>
        <v>19521928.913269982</v>
      </c>
      <c r="H19" s="99">
        <f t="shared" si="1"/>
        <v>169.84262082854272</v>
      </c>
      <c r="I19" s="99">
        <f t="shared" si="4"/>
        <v>1.8130973684385649</v>
      </c>
      <c r="J19" s="98">
        <f>SEKTOR_USD!J19*$B$55</f>
        <v>19518249.285918783</v>
      </c>
      <c r="K19" s="98">
        <f>SEKTOR_USD!K19*$C$55</f>
        <v>42255688.632100135</v>
      </c>
      <c r="L19" s="99">
        <f t="shared" si="2"/>
        <v>116.49323160650999</v>
      </c>
      <c r="M19" s="99">
        <f t="shared" si="5"/>
        <v>1.7341969550204179</v>
      </c>
    </row>
    <row r="20" spans="1:13" s="21" customFormat="1" ht="15.6" x14ac:dyDescent="0.3">
      <c r="A20" s="95" t="s">
        <v>110</v>
      </c>
      <c r="B20" s="93">
        <f>SEKTOR_USD!B20*$B$53</f>
        <v>4756511.7401884897</v>
      </c>
      <c r="C20" s="93">
        <f>SEKTOR_USD!C20*$C$53</f>
        <v>11446504.450748971</v>
      </c>
      <c r="D20" s="96">
        <f t="shared" si="0"/>
        <v>140.64913693023644</v>
      </c>
      <c r="E20" s="96">
        <f t="shared" si="3"/>
        <v>3.6683845371244335</v>
      </c>
      <c r="F20" s="93">
        <f>SEKTOR_USD!F20*$B$54</f>
        <v>15877589.645275036</v>
      </c>
      <c r="G20" s="93">
        <f>SEKTOR_USD!G20*$C$54</f>
        <v>38269138.904121228</v>
      </c>
      <c r="H20" s="96">
        <f t="shared" si="1"/>
        <v>141.02612398418816</v>
      </c>
      <c r="I20" s="96">
        <f t="shared" si="4"/>
        <v>3.5542427875714355</v>
      </c>
      <c r="J20" s="93">
        <f>SEKTOR_USD!J20*$B$55</f>
        <v>44641989.863926098</v>
      </c>
      <c r="K20" s="93">
        <f>SEKTOR_USD!K20*$C$55</f>
        <v>84001835.424572632</v>
      </c>
      <c r="L20" s="96">
        <f t="shared" si="2"/>
        <v>88.167766895292658</v>
      </c>
      <c r="M20" s="96">
        <f t="shared" si="5"/>
        <v>3.4474820296445365</v>
      </c>
    </row>
    <row r="21" spans="1:13" ht="13.8" x14ac:dyDescent="0.25">
      <c r="A21" s="97" t="str">
        <f>SEKTOR_USD!A21</f>
        <v xml:space="preserve"> Mobilya, Kağıt ve Orman Ürünleri</v>
      </c>
      <c r="B21" s="98">
        <f>SEKTOR_USD!B21*$B$53</f>
        <v>4756511.7401884897</v>
      </c>
      <c r="C21" s="98">
        <f>SEKTOR_USD!C21*$C$53</f>
        <v>11446504.450748971</v>
      </c>
      <c r="D21" s="99">
        <f t="shared" si="0"/>
        <v>140.64913693023644</v>
      </c>
      <c r="E21" s="99">
        <f t="shared" si="3"/>
        <v>3.6683845371244335</v>
      </c>
      <c r="F21" s="98">
        <f>SEKTOR_USD!F21*$B$54</f>
        <v>15877589.645275036</v>
      </c>
      <c r="G21" s="98">
        <f>SEKTOR_USD!G21*$C$54</f>
        <v>38269138.904121228</v>
      </c>
      <c r="H21" s="99">
        <f t="shared" si="1"/>
        <v>141.02612398418816</v>
      </c>
      <c r="I21" s="99">
        <f t="shared" si="4"/>
        <v>3.5542427875714355</v>
      </c>
      <c r="J21" s="98">
        <f>SEKTOR_USD!J21*$B$55</f>
        <v>44641989.863926098</v>
      </c>
      <c r="K21" s="98">
        <f>SEKTOR_USD!K21*$C$55</f>
        <v>84001835.424572632</v>
      </c>
      <c r="L21" s="99">
        <f t="shared" si="2"/>
        <v>88.167766895292658</v>
      </c>
      <c r="M21" s="99">
        <f t="shared" si="5"/>
        <v>3.4474820296445365</v>
      </c>
    </row>
    <row r="22" spans="1:13" ht="16.8" x14ac:dyDescent="0.3">
      <c r="A22" s="92" t="s">
        <v>14</v>
      </c>
      <c r="B22" s="93">
        <f>SEKTOR_USD!B22*$B$53</f>
        <v>115721636.03897537</v>
      </c>
      <c r="C22" s="93">
        <f>SEKTOR_USD!C22*$C$53</f>
        <v>260971120.73905456</v>
      </c>
      <c r="D22" s="96">
        <f t="shared" si="0"/>
        <v>125.51627307719602</v>
      </c>
      <c r="E22" s="96">
        <f t="shared" si="3"/>
        <v>83.636225196465134</v>
      </c>
      <c r="F22" s="93">
        <f>SEKTOR_USD!F22*$B$54</f>
        <v>388874834.79454595</v>
      </c>
      <c r="G22" s="93">
        <f>SEKTOR_USD!G22*$C$54</f>
        <v>888104975.69613326</v>
      </c>
      <c r="H22" s="96">
        <f t="shared" si="1"/>
        <v>128.37810427237991</v>
      </c>
      <c r="I22" s="96">
        <f t="shared" si="4"/>
        <v>82.482668668940363</v>
      </c>
      <c r="J22" s="93">
        <f>SEKTOR_USD!J22*$B$55</f>
        <v>1045784043.5918003</v>
      </c>
      <c r="K22" s="93">
        <f>SEKTOR_USD!K22*$C$55</f>
        <v>2014099324.6241961</v>
      </c>
      <c r="L22" s="96">
        <f t="shared" si="2"/>
        <v>92.592279158005312</v>
      </c>
      <c r="M22" s="96">
        <f t="shared" si="5"/>
        <v>82.659756093019197</v>
      </c>
    </row>
    <row r="23" spans="1:13" s="21" customFormat="1" ht="15.6" x14ac:dyDescent="0.3">
      <c r="A23" s="95" t="s">
        <v>15</v>
      </c>
      <c r="B23" s="93">
        <f>SEKTOR_USD!B23*$B$53</f>
        <v>10843280.129868926</v>
      </c>
      <c r="C23" s="93">
        <f>SEKTOR_USD!C23*$C$53</f>
        <v>21256861.603301279</v>
      </c>
      <c r="D23" s="96">
        <f t="shared" si="0"/>
        <v>96.037189380979612</v>
      </c>
      <c r="E23" s="96">
        <f t="shared" si="3"/>
        <v>6.8124153315855489</v>
      </c>
      <c r="F23" s="93">
        <f>SEKTOR_USD!F23*$B$54</f>
        <v>36648832.909366094</v>
      </c>
      <c r="G23" s="93">
        <f>SEKTOR_USD!G23*$C$54</f>
        <v>74909587.120418087</v>
      </c>
      <c r="H23" s="96">
        <f t="shared" si="1"/>
        <v>104.39828822290804</v>
      </c>
      <c r="I23" s="96">
        <f t="shared" si="4"/>
        <v>6.9572210759627984</v>
      </c>
      <c r="J23" s="93">
        <f>SEKTOR_USD!J23*$B$55</f>
        <v>94147974.317908749</v>
      </c>
      <c r="K23" s="93">
        <f>SEKTOR_USD!K23*$C$55</f>
        <v>171432037.50972152</v>
      </c>
      <c r="L23" s="96">
        <f t="shared" si="2"/>
        <v>82.08786620394855</v>
      </c>
      <c r="M23" s="96">
        <f t="shared" si="5"/>
        <v>7.0356661331619925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7179159.5482469713</v>
      </c>
      <c r="C24" s="98">
        <f>SEKTOR_USD!C24*$C$53</f>
        <v>14637102.857786834</v>
      </c>
      <c r="D24" s="99">
        <f t="shared" si="0"/>
        <v>103.88323674128355</v>
      </c>
      <c r="E24" s="99">
        <f t="shared" si="3"/>
        <v>4.690909964944951</v>
      </c>
      <c r="F24" s="98">
        <f>SEKTOR_USD!F24*$B$54</f>
        <v>24420147.780884873</v>
      </c>
      <c r="G24" s="98">
        <f>SEKTOR_USD!G24*$C$54</f>
        <v>51438932.802104831</v>
      </c>
      <c r="H24" s="99">
        <f t="shared" si="1"/>
        <v>110.64136574295915</v>
      </c>
      <c r="I24" s="99">
        <f t="shared" si="4"/>
        <v>4.7773861954485772</v>
      </c>
      <c r="J24" s="98">
        <f>SEKTOR_USD!J24*$B$55</f>
        <v>61780983.735294029</v>
      </c>
      <c r="K24" s="98">
        <f>SEKTOR_USD!K24*$C$55</f>
        <v>116661365.20124495</v>
      </c>
      <c r="L24" s="99">
        <f t="shared" si="2"/>
        <v>88.830539994459571</v>
      </c>
      <c r="M24" s="99">
        <f t="shared" si="5"/>
        <v>4.7878472899110065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1168991.6732347431</v>
      </c>
      <c r="C25" s="98">
        <f>SEKTOR_USD!C25*$C$53</f>
        <v>2759473.9275002894</v>
      </c>
      <c r="D25" s="99">
        <f t="shared" si="0"/>
        <v>136.0559096083625</v>
      </c>
      <c r="E25" s="99">
        <f t="shared" si="3"/>
        <v>0.88435832352100585</v>
      </c>
      <c r="F25" s="98">
        <f>SEKTOR_USD!F25*$B$54</f>
        <v>4085705.5702695195</v>
      </c>
      <c r="G25" s="98">
        <f>SEKTOR_USD!G25*$C$54</f>
        <v>9743989.4042187836</v>
      </c>
      <c r="H25" s="99">
        <f t="shared" si="1"/>
        <v>138.48975988683412</v>
      </c>
      <c r="I25" s="99">
        <f t="shared" si="4"/>
        <v>0.90497212777336622</v>
      </c>
      <c r="J25" s="98">
        <f>SEKTOR_USD!J25*$B$55</f>
        <v>10442843.192467334</v>
      </c>
      <c r="K25" s="98">
        <f>SEKTOR_USD!K25*$C$55</f>
        <v>20790641.269392818</v>
      </c>
      <c r="L25" s="99">
        <f t="shared" si="2"/>
        <v>99.089854038884667</v>
      </c>
      <c r="M25" s="99">
        <f t="shared" si="5"/>
        <v>0.85325947699532034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2495128.9083872107</v>
      </c>
      <c r="C26" s="98">
        <f>SEKTOR_USD!C26*$C$53</f>
        <v>3860284.8180141537</v>
      </c>
      <c r="D26" s="99">
        <f t="shared" si="0"/>
        <v>54.71284088922468</v>
      </c>
      <c r="E26" s="99">
        <f t="shared" si="3"/>
        <v>1.2371470431195912</v>
      </c>
      <c r="F26" s="98">
        <f>SEKTOR_USD!F26*$B$54</f>
        <v>8142979.5582117029</v>
      </c>
      <c r="G26" s="98">
        <f>SEKTOR_USD!G26*$C$54</f>
        <v>13726664.914094474</v>
      </c>
      <c r="H26" s="99">
        <f t="shared" si="1"/>
        <v>68.570543693087899</v>
      </c>
      <c r="I26" s="99">
        <f t="shared" si="4"/>
        <v>1.2748627527408556</v>
      </c>
      <c r="J26" s="98">
        <f>SEKTOR_USD!J26*$B$55</f>
        <v>21924147.390147377</v>
      </c>
      <c r="K26" s="98">
        <f>SEKTOR_USD!K26*$C$55</f>
        <v>33980031.039083742</v>
      </c>
      <c r="L26" s="99">
        <f t="shared" si="2"/>
        <v>54.989064953806277</v>
      </c>
      <c r="M26" s="99">
        <f t="shared" si="5"/>
        <v>1.3945593662556661</v>
      </c>
    </row>
    <row r="27" spans="1:13" s="21" customFormat="1" ht="15.6" x14ac:dyDescent="0.3">
      <c r="A27" s="95" t="s">
        <v>19</v>
      </c>
      <c r="B27" s="93">
        <f>SEKTOR_USD!B27*$B$53</f>
        <v>17724109.073653921</v>
      </c>
      <c r="C27" s="93">
        <f>SEKTOR_USD!C27*$C$53</f>
        <v>48754786.519847304</v>
      </c>
      <c r="D27" s="96">
        <f t="shared" si="0"/>
        <v>175.07609165145044</v>
      </c>
      <c r="E27" s="96">
        <f t="shared" si="3"/>
        <v>15.624971426845335</v>
      </c>
      <c r="F27" s="93">
        <f>SEKTOR_USD!F27*$B$54</f>
        <v>56663822.323193118</v>
      </c>
      <c r="G27" s="93">
        <f>SEKTOR_USD!G27*$C$54</f>
        <v>152716683.06020495</v>
      </c>
      <c r="H27" s="96">
        <f t="shared" si="1"/>
        <v>169.51355697318772</v>
      </c>
      <c r="I27" s="96">
        <f t="shared" si="4"/>
        <v>14.183548019422842</v>
      </c>
      <c r="J27" s="93">
        <f>SEKTOR_USD!J27*$B$55</f>
        <v>147439784.67891929</v>
      </c>
      <c r="K27" s="93">
        <f>SEKTOR_USD!K27*$C$55</f>
        <v>316836252.78303516</v>
      </c>
      <c r="L27" s="96">
        <f t="shared" si="2"/>
        <v>114.89196655638898</v>
      </c>
      <c r="M27" s="96">
        <f t="shared" si="5"/>
        <v>13.003135970644591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17724109.073653921</v>
      </c>
      <c r="C28" s="98">
        <f>SEKTOR_USD!C28*$C$53</f>
        <v>48754786.519847304</v>
      </c>
      <c r="D28" s="99">
        <f t="shared" si="0"/>
        <v>175.07609165145044</v>
      </c>
      <c r="E28" s="99">
        <f t="shared" si="3"/>
        <v>15.624971426845335</v>
      </c>
      <c r="F28" s="98">
        <f>SEKTOR_USD!F28*$B$54</f>
        <v>56663822.323193118</v>
      </c>
      <c r="G28" s="98">
        <f>SEKTOR_USD!G28*$C$54</f>
        <v>152716683.06020495</v>
      </c>
      <c r="H28" s="99">
        <f t="shared" si="1"/>
        <v>169.51355697318772</v>
      </c>
      <c r="I28" s="99">
        <f t="shared" si="4"/>
        <v>14.183548019422842</v>
      </c>
      <c r="J28" s="98">
        <f>SEKTOR_USD!J28*$B$55</f>
        <v>147439784.67891929</v>
      </c>
      <c r="K28" s="98">
        <f>SEKTOR_USD!K28*$C$55</f>
        <v>316836252.78303516</v>
      </c>
      <c r="L28" s="99">
        <f t="shared" si="2"/>
        <v>114.89196655638898</v>
      </c>
      <c r="M28" s="99">
        <f t="shared" si="5"/>
        <v>13.003135970644591</v>
      </c>
    </row>
    <row r="29" spans="1:13" s="21" customFormat="1" ht="15.6" x14ac:dyDescent="0.3">
      <c r="A29" s="95" t="s">
        <v>21</v>
      </c>
      <c r="B29" s="93">
        <f>SEKTOR_USD!B29*$B$53</f>
        <v>87154246.835452527</v>
      </c>
      <c r="C29" s="93">
        <f>SEKTOR_USD!C29*$C$53</f>
        <v>190959472.615906</v>
      </c>
      <c r="D29" s="96">
        <f t="shared" si="0"/>
        <v>119.10518368248657</v>
      </c>
      <c r="E29" s="96">
        <f t="shared" si="3"/>
        <v>61.198838438034251</v>
      </c>
      <c r="F29" s="93">
        <f>SEKTOR_USD!F29*$B$54</f>
        <v>295562179.56198674</v>
      </c>
      <c r="G29" s="93">
        <f>SEKTOR_USD!G29*$C$54</f>
        <v>660478705.5155102</v>
      </c>
      <c r="H29" s="96">
        <f t="shared" si="1"/>
        <v>123.46523039392845</v>
      </c>
      <c r="I29" s="96">
        <f t="shared" si="4"/>
        <v>61.341899573554713</v>
      </c>
      <c r="J29" s="93">
        <f>SEKTOR_USD!J29*$B$55</f>
        <v>804196284.59497237</v>
      </c>
      <c r="K29" s="93">
        <f>SEKTOR_USD!K29*$C$55</f>
        <v>1525831034.331439</v>
      </c>
      <c r="L29" s="96">
        <f t="shared" si="2"/>
        <v>89.733658754704734</v>
      </c>
      <c r="M29" s="96">
        <f t="shared" si="5"/>
        <v>62.620953989212602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13298581.41231749</v>
      </c>
      <c r="C30" s="98">
        <f>SEKTOR_USD!C30*$C$53</f>
        <v>30032882.458619021</v>
      </c>
      <c r="D30" s="99">
        <f t="shared" si="0"/>
        <v>125.83523405588049</v>
      </c>
      <c r="E30" s="99">
        <f t="shared" si="3"/>
        <v>9.6249612351537444</v>
      </c>
      <c r="F30" s="98">
        <f>SEKTOR_USD!F30*$B$54</f>
        <v>47944017.52198936</v>
      </c>
      <c r="G30" s="98">
        <f>SEKTOR_USD!G30*$C$54</f>
        <v>105808751.98465437</v>
      </c>
      <c r="H30" s="99">
        <f t="shared" si="1"/>
        <v>120.69229374890318</v>
      </c>
      <c r="I30" s="99">
        <f t="shared" si="4"/>
        <v>9.8269781963370324</v>
      </c>
      <c r="J30" s="98">
        <f>SEKTOR_USD!J30*$B$55</f>
        <v>138918373.9875536</v>
      </c>
      <c r="K30" s="98">
        <f>SEKTOR_USD!K30*$C$55</f>
        <v>236438753.96143189</v>
      </c>
      <c r="L30" s="99">
        <f t="shared" si="2"/>
        <v>70.199770681605912</v>
      </c>
      <c r="M30" s="99">
        <f t="shared" si="5"/>
        <v>9.7035779191455624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20148058.944833901</v>
      </c>
      <c r="C31" s="98">
        <f>SEKTOR_USD!C31*$C$53</f>
        <v>40365400.41680783</v>
      </c>
      <c r="D31" s="99">
        <f t="shared" si="0"/>
        <v>100.34386700639367</v>
      </c>
      <c r="E31" s="99">
        <f t="shared" si="3"/>
        <v>12.936334525617127</v>
      </c>
      <c r="F31" s="98">
        <f>SEKTOR_USD!F31*$B$54</f>
        <v>76950885.090698779</v>
      </c>
      <c r="G31" s="98">
        <f>SEKTOR_USD!G31*$C$54</f>
        <v>143907460.59414503</v>
      </c>
      <c r="H31" s="99">
        <f t="shared" si="1"/>
        <v>87.012092745297664</v>
      </c>
      <c r="I31" s="99">
        <f t="shared" si="4"/>
        <v>13.365392285829007</v>
      </c>
      <c r="J31" s="98">
        <f>SEKTOR_USD!J31*$B$55</f>
        <v>209456508.54163033</v>
      </c>
      <c r="K31" s="98">
        <f>SEKTOR_USD!K31*$C$55</f>
        <v>324393986.44933224</v>
      </c>
      <c r="L31" s="99">
        <f t="shared" si="2"/>
        <v>54.874149630379051</v>
      </c>
      <c r="M31" s="99">
        <f t="shared" si="5"/>
        <v>13.31330956230134</v>
      </c>
    </row>
    <row r="32" spans="1:13" ht="13.8" x14ac:dyDescent="0.25">
      <c r="A32" s="97" t="str">
        <f>SEKTOR_USD!A32</f>
        <v xml:space="preserve"> Gemi, Yat ve Hizmetleri</v>
      </c>
      <c r="B32" s="98">
        <f>SEKTOR_USD!B32*$B$53</f>
        <v>899410.02003017568</v>
      </c>
      <c r="C32" s="98">
        <f>SEKTOR_USD!C32*$C$53</f>
        <v>2925568.3718558424</v>
      </c>
      <c r="D32" s="99">
        <f t="shared" si="0"/>
        <v>225.27638192842102</v>
      </c>
      <c r="E32" s="99">
        <f t="shared" si="3"/>
        <v>0.93758839860618326</v>
      </c>
      <c r="F32" s="98">
        <f>SEKTOR_USD!F32*$B$54</f>
        <v>2433376.4714523475</v>
      </c>
      <c r="G32" s="98">
        <f>SEKTOR_USD!G32*$C$54</f>
        <v>6734111.9510182217</v>
      </c>
      <c r="H32" s="99">
        <f t="shared" si="1"/>
        <v>176.73942071935147</v>
      </c>
      <c r="I32" s="99">
        <f t="shared" si="4"/>
        <v>0.62543003365115135</v>
      </c>
      <c r="J32" s="98">
        <f>SEKTOR_USD!J32*$B$55</f>
        <v>9994753.4450770244</v>
      </c>
      <c r="K32" s="98">
        <f>SEKTOR_USD!K32*$C$55</f>
        <v>19681029.032573506</v>
      </c>
      <c r="L32" s="99">
        <f t="shared" si="2"/>
        <v>96.913602128599933</v>
      </c>
      <c r="M32" s="99">
        <f t="shared" si="5"/>
        <v>0.80772037386770901</v>
      </c>
    </row>
    <row r="33" spans="1:13" ht="13.8" x14ac:dyDescent="0.25">
      <c r="A33" s="97" t="str">
        <f>SEKTOR_USD!A33</f>
        <v xml:space="preserve"> Elektrik ve Elektronik</v>
      </c>
      <c r="B33" s="98">
        <f>SEKTOR_USD!B33*$B$53</f>
        <v>10240206.308124475</v>
      </c>
      <c r="C33" s="98">
        <f>SEKTOR_USD!C33*$C$53</f>
        <v>20614349.189032391</v>
      </c>
      <c r="D33" s="99">
        <f t="shared" si="0"/>
        <v>101.30794799199676</v>
      </c>
      <c r="E33" s="99">
        <f t="shared" si="3"/>
        <v>6.6065024596204962</v>
      </c>
      <c r="F33" s="98">
        <f>SEKTOR_USD!F33*$B$54</f>
        <v>33850069.838136002</v>
      </c>
      <c r="G33" s="98">
        <f>SEKTOR_USD!G33*$C$54</f>
        <v>69550963.041209474</v>
      </c>
      <c r="H33" s="99">
        <f t="shared" si="1"/>
        <v>105.46770914738941</v>
      </c>
      <c r="I33" s="99">
        <f t="shared" si="4"/>
        <v>6.459539353033235</v>
      </c>
      <c r="J33" s="98">
        <f>SEKTOR_USD!J33*$B$55</f>
        <v>92197717.572566554</v>
      </c>
      <c r="K33" s="98">
        <f>SEKTOR_USD!K33*$C$55</f>
        <v>161476941.18140453</v>
      </c>
      <c r="L33" s="99">
        <f t="shared" si="2"/>
        <v>75.142015911955738</v>
      </c>
      <c r="M33" s="99">
        <f t="shared" si="5"/>
        <v>6.6271034449565684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6719240.9977589753</v>
      </c>
      <c r="C34" s="98">
        <f>SEKTOR_USD!C34*$C$53</f>
        <v>13380959.725328065</v>
      </c>
      <c r="D34" s="99">
        <f t="shared" si="0"/>
        <v>99.14391714467348</v>
      </c>
      <c r="E34" s="99">
        <f t="shared" si="3"/>
        <v>4.2883402491549676</v>
      </c>
      <c r="F34" s="98">
        <f>SEKTOR_USD!F34*$B$54</f>
        <v>22286859.01386369</v>
      </c>
      <c r="G34" s="98">
        <f>SEKTOR_USD!G34*$C$54</f>
        <v>47251858.145860031</v>
      </c>
      <c r="H34" s="99">
        <f t="shared" si="1"/>
        <v>112.0166781531067</v>
      </c>
      <c r="I34" s="99">
        <f t="shared" si="4"/>
        <v>4.3885120183925945</v>
      </c>
      <c r="J34" s="98">
        <f>SEKTOR_USD!J34*$B$55</f>
        <v>60623963.235706381</v>
      </c>
      <c r="K34" s="98">
        <f>SEKTOR_USD!K34*$C$55</f>
        <v>108431771.89205921</v>
      </c>
      <c r="L34" s="99">
        <f t="shared" si="2"/>
        <v>78.859589681518742</v>
      </c>
      <c r="M34" s="99">
        <f t="shared" si="5"/>
        <v>4.4501002049657474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8581651.7574257106</v>
      </c>
      <c r="C35" s="98">
        <f>SEKTOR_USD!C35*$C$53</f>
        <v>22088848.915889598</v>
      </c>
      <c r="D35" s="99">
        <f t="shared" si="0"/>
        <v>157.39623956164496</v>
      </c>
      <c r="E35" s="99">
        <f t="shared" si="3"/>
        <v>7.07905126447797</v>
      </c>
      <c r="F35" s="98">
        <f>SEKTOR_USD!F35*$B$54</f>
        <v>27441832.255565893</v>
      </c>
      <c r="G35" s="98">
        <f>SEKTOR_USD!G35*$C$54</f>
        <v>74967276.318397537</v>
      </c>
      <c r="H35" s="99">
        <f t="shared" si="1"/>
        <v>173.18611825998713</v>
      </c>
      <c r="I35" s="99">
        <f t="shared" si="4"/>
        <v>6.9625789549668946</v>
      </c>
      <c r="J35" s="98">
        <f>SEKTOR_USD!J35*$B$55</f>
        <v>69204001.605802059</v>
      </c>
      <c r="K35" s="98">
        <f>SEKTOR_USD!K35*$C$55</f>
        <v>155070284.13024569</v>
      </c>
      <c r="L35" s="99">
        <f t="shared" si="2"/>
        <v>124.07704833826342</v>
      </c>
      <c r="M35" s="99">
        <f t="shared" si="5"/>
        <v>6.364170677567242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13478837.164511345</v>
      </c>
      <c r="C36" s="98">
        <f>SEKTOR_USD!C36*$C$53</f>
        <v>30016990.959035706</v>
      </c>
      <c r="D36" s="99">
        <f t="shared" si="0"/>
        <v>122.69718517015653</v>
      </c>
      <c r="E36" s="99">
        <f t="shared" si="3"/>
        <v>9.6198683151628455</v>
      </c>
      <c r="F36" s="98">
        <f>SEKTOR_USD!F36*$B$54</f>
        <v>41078114.270010576</v>
      </c>
      <c r="G36" s="98">
        <f>SEKTOR_USD!G36*$C$54</f>
        <v>108867742.88861749</v>
      </c>
      <c r="H36" s="99">
        <f t="shared" si="1"/>
        <v>165.02614548715374</v>
      </c>
      <c r="I36" s="99">
        <f t="shared" si="4"/>
        <v>10.111081697722236</v>
      </c>
      <c r="J36" s="98">
        <f>SEKTOR_USD!J36*$B$55</f>
        <v>104351455.94221897</v>
      </c>
      <c r="K36" s="98">
        <f>SEKTOR_USD!K36*$C$55</f>
        <v>271636053.45261192</v>
      </c>
      <c r="L36" s="99">
        <f t="shared" si="2"/>
        <v>160.30882942641554</v>
      </c>
      <c r="M36" s="99">
        <f t="shared" si="5"/>
        <v>11.148094659459124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3288868.1086290474</v>
      </c>
      <c r="C37" s="98">
        <f>SEKTOR_USD!C37*$C$53</f>
        <v>8373612.892165374</v>
      </c>
      <c r="D37" s="99">
        <f t="shared" si="0"/>
        <v>154.60470336877944</v>
      </c>
      <c r="E37" s="99">
        <f t="shared" si="3"/>
        <v>2.6835818904936817</v>
      </c>
      <c r="F37" s="98">
        <f>SEKTOR_USD!F37*$B$54</f>
        <v>10713808.446706867</v>
      </c>
      <c r="G37" s="98">
        <f>SEKTOR_USD!G37*$C$54</f>
        <v>26336642.040589277</v>
      </c>
      <c r="H37" s="99">
        <f t="shared" si="1"/>
        <v>145.81960907360113</v>
      </c>
      <c r="I37" s="99">
        <f t="shared" si="4"/>
        <v>2.4460132289920562</v>
      </c>
      <c r="J37" s="98">
        <f>SEKTOR_USD!J37*$B$55</f>
        <v>29983509.522351053</v>
      </c>
      <c r="K37" s="98">
        <f>SEKTOR_USD!K37*$C$55</f>
        <v>55907749.696673214</v>
      </c>
      <c r="L37" s="99">
        <f t="shared" si="2"/>
        <v>86.461660383675465</v>
      </c>
      <c r="M37" s="99">
        <f t="shared" si="5"/>
        <v>2.2944851314613555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3323506.6816352019</v>
      </c>
      <c r="C38" s="98">
        <f>SEKTOR_USD!C38*$C$53</f>
        <v>7807366.879935978</v>
      </c>
      <c r="D38" s="99">
        <f t="shared" si="0"/>
        <v>134.91353043089617</v>
      </c>
      <c r="E38" s="99">
        <f t="shared" si="3"/>
        <v>2.5021109336257297</v>
      </c>
      <c r="F38" s="98">
        <f>SEKTOR_USD!F38*$B$54</f>
        <v>10531893.819793342</v>
      </c>
      <c r="G38" s="98">
        <f>SEKTOR_USD!G38*$C$54</f>
        <v>25593799.297732469</v>
      </c>
      <c r="H38" s="99">
        <f t="shared" si="1"/>
        <v>143.01231797107764</v>
      </c>
      <c r="I38" s="99">
        <f t="shared" si="4"/>
        <v>2.3770217769577315</v>
      </c>
      <c r="J38" s="98">
        <f>SEKTOR_USD!J38*$B$55</f>
        <v>30745038.948791806</v>
      </c>
      <c r="K38" s="98">
        <f>SEKTOR_USD!K38*$C$55</f>
        <v>79685274.493463472</v>
      </c>
      <c r="L38" s="99">
        <f t="shared" si="2"/>
        <v>159.18091899699766</v>
      </c>
      <c r="M38" s="99">
        <f t="shared" si="5"/>
        <v>3.2703279690856242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2475497.2515083044</v>
      </c>
      <c r="C39" s="98">
        <f>SEKTOR_USD!C39*$C$53</f>
        <v>5769047.5249384632</v>
      </c>
      <c r="D39" s="99">
        <f t="shared" si="0"/>
        <v>133.04600808679629</v>
      </c>
      <c r="E39" s="99">
        <f t="shared" si="3"/>
        <v>1.8488687813366025</v>
      </c>
      <c r="F39" s="98">
        <f>SEKTOR_USD!F39*$B$54</f>
        <v>7197114.1218847223</v>
      </c>
      <c r="G39" s="98">
        <f>SEKTOR_USD!G39*$C$54</f>
        <v>19076494.682687517</v>
      </c>
      <c r="H39" s="99">
        <f t="shared" si="1"/>
        <v>165.05755445339415</v>
      </c>
      <c r="I39" s="99">
        <f t="shared" si="4"/>
        <v>1.7717277048735804</v>
      </c>
      <c r="J39" s="98">
        <f>SEKTOR_USD!J39*$B$55</f>
        <v>19253667.195737094</v>
      </c>
      <c r="K39" s="98">
        <f>SEKTOR_USD!K39*$C$55</f>
        <v>39884581.99647209</v>
      </c>
      <c r="L39" s="99">
        <f t="shared" si="2"/>
        <v>107.15317030774708</v>
      </c>
      <c r="M39" s="99">
        <f t="shared" si="5"/>
        <v>1.636885420392838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4591395.3260182869</v>
      </c>
      <c r="C40" s="98">
        <f>SEKTOR_USD!C40*$C$53</f>
        <v>9374222.0242090225</v>
      </c>
      <c r="D40" s="99">
        <f t="shared" si="0"/>
        <v>104.16935067837996</v>
      </c>
      <c r="E40" s="99">
        <f t="shared" si="3"/>
        <v>3.004257873584244</v>
      </c>
      <c r="F40" s="98">
        <f>SEKTOR_USD!F40*$B$54</f>
        <v>14807855.37335605</v>
      </c>
      <c r="G40" s="98">
        <f>SEKTOR_USD!G40*$C$54</f>
        <v>31762808.569650706</v>
      </c>
      <c r="H40" s="99">
        <f t="shared" si="1"/>
        <v>114.49972172744141</v>
      </c>
      <c r="I40" s="99">
        <f t="shared" si="4"/>
        <v>2.9499679507953527</v>
      </c>
      <c r="J40" s="98">
        <f>SEKTOR_USD!J40*$B$55</f>
        <v>38611691.950873151</v>
      </c>
      <c r="K40" s="98">
        <f>SEKTOR_USD!K40*$C$55</f>
        <v>71658652.742272407</v>
      </c>
      <c r="L40" s="99">
        <f t="shared" si="2"/>
        <v>85.587963442384037</v>
      </c>
      <c r="M40" s="99">
        <f t="shared" si="5"/>
        <v>2.9409109497297532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108992.86265962014</v>
      </c>
      <c r="C41" s="98">
        <f>SEKTOR_USD!C41*$C$53</f>
        <v>210223.25808870216</v>
      </c>
      <c r="D41" s="99">
        <f t="shared" si="0"/>
        <v>92.878004081074607</v>
      </c>
      <c r="E41" s="99">
        <f t="shared" si="3"/>
        <v>6.7372511200662136E-2</v>
      </c>
      <c r="F41" s="98">
        <f>SEKTOR_USD!F41*$B$54</f>
        <v>326353.33852909645</v>
      </c>
      <c r="G41" s="98">
        <f>SEKTOR_USD!G41*$C$54</f>
        <v>620796.00094807206</v>
      </c>
      <c r="H41" s="99">
        <f t="shared" si="1"/>
        <v>90.222046983203825</v>
      </c>
      <c r="I41" s="99">
        <f t="shared" si="4"/>
        <v>5.7656372003846157E-2</v>
      </c>
      <c r="J41" s="98">
        <f>SEKTOR_USD!J41*$B$55</f>
        <v>855602.64666432643</v>
      </c>
      <c r="K41" s="98">
        <f>SEKTOR_USD!K41*$C$55</f>
        <v>1565955.3028994328</v>
      </c>
      <c r="L41" s="99">
        <f t="shared" si="2"/>
        <v>83.023662795399801</v>
      </c>
      <c r="M41" s="99">
        <f t="shared" si="5"/>
        <v>6.4267676279763E-2</v>
      </c>
    </row>
    <row r="42" spans="1:13" ht="16.8" x14ac:dyDescent="0.3">
      <c r="A42" s="92" t="s">
        <v>31</v>
      </c>
      <c r="B42" s="93">
        <f>SEKTOR_USD!B42*$B$53</f>
        <v>4561281.3673222223</v>
      </c>
      <c r="C42" s="93">
        <f>SEKTOR_USD!C42*$C$53</f>
        <v>10381445.445075419</v>
      </c>
      <c r="D42" s="96">
        <f t="shared" si="0"/>
        <v>127.599321529468</v>
      </c>
      <c r="E42" s="96">
        <f t="shared" si="3"/>
        <v>3.3270536090363976</v>
      </c>
      <c r="F42" s="93">
        <f>SEKTOR_USD!F42*$B$54</f>
        <v>13425892.200044908</v>
      </c>
      <c r="G42" s="93">
        <f>SEKTOR_USD!G42*$C$54</f>
        <v>31512217.957955129</v>
      </c>
      <c r="H42" s="96">
        <f t="shared" si="1"/>
        <v>134.71228197296062</v>
      </c>
      <c r="I42" s="96">
        <f t="shared" si="4"/>
        <v>2.9266943705749155</v>
      </c>
      <c r="J42" s="93">
        <f>SEKTOR_USD!J42*$B$55</f>
        <v>35577142.059259377</v>
      </c>
      <c r="K42" s="93">
        <f>SEKTOR_USD!K42*$C$55</f>
        <v>70545822.483473659</v>
      </c>
      <c r="L42" s="96">
        <f t="shared" si="2"/>
        <v>98.289739985208456</v>
      </c>
      <c r="M42" s="96">
        <f t="shared" si="5"/>
        <v>2.8952397771909317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4561281.3673222223</v>
      </c>
      <c r="C43" s="98">
        <f>SEKTOR_USD!C43*$C$53</f>
        <v>10381445.445075419</v>
      </c>
      <c r="D43" s="99">
        <f t="shared" si="0"/>
        <v>127.599321529468</v>
      </c>
      <c r="E43" s="99">
        <f t="shared" si="3"/>
        <v>3.3270536090363976</v>
      </c>
      <c r="F43" s="98">
        <f>SEKTOR_USD!F43*$B$54</f>
        <v>13425892.200044908</v>
      </c>
      <c r="G43" s="98">
        <f>SEKTOR_USD!G43*$C$54</f>
        <v>31512217.957955129</v>
      </c>
      <c r="H43" s="99">
        <f t="shared" si="1"/>
        <v>134.71228197296062</v>
      </c>
      <c r="I43" s="99">
        <f t="shared" si="4"/>
        <v>2.9266943705749155</v>
      </c>
      <c r="J43" s="98">
        <f>SEKTOR_USD!J43*$B$55</f>
        <v>35577142.059259377</v>
      </c>
      <c r="K43" s="98">
        <f>SEKTOR_USD!K43*$C$55</f>
        <v>70545822.483473659</v>
      </c>
      <c r="L43" s="99">
        <f t="shared" si="2"/>
        <v>98.289739985208456</v>
      </c>
      <c r="M43" s="99">
        <f t="shared" si="5"/>
        <v>2.8952397771909317</v>
      </c>
    </row>
    <row r="44" spans="1:13" ht="17.399999999999999" x14ac:dyDescent="0.3">
      <c r="A44" s="100" t="s">
        <v>33</v>
      </c>
      <c r="B44" s="101">
        <f>SEKTOR_USD!B44*$B$53</f>
        <v>139522705.23913723</v>
      </c>
      <c r="C44" s="101">
        <f>SEKTOR_USD!C44*$C$53</f>
        <v>312031204.33283788</v>
      </c>
      <c r="D44" s="102">
        <f>(C44-B44)/B44*100</f>
        <v>123.64188237178091</v>
      </c>
      <c r="E44" s="103">
        <f t="shared" si="3"/>
        <v>100</v>
      </c>
      <c r="F44" s="101">
        <f>SEKTOR_USD!F44*$B$54</f>
        <v>470258820.36019111</v>
      </c>
      <c r="G44" s="101">
        <f>SEKTOR_USD!G44*$C$54</f>
        <v>1076717072.844368</v>
      </c>
      <c r="H44" s="102">
        <f>(G44-F44)/F44*100</f>
        <v>128.96265337876383</v>
      </c>
      <c r="I44" s="102">
        <f t="shared" si="4"/>
        <v>100</v>
      </c>
      <c r="J44" s="101">
        <f>SEKTOR_USD!J44*$B$55</f>
        <v>1271500116.8361754</v>
      </c>
      <c r="K44" s="101">
        <f>SEKTOR_USD!K44*$C$55</f>
        <v>2436614163.6780019</v>
      </c>
      <c r="L44" s="102">
        <f>(K44-J44)/J44*100</f>
        <v>91.633027116107129</v>
      </c>
      <c r="M44" s="102">
        <f t="shared" si="5"/>
        <v>100</v>
      </c>
    </row>
    <row r="45" spans="1:13" ht="13.8" hidden="1" x14ac:dyDescent="0.25">
      <c r="A45" s="42" t="s">
        <v>34</v>
      </c>
      <c r="B45" s="40">
        <f>SEKTOR_USD!B46*2.1157</f>
        <v>39684443.457581297</v>
      </c>
      <c r="C45" s="40">
        <f>SEKTOR_USD!C46*2.7012</f>
        <v>63110251.4445576</v>
      </c>
      <c r="D45" s="41"/>
      <c r="E45" s="41"/>
      <c r="F45" s="40">
        <f>SEKTOR_USD!F46*2.1642</f>
        <v>148615215.62921342</v>
      </c>
      <c r="G45" s="40">
        <f>SEKTOR_USD!G46*2.5613</f>
        <v>214034514.79942352</v>
      </c>
      <c r="H45" s="41">
        <f>(G45-F45)/F45*100</f>
        <v>44.019247217207926</v>
      </c>
      <c r="I45" s="41" t="e">
        <f t="shared" ref="I45:I46" si="6">G45/G$46*100</f>
        <v>#REF!</v>
      </c>
      <c r="J45" s="40">
        <f>SEKTOR_USD!J46*2.0809</f>
        <v>388434460.82681322</v>
      </c>
      <c r="K45" s="40">
        <f>SEKTOR_USD!K46*2.3856</f>
        <v>572823026.33878565</v>
      </c>
      <c r="L45" s="41">
        <f>(K45-J45)/J45*100</f>
        <v>47.469672263240213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 t="s">
        <v>115</v>
      </c>
    </row>
    <row r="52" spans="1:3" x14ac:dyDescent="0.25">
      <c r="A52" s="81"/>
      <c r="B52" s="82">
        <v>2021</v>
      </c>
      <c r="C52" s="82">
        <v>2022</v>
      </c>
    </row>
    <row r="53" spans="1:3" x14ac:dyDescent="0.25">
      <c r="A53" s="84" t="s">
        <v>223</v>
      </c>
      <c r="B53" s="83">
        <v>8.1830459999999992</v>
      </c>
      <c r="C53" s="83">
        <v>14.709928</v>
      </c>
    </row>
    <row r="54" spans="1:3" x14ac:dyDescent="0.25">
      <c r="A54" s="82" t="s">
        <v>224</v>
      </c>
      <c r="B54" s="83">
        <v>7.5819895000000006</v>
      </c>
      <c r="C54" s="83">
        <v>14.1187725</v>
      </c>
    </row>
    <row r="55" spans="1:3" x14ac:dyDescent="0.25">
      <c r="A55" s="82" t="s">
        <v>225</v>
      </c>
      <c r="B55" s="83">
        <v>7.4482944166666671</v>
      </c>
      <c r="C55" s="83">
        <v>11.041939833333332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D7" sqref="D7"/>
    </sheetView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4" t="s">
        <v>37</v>
      </c>
      <c r="B5" s="155"/>
      <c r="C5" s="155"/>
      <c r="D5" s="155"/>
      <c r="E5" s="155"/>
      <c r="F5" s="155"/>
      <c r="G5" s="156"/>
    </row>
    <row r="6" spans="1:7" ht="50.25" customHeight="1" x14ac:dyDescent="0.25">
      <c r="A6" s="88"/>
      <c r="B6" s="157" t="s">
        <v>122</v>
      </c>
      <c r="C6" s="157"/>
      <c r="D6" s="157" t="s">
        <v>123</v>
      </c>
      <c r="E6" s="157"/>
      <c r="F6" s="157" t="s">
        <v>117</v>
      </c>
      <c r="G6" s="157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17.617128412868986</v>
      </c>
      <c r="C8" s="105">
        <f>SEKTOR_TL!D8</f>
        <v>111.42976472575828</v>
      </c>
      <c r="D8" s="105">
        <f>SEKTOR_USD!H8</f>
        <v>24.142619068173605</v>
      </c>
      <c r="E8" s="105">
        <f>SEKTOR_TL!H8</f>
        <v>131.1716992192755</v>
      </c>
      <c r="F8" s="105">
        <f>SEKTOR_USD!L8</f>
        <v>24.866185608011744</v>
      </c>
      <c r="G8" s="105">
        <f>SEKTOR_TL!L8</f>
        <v>85.111494198766707</v>
      </c>
    </row>
    <row r="9" spans="1:7" s="21" customFormat="1" ht="15.6" x14ac:dyDescent="0.3">
      <c r="A9" s="95" t="s">
        <v>3</v>
      </c>
      <c r="B9" s="105">
        <f>SEKTOR_USD!D9</f>
        <v>7.6702182812656634</v>
      </c>
      <c r="C9" s="105">
        <f>SEKTOR_TL!D9</f>
        <v>93.549096346482941</v>
      </c>
      <c r="D9" s="105">
        <f>SEKTOR_USD!H9</f>
        <v>18.918894684433194</v>
      </c>
      <c r="E9" s="105">
        <f>SEKTOR_TL!H9</f>
        <v>121.44436100854155</v>
      </c>
      <c r="F9" s="105">
        <f>SEKTOR_USD!L9</f>
        <v>20.855949934578693</v>
      </c>
      <c r="G9" s="105">
        <f>SEKTOR_TL!L9</f>
        <v>79.166404149097076</v>
      </c>
    </row>
    <row r="10" spans="1:7" ht="13.8" x14ac:dyDescent="0.25">
      <c r="A10" s="97" t="s">
        <v>4</v>
      </c>
      <c r="B10" s="106">
        <f>SEKTOR_USD!D10</f>
        <v>9.2640685142075512</v>
      </c>
      <c r="C10" s="106">
        <f>SEKTOR_TL!D10</f>
        <v>96.414217985706074</v>
      </c>
      <c r="D10" s="106">
        <f>SEKTOR_USD!H10</f>
        <v>31.652949098250033</v>
      </c>
      <c r="E10" s="106">
        <f>SEKTOR_TL!H10</f>
        <v>145.15703131378274</v>
      </c>
      <c r="F10" s="106">
        <f>SEKTOR_USD!L10</f>
        <v>30.89099921616511</v>
      </c>
      <c r="G10" s="106">
        <f>SEKTOR_TL!L10</f>
        <v>94.043153669613659</v>
      </c>
    </row>
    <row r="11" spans="1:7" ht="13.8" x14ac:dyDescent="0.25">
      <c r="A11" s="97" t="s">
        <v>5</v>
      </c>
      <c r="B11" s="106">
        <f>SEKTOR_USD!D11</f>
        <v>4.4607539554090092</v>
      </c>
      <c r="C11" s="106">
        <f>SEKTOR_TL!D11</f>
        <v>87.77973012858314</v>
      </c>
      <c r="D11" s="106">
        <f>SEKTOR_USD!H11</f>
        <v>-0.15074712523993652</v>
      </c>
      <c r="E11" s="106">
        <f>SEKTOR_TL!H11</f>
        <v>85.93390107355178</v>
      </c>
      <c r="F11" s="106">
        <f>SEKTOR_USD!L11</f>
        <v>4.3598736567901595</v>
      </c>
      <c r="G11" s="106">
        <f>SEKTOR_TL!L11</f>
        <v>54.711317983620944</v>
      </c>
    </row>
    <row r="12" spans="1:7" ht="13.8" x14ac:dyDescent="0.25">
      <c r="A12" s="97" t="s">
        <v>6</v>
      </c>
      <c r="B12" s="106">
        <f>SEKTOR_USD!D12</f>
        <v>31.375463383753864</v>
      </c>
      <c r="C12" s="106">
        <f>SEKTOR_TL!D12</f>
        <v>136.16188975861263</v>
      </c>
      <c r="D12" s="106">
        <f>SEKTOR_USD!H12</f>
        <v>36.22648322195063</v>
      </c>
      <c r="E12" s="106">
        <f>SEKTOR_TL!H12</f>
        <v>153.673620239884</v>
      </c>
      <c r="F12" s="106">
        <f>SEKTOR_USD!L12</f>
        <v>30.897373688814678</v>
      </c>
      <c r="G12" s="106">
        <f>SEKTOR_TL!L12</f>
        <v>94.052603691259989</v>
      </c>
    </row>
    <row r="13" spans="1:7" ht="13.8" x14ac:dyDescent="0.25">
      <c r="A13" s="97" t="s">
        <v>7</v>
      </c>
      <c r="B13" s="106">
        <f>SEKTOR_USD!D13</f>
        <v>14.360956852439644</v>
      </c>
      <c r="C13" s="106">
        <f>SEKTOR_TL!D13</f>
        <v>105.5764371006217</v>
      </c>
      <c r="D13" s="106">
        <f>SEKTOR_USD!H13</f>
        <v>15.761148766284672</v>
      </c>
      <c r="E13" s="106">
        <f>SEKTOR_TL!H13</f>
        <v>115.5641766280247</v>
      </c>
      <c r="F13" s="106">
        <f>SEKTOR_USD!L13</f>
        <v>15.238725504380568</v>
      </c>
      <c r="G13" s="106">
        <f>SEKTOR_TL!L13</f>
        <v>70.83898706287296</v>
      </c>
    </row>
    <row r="14" spans="1:7" ht="13.8" x14ac:dyDescent="0.25">
      <c r="A14" s="97" t="s">
        <v>8</v>
      </c>
      <c r="B14" s="106">
        <f>SEKTOR_USD!D14</f>
        <v>-23.459901929311648</v>
      </c>
      <c r="C14" s="106">
        <f>SEKTOR_TL!D14</f>
        <v>37.589270759661439</v>
      </c>
      <c r="D14" s="106">
        <f>SEKTOR_USD!H14</f>
        <v>-15.708803627234632</v>
      </c>
      <c r="E14" s="106">
        <f>SEKTOR_TL!H14</f>
        <v>56.962526173361162</v>
      </c>
      <c r="F14" s="106">
        <f>SEKTOR_USD!L14</f>
        <v>10.932429365114162</v>
      </c>
      <c r="G14" s="106">
        <f>SEKTOR_TL!L14</f>
        <v>64.454993598826292</v>
      </c>
    </row>
    <row r="15" spans="1:7" ht="13.8" x14ac:dyDescent="0.25">
      <c r="A15" s="97" t="s">
        <v>9</v>
      </c>
      <c r="B15" s="106">
        <f>SEKTOR_USD!D15</f>
        <v>19.754385460105027</v>
      </c>
      <c r="C15" s="106">
        <f>SEKTOR_TL!D15</f>
        <v>115.27172006638993</v>
      </c>
      <c r="D15" s="106">
        <f>SEKTOR_USD!H15</f>
        <v>55.56195039749732</v>
      </c>
      <c r="E15" s="106">
        <f>SEKTOR_TL!H15</f>
        <v>189.67908585451735</v>
      </c>
      <c r="F15" s="106">
        <f>SEKTOR_USD!L15</f>
        <v>37.531771672472502</v>
      </c>
      <c r="G15" s="106">
        <f>SEKTOR_TL!L15</f>
        <v>103.88795917909019</v>
      </c>
    </row>
    <row r="16" spans="1:7" ht="13.8" x14ac:dyDescent="0.25">
      <c r="A16" s="97" t="s">
        <v>10</v>
      </c>
      <c r="B16" s="106">
        <f>SEKTOR_USD!D16</f>
        <v>0.12045583568683414</v>
      </c>
      <c r="C16" s="106">
        <f>SEKTOR_TL!D16</f>
        <v>79.97756540414575</v>
      </c>
      <c r="D16" s="106">
        <f>SEKTOR_USD!H16</f>
        <v>7.7589437282000517</v>
      </c>
      <c r="E16" s="106">
        <f>SEKTOR_TL!H16</f>
        <v>100.66290138475638</v>
      </c>
      <c r="F16" s="106">
        <f>SEKTOR_USD!L16</f>
        <v>-5.7848323131693551</v>
      </c>
      <c r="G16" s="106">
        <f>SEKTOR_TL!L16</f>
        <v>39.672004728697068</v>
      </c>
    </row>
    <row r="17" spans="1:7" ht="13.8" x14ac:dyDescent="0.25">
      <c r="A17" s="107" t="s">
        <v>11</v>
      </c>
      <c r="B17" s="106">
        <f>SEKTOR_USD!D17</f>
        <v>17.414064048623146</v>
      </c>
      <c r="C17" s="106">
        <f>SEKTOR_TL!D17</f>
        <v>111.0647341274429</v>
      </c>
      <c r="D17" s="106">
        <f>SEKTOR_USD!H17</f>
        <v>3.6621909266876242</v>
      </c>
      <c r="E17" s="106">
        <f>SEKTOR_TL!H17</f>
        <v>93.034148958590194</v>
      </c>
      <c r="F17" s="106">
        <f>SEKTOR_USD!L17</f>
        <v>20.738705587419702</v>
      </c>
      <c r="G17" s="106">
        <f>SEKTOR_TL!L17</f>
        <v>78.992591870109948</v>
      </c>
    </row>
    <row r="18" spans="1:7" s="21" customFormat="1" ht="15.6" x14ac:dyDescent="0.3">
      <c r="A18" s="95" t="s">
        <v>12</v>
      </c>
      <c r="B18" s="105">
        <f>SEKTOR_USD!D18</f>
        <v>36.741095638557702</v>
      </c>
      <c r="C18" s="105">
        <f>SEKTOR_TL!D18</f>
        <v>145.80720571341013</v>
      </c>
      <c r="D18" s="105">
        <f>SEKTOR_USD!H18</f>
        <v>44.909475506775983</v>
      </c>
      <c r="E18" s="105">
        <f>SEKTOR_TL!H18</f>
        <v>169.84262082854272</v>
      </c>
      <c r="F18" s="105">
        <f>SEKTOR_USD!L18</f>
        <v>46.034605563876724</v>
      </c>
      <c r="G18" s="105">
        <f>SEKTOR_TL!L18</f>
        <v>116.49323160650999</v>
      </c>
    </row>
    <row r="19" spans="1:7" ht="13.8" x14ac:dyDescent="0.25">
      <c r="A19" s="97" t="s">
        <v>13</v>
      </c>
      <c r="B19" s="106">
        <f>SEKTOR_USD!D19</f>
        <v>36.741095638557702</v>
      </c>
      <c r="C19" s="106">
        <f>SEKTOR_TL!D19</f>
        <v>145.80720571341013</v>
      </c>
      <c r="D19" s="106">
        <f>SEKTOR_USD!H19</f>
        <v>44.909475506775983</v>
      </c>
      <c r="E19" s="106">
        <f>SEKTOR_TL!H19</f>
        <v>169.84262082854272</v>
      </c>
      <c r="F19" s="106">
        <f>SEKTOR_USD!L19</f>
        <v>46.034605563876724</v>
      </c>
      <c r="G19" s="106">
        <f>SEKTOR_TL!L19</f>
        <v>116.49323160650999</v>
      </c>
    </row>
    <row r="20" spans="1:7" s="21" customFormat="1" ht="15.6" x14ac:dyDescent="0.3">
      <c r="A20" s="95" t="s">
        <v>110</v>
      </c>
      <c r="B20" s="105">
        <f>SEKTOR_USD!D20</f>
        <v>33.8716924624256</v>
      </c>
      <c r="C20" s="105">
        <f>SEKTOR_TL!D20</f>
        <v>140.64913693023644</v>
      </c>
      <c r="D20" s="105">
        <f>SEKTOR_USD!H20</f>
        <v>29.434590809775617</v>
      </c>
      <c r="E20" s="105">
        <f>SEKTOR_TL!H20</f>
        <v>141.02612398418816</v>
      </c>
      <c r="F20" s="105">
        <f>SEKTOR_USD!L20</f>
        <v>26.927781596121108</v>
      </c>
      <c r="G20" s="105">
        <f>SEKTOR_TL!L20</f>
        <v>88.167766895292658</v>
      </c>
    </row>
    <row r="21" spans="1:7" ht="13.8" x14ac:dyDescent="0.25">
      <c r="A21" s="97" t="s">
        <v>109</v>
      </c>
      <c r="B21" s="106">
        <f>SEKTOR_USD!D21</f>
        <v>33.8716924624256</v>
      </c>
      <c r="C21" s="106">
        <f>SEKTOR_TL!D21</f>
        <v>140.64913693023644</v>
      </c>
      <c r="D21" s="106">
        <f>SEKTOR_USD!H21</f>
        <v>29.434590809775617</v>
      </c>
      <c r="E21" s="106">
        <f>SEKTOR_TL!H21</f>
        <v>141.02612398418816</v>
      </c>
      <c r="F21" s="106">
        <f>SEKTOR_USD!L21</f>
        <v>26.927781596121108</v>
      </c>
      <c r="G21" s="106">
        <f>SEKTOR_TL!L21</f>
        <v>88.167766895292658</v>
      </c>
    </row>
    <row r="22" spans="1:7" ht="16.8" x14ac:dyDescent="0.3">
      <c r="A22" s="92" t="s">
        <v>14</v>
      </c>
      <c r="B22" s="105">
        <f>SEKTOR_USD!D22</f>
        <v>25.453369747238469</v>
      </c>
      <c r="C22" s="105">
        <f>SEKTOR_TL!D22</f>
        <v>125.51627307719602</v>
      </c>
      <c r="D22" s="105">
        <f>SEKTOR_USD!H22</f>
        <v>22.64241729393186</v>
      </c>
      <c r="E22" s="105">
        <f>SEKTOR_TL!H22</f>
        <v>128.37810427237991</v>
      </c>
      <c r="F22" s="105">
        <f>SEKTOR_USD!L22</f>
        <v>29.912317871472954</v>
      </c>
      <c r="G22" s="105">
        <f>SEKTOR_TL!L22</f>
        <v>92.592279158005312</v>
      </c>
    </row>
    <row r="23" spans="1:7" s="21" customFormat="1" ht="15.6" x14ac:dyDescent="0.3">
      <c r="A23" s="95" t="s">
        <v>15</v>
      </c>
      <c r="B23" s="105">
        <f>SEKTOR_USD!D23</f>
        <v>9.0543297299121761</v>
      </c>
      <c r="C23" s="105">
        <f>SEKTOR_TL!D23</f>
        <v>96.037189380979612</v>
      </c>
      <c r="D23" s="105">
        <f>SEKTOR_USD!H23</f>
        <v>9.7649016671996396</v>
      </c>
      <c r="E23" s="105">
        <f>SEKTOR_TL!H23</f>
        <v>104.39828822290804</v>
      </c>
      <c r="F23" s="105">
        <f>SEKTOR_USD!L23</f>
        <v>22.826609967154219</v>
      </c>
      <c r="G23" s="105">
        <f>SEKTOR_TL!L23</f>
        <v>82.08786620394855</v>
      </c>
    </row>
    <row r="24" spans="1:7" ht="13.8" x14ac:dyDescent="0.25">
      <c r="A24" s="97" t="s">
        <v>16</v>
      </c>
      <c r="B24" s="106">
        <f>SEKTOR_USD!D24</f>
        <v>13.419039500588525</v>
      </c>
      <c r="C24" s="106">
        <f>SEKTOR_TL!D24</f>
        <v>103.88323674128355</v>
      </c>
      <c r="D24" s="106">
        <f>SEKTOR_USD!H24</f>
        <v>13.117526564634153</v>
      </c>
      <c r="E24" s="106">
        <f>SEKTOR_TL!H24</f>
        <v>110.64136574295915</v>
      </c>
      <c r="F24" s="106">
        <f>SEKTOR_USD!L24</f>
        <v>27.374852423217956</v>
      </c>
      <c r="G24" s="106">
        <f>SEKTOR_TL!L24</f>
        <v>88.830539994459571</v>
      </c>
    </row>
    <row r="25" spans="1:7" ht="13.8" x14ac:dyDescent="0.25">
      <c r="A25" s="97" t="s">
        <v>17</v>
      </c>
      <c r="B25" s="106">
        <f>SEKTOR_USD!D25</f>
        <v>31.316507252589691</v>
      </c>
      <c r="C25" s="106">
        <f>SEKTOR_TL!D25</f>
        <v>136.0559096083625</v>
      </c>
      <c r="D25" s="106">
        <f>SEKTOR_USD!H25</f>
        <v>28.072525803464675</v>
      </c>
      <c r="E25" s="106">
        <f>SEKTOR_TL!H25</f>
        <v>138.48975988683412</v>
      </c>
      <c r="F25" s="106">
        <f>SEKTOR_USD!L25</f>
        <v>34.295229881283966</v>
      </c>
      <c r="G25" s="106">
        <f>SEKTOR_TL!L25</f>
        <v>99.089854038884667</v>
      </c>
    </row>
    <row r="26" spans="1:7" ht="13.8" x14ac:dyDescent="0.25">
      <c r="A26" s="97" t="s">
        <v>18</v>
      </c>
      <c r="B26" s="106">
        <f>SEKTOR_USD!D26</f>
        <v>-13.934161079020493</v>
      </c>
      <c r="C26" s="106">
        <f>SEKTOR_TL!D26</f>
        <v>54.71284088922468</v>
      </c>
      <c r="D26" s="106">
        <f>SEKTOR_USD!H26</f>
        <v>-9.4751266591848733</v>
      </c>
      <c r="E26" s="106">
        <f>SEKTOR_TL!H26</f>
        <v>68.570543693087899</v>
      </c>
      <c r="F26" s="106">
        <f>SEKTOR_USD!L26</f>
        <v>4.5472267159901749</v>
      </c>
      <c r="G26" s="106">
        <f>SEKTOR_TL!L26</f>
        <v>54.989064953806277</v>
      </c>
    </row>
    <row r="27" spans="1:7" s="21" customFormat="1" ht="15.6" x14ac:dyDescent="0.3">
      <c r="A27" s="95" t="s">
        <v>19</v>
      </c>
      <c r="B27" s="105">
        <f>SEKTOR_USD!D27</f>
        <v>53.023203885432679</v>
      </c>
      <c r="C27" s="105">
        <f>SEKTOR_TL!D27</f>
        <v>175.07609165145044</v>
      </c>
      <c r="D27" s="105">
        <f>SEKTOR_USD!H27</f>
        <v>44.732763353072016</v>
      </c>
      <c r="E27" s="105">
        <f>SEKTOR_TL!H27</f>
        <v>169.51355697318772</v>
      </c>
      <c r="F27" s="105">
        <f>SEKTOR_USD!L27</f>
        <v>44.954478909281534</v>
      </c>
      <c r="G27" s="105">
        <f>SEKTOR_TL!L27</f>
        <v>114.89196655638898</v>
      </c>
    </row>
    <row r="28" spans="1:7" ht="13.8" x14ac:dyDescent="0.25">
      <c r="A28" s="97" t="s">
        <v>20</v>
      </c>
      <c r="B28" s="106">
        <f>SEKTOR_USD!D28</f>
        <v>53.023203885432679</v>
      </c>
      <c r="C28" s="106">
        <f>SEKTOR_TL!D28</f>
        <v>175.07609165145044</v>
      </c>
      <c r="D28" s="106">
        <f>SEKTOR_USD!H28</f>
        <v>44.732763353072016</v>
      </c>
      <c r="E28" s="106">
        <f>SEKTOR_TL!H28</f>
        <v>169.51355697318772</v>
      </c>
      <c r="F28" s="106">
        <f>SEKTOR_USD!L28</f>
        <v>44.954478909281534</v>
      </c>
      <c r="G28" s="106">
        <f>SEKTOR_TL!L28</f>
        <v>114.89196655638898</v>
      </c>
    </row>
    <row r="29" spans="1:7" s="21" customFormat="1" ht="15.6" x14ac:dyDescent="0.3">
      <c r="A29" s="95" t="s">
        <v>21</v>
      </c>
      <c r="B29" s="105">
        <f>SEKTOR_USD!D29</f>
        <v>21.886918611174487</v>
      </c>
      <c r="C29" s="105">
        <f>SEKTOR_TL!D29</f>
        <v>119.10518368248657</v>
      </c>
      <c r="D29" s="105">
        <f>SEKTOR_USD!H29</f>
        <v>20.004131411696481</v>
      </c>
      <c r="E29" s="105">
        <f>SEKTOR_TL!H29</f>
        <v>123.46523039392845</v>
      </c>
      <c r="F29" s="105">
        <f>SEKTOR_USD!L29</f>
        <v>27.984047412599661</v>
      </c>
      <c r="G29" s="105">
        <f>SEKTOR_TL!L29</f>
        <v>89.733658754704734</v>
      </c>
    </row>
    <row r="30" spans="1:7" ht="13.8" x14ac:dyDescent="0.25">
      <c r="A30" s="97" t="s">
        <v>22</v>
      </c>
      <c r="B30" s="106">
        <f>SEKTOR_USD!D30</f>
        <v>25.630805854388711</v>
      </c>
      <c r="C30" s="106">
        <f>SEKTOR_TL!D30</f>
        <v>125.83523405588049</v>
      </c>
      <c r="D30" s="106">
        <f>SEKTOR_USD!H30</f>
        <v>18.515023450877155</v>
      </c>
      <c r="E30" s="106">
        <f>SEKTOR_TL!H30</f>
        <v>120.69229374890318</v>
      </c>
      <c r="F30" s="106">
        <f>SEKTOR_USD!L30</f>
        <v>14.807544762998459</v>
      </c>
      <c r="G30" s="106">
        <f>SEKTOR_TL!L30</f>
        <v>70.199770681605912</v>
      </c>
    </row>
    <row r="31" spans="1:7" ht="13.8" x14ac:dyDescent="0.25">
      <c r="A31" s="97" t="s">
        <v>23</v>
      </c>
      <c r="B31" s="106">
        <f>SEKTOR_USD!D31</f>
        <v>11.450109037325092</v>
      </c>
      <c r="C31" s="106">
        <f>SEKTOR_TL!D31</f>
        <v>100.34386700639367</v>
      </c>
      <c r="D31" s="106">
        <f>SEKTOR_USD!H31</f>
        <v>0.42825773755283758</v>
      </c>
      <c r="E31" s="106">
        <f>SEKTOR_TL!H31</f>
        <v>87.012092745297664</v>
      </c>
      <c r="F31" s="106">
        <f>SEKTOR_USD!L31</f>
        <v>4.4697110643210243</v>
      </c>
      <c r="G31" s="106">
        <f>SEKTOR_TL!L31</f>
        <v>54.874149630379051</v>
      </c>
    </row>
    <row r="32" spans="1:7" ht="13.8" x14ac:dyDescent="0.25">
      <c r="A32" s="97" t="s">
        <v>24</v>
      </c>
      <c r="B32" s="106">
        <f>SEKTOR_USD!D32</f>
        <v>80.949328646193095</v>
      </c>
      <c r="C32" s="106">
        <f>SEKTOR_TL!D32</f>
        <v>225.27638192842102</v>
      </c>
      <c r="D32" s="106">
        <f>SEKTOR_USD!H32</f>
        <v>48.613158978955539</v>
      </c>
      <c r="E32" s="106">
        <f>SEKTOR_TL!H32</f>
        <v>176.73942071935147</v>
      </c>
      <c r="F32" s="106">
        <f>SEKTOR_USD!L32</f>
        <v>32.827248240621415</v>
      </c>
      <c r="G32" s="106">
        <f>SEKTOR_TL!L32</f>
        <v>96.913602128599933</v>
      </c>
    </row>
    <row r="33" spans="1:7" ht="13.8" x14ac:dyDescent="0.25">
      <c r="A33" s="97" t="s">
        <v>105</v>
      </c>
      <c r="B33" s="106">
        <f>SEKTOR_USD!D33</f>
        <v>11.986421591194537</v>
      </c>
      <c r="C33" s="106">
        <f>SEKTOR_TL!D33</f>
        <v>101.30794799199676</v>
      </c>
      <c r="D33" s="106">
        <f>SEKTOR_USD!H33</f>
        <v>10.339196509084662</v>
      </c>
      <c r="E33" s="106">
        <f>SEKTOR_TL!H33</f>
        <v>105.46770914738941</v>
      </c>
      <c r="F33" s="106">
        <f>SEKTOR_USD!L33</f>
        <v>18.141315650237534</v>
      </c>
      <c r="G33" s="106">
        <f>SEKTOR_TL!L33</f>
        <v>75.142015911955738</v>
      </c>
    </row>
    <row r="34" spans="1:7" ht="13.8" x14ac:dyDescent="0.25">
      <c r="A34" s="97" t="s">
        <v>25</v>
      </c>
      <c r="B34" s="106">
        <f>SEKTOR_USD!D34</f>
        <v>10.782584021828768</v>
      </c>
      <c r="C34" s="106">
        <f>SEKTOR_TL!D34</f>
        <v>99.14391714467348</v>
      </c>
      <c r="D34" s="106">
        <f>SEKTOR_USD!H34</f>
        <v>13.856089655225661</v>
      </c>
      <c r="E34" s="106">
        <f>SEKTOR_TL!H34</f>
        <v>112.0166781531067</v>
      </c>
      <c r="F34" s="106">
        <f>SEKTOR_USD!L34</f>
        <v>20.648989516363255</v>
      </c>
      <c r="G34" s="106">
        <f>SEKTOR_TL!L34</f>
        <v>78.859589681518742</v>
      </c>
    </row>
    <row r="35" spans="1:7" ht="13.8" x14ac:dyDescent="0.25">
      <c r="A35" s="97" t="s">
        <v>26</v>
      </c>
      <c r="B35" s="106">
        <f>SEKTOR_USD!D35</f>
        <v>43.188006668690733</v>
      </c>
      <c r="C35" s="106">
        <f>SEKTOR_TL!D35</f>
        <v>157.39623956164496</v>
      </c>
      <c r="D35" s="106">
        <f>SEKTOR_USD!H35</f>
        <v>46.704983042469244</v>
      </c>
      <c r="E35" s="106">
        <f>SEKTOR_TL!H35</f>
        <v>173.18611825998713</v>
      </c>
      <c r="F35" s="106">
        <f>SEKTOR_USD!L35</f>
        <v>51.150237479350643</v>
      </c>
      <c r="G35" s="106">
        <f>SEKTOR_TL!L35</f>
        <v>124.07704833826342</v>
      </c>
    </row>
    <row r="36" spans="1:7" ht="13.8" x14ac:dyDescent="0.25">
      <c r="A36" s="97" t="s">
        <v>27</v>
      </c>
      <c r="B36" s="106">
        <f>SEKTOR_USD!D36</f>
        <v>23.885127807417447</v>
      </c>
      <c r="C36" s="106">
        <f>SEKTOR_TL!D36</f>
        <v>122.69718517015653</v>
      </c>
      <c r="D36" s="106">
        <f>SEKTOR_USD!H36</f>
        <v>42.322957063659189</v>
      </c>
      <c r="E36" s="106">
        <f>SEKTOR_TL!H36</f>
        <v>165.02614548715374</v>
      </c>
      <c r="F36" s="106">
        <f>SEKTOR_USD!L36</f>
        <v>75.590234151865133</v>
      </c>
      <c r="G36" s="106">
        <f>SEKTOR_TL!L36</f>
        <v>160.30882942641554</v>
      </c>
    </row>
    <row r="37" spans="1:7" ht="13.8" x14ac:dyDescent="0.25">
      <c r="A37" s="97" t="s">
        <v>106</v>
      </c>
      <c r="B37" s="106">
        <f>SEKTOR_USD!D37</f>
        <v>41.635091584613967</v>
      </c>
      <c r="C37" s="106">
        <f>SEKTOR_TL!D37</f>
        <v>154.60470336877944</v>
      </c>
      <c r="D37" s="106">
        <f>SEKTOR_USD!H37</f>
        <v>32.008763147798334</v>
      </c>
      <c r="E37" s="106">
        <f>SEKTOR_TL!H37</f>
        <v>145.81960907360113</v>
      </c>
      <c r="F37" s="106">
        <f>SEKTOR_USD!L37</f>
        <v>25.776934571365985</v>
      </c>
      <c r="G37" s="106">
        <f>SEKTOR_TL!L37</f>
        <v>86.461660383675465</v>
      </c>
    </row>
    <row r="38" spans="1:7" ht="13.8" x14ac:dyDescent="0.25">
      <c r="A38" s="107" t="s">
        <v>28</v>
      </c>
      <c r="B38" s="106">
        <f>SEKTOR_USD!D38</f>
        <v>30.68100846845908</v>
      </c>
      <c r="C38" s="106">
        <f>SEKTOR_TL!D38</f>
        <v>134.91353043089617</v>
      </c>
      <c r="D38" s="106">
        <f>SEKTOR_USD!H38</f>
        <v>30.501206335562951</v>
      </c>
      <c r="E38" s="106">
        <f>SEKTOR_TL!H38</f>
        <v>143.01231797107764</v>
      </c>
      <c r="F38" s="106">
        <f>SEKTOR_USD!L38</f>
        <v>74.829406880503612</v>
      </c>
      <c r="G38" s="106">
        <f>SEKTOR_TL!L38</f>
        <v>159.18091899699766</v>
      </c>
    </row>
    <row r="39" spans="1:7" ht="13.8" x14ac:dyDescent="0.25">
      <c r="A39" s="107" t="s">
        <v>107</v>
      </c>
      <c r="B39" s="106">
        <f>SEKTOR_USD!D39</f>
        <v>29.642116826855048</v>
      </c>
      <c r="C39" s="106">
        <f>SEKTOR_TL!D39</f>
        <v>133.04600808679629</v>
      </c>
      <c r="D39" s="106">
        <f>SEKTOR_USD!H39</f>
        <v>42.339824142737115</v>
      </c>
      <c r="E39" s="106">
        <f>SEKTOR_TL!H39</f>
        <v>165.05755445339415</v>
      </c>
      <c r="F39" s="106">
        <f>SEKTOR_USD!L39</f>
        <v>39.734306207699262</v>
      </c>
      <c r="G39" s="106">
        <f>SEKTOR_TL!L39</f>
        <v>107.15317030774708</v>
      </c>
    </row>
    <row r="40" spans="1:7" ht="13.8" x14ac:dyDescent="0.25">
      <c r="A40" s="107" t="s">
        <v>29</v>
      </c>
      <c r="B40" s="106">
        <f>SEKTOR_USD!D40</f>
        <v>13.578202992653281</v>
      </c>
      <c r="C40" s="106">
        <f>SEKTOR_TL!D40</f>
        <v>104.16935067837996</v>
      </c>
      <c r="D40" s="106">
        <f>SEKTOR_USD!H40</f>
        <v>15.189520752627947</v>
      </c>
      <c r="E40" s="106">
        <f>SEKTOR_TL!H40</f>
        <v>114.49972172744141</v>
      </c>
      <c r="F40" s="106">
        <f>SEKTOR_USD!L40</f>
        <v>25.187585947129243</v>
      </c>
      <c r="G40" s="106">
        <f>SEKTOR_TL!L40</f>
        <v>85.587963442384037</v>
      </c>
    </row>
    <row r="41" spans="1:7" ht="13.8" x14ac:dyDescent="0.25">
      <c r="A41" s="97" t="s">
        <v>30</v>
      </c>
      <c r="B41" s="106">
        <f>SEKTOR_USD!D41</f>
        <v>7.2968936206636217</v>
      </c>
      <c r="C41" s="106">
        <f>SEKTOR_TL!D41</f>
        <v>92.878004081074607</v>
      </c>
      <c r="D41" s="106">
        <f>SEKTOR_USD!H41</f>
        <v>2.1520506046228909</v>
      </c>
      <c r="E41" s="106">
        <f>SEKTOR_TL!H41</f>
        <v>90.222046983203825</v>
      </c>
      <c r="F41" s="106">
        <f>SEKTOR_USD!L41</f>
        <v>23.45784765115253</v>
      </c>
      <c r="G41" s="106">
        <f>SEKTOR_TL!L41</f>
        <v>83.023662795399801</v>
      </c>
    </row>
    <row r="42" spans="1:7" ht="16.8" x14ac:dyDescent="0.3">
      <c r="A42" s="92" t="s">
        <v>31</v>
      </c>
      <c r="B42" s="105">
        <f>SEKTOR_USD!D42</f>
        <v>26.612157288902221</v>
      </c>
      <c r="C42" s="105">
        <f>SEKTOR_TL!D42</f>
        <v>127.599321529468</v>
      </c>
      <c r="D42" s="105">
        <f>SEKTOR_USD!H42</f>
        <v>26.043964334720094</v>
      </c>
      <c r="E42" s="105">
        <f>SEKTOR_TL!H42</f>
        <v>134.71228197296062</v>
      </c>
      <c r="F42" s="105">
        <f>SEKTOR_USD!L42</f>
        <v>33.755516286694146</v>
      </c>
      <c r="G42" s="105">
        <f>SEKTOR_TL!L42</f>
        <v>98.289739985208456</v>
      </c>
    </row>
    <row r="43" spans="1:7" ht="13.8" x14ac:dyDescent="0.25">
      <c r="A43" s="97" t="s">
        <v>32</v>
      </c>
      <c r="B43" s="106">
        <f>SEKTOR_USD!D43</f>
        <v>26.612157288902221</v>
      </c>
      <c r="C43" s="106">
        <f>SEKTOR_TL!D43</f>
        <v>127.599321529468</v>
      </c>
      <c r="D43" s="106">
        <f>SEKTOR_USD!H43</f>
        <v>26.043964334720094</v>
      </c>
      <c r="E43" s="106">
        <f>SEKTOR_TL!H43</f>
        <v>134.71228197296062</v>
      </c>
      <c r="F43" s="106">
        <f>SEKTOR_USD!L43</f>
        <v>33.755516286694146</v>
      </c>
      <c r="G43" s="106">
        <f>SEKTOR_TL!L43</f>
        <v>98.289739985208456</v>
      </c>
    </row>
    <row r="44" spans="1:7" ht="17.399999999999999" x14ac:dyDescent="0.3">
      <c r="A44" s="108" t="s">
        <v>40</v>
      </c>
      <c r="B44" s="109">
        <f>SEKTOR_USD!D44</f>
        <v>24.410657276831824</v>
      </c>
      <c r="C44" s="109">
        <f>SEKTOR_TL!D44</f>
        <v>123.64188237178091</v>
      </c>
      <c r="D44" s="109">
        <f>SEKTOR_USD!H44</f>
        <v>22.956328803366372</v>
      </c>
      <c r="E44" s="109">
        <f>SEKTOR_TL!H44</f>
        <v>128.96265337876383</v>
      </c>
      <c r="F44" s="109">
        <f>SEKTOR_USD!L44</f>
        <v>29.265258411297541</v>
      </c>
      <c r="G44" s="109">
        <f>SEKTOR_TL!L44</f>
        <v>91.633027116107129</v>
      </c>
    </row>
    <row r="45" spans="1:7" ht="13.8" hidden="1" x14ac:dyDescent="0.25">
      <c r="A45" s="42" t="s">
        <v>34</v>
      </c>
      <c r="B45" s="47"/>
      <c r="C45" s="47"/>
      <c r="D45" s="41">
        <f>SEKTOR_USD!H46</f>
        <v>21.690725345520406</v>
      </c>
      <c r="E45" s="41">
        <f>SEKTOR_TL!H45</f>
        <v>44.019247217207926</v>
      </c>
      <c r="F45" s="41">
        <f>SEKTOR_USD!L46</f>
        <v>28.634155354031076</v>
      </c>
      <c r="G45" s="41">
        <f>SEKTOR_TL!L45</f>
        <v>47.469672263240213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3"/>
  <sheetViews>
    <sheetView showGridLines="0" zoomScale="80" zoomScaleNormal="80" workbookViewId="0">
      <selection activeCell="C1" sqref="C1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2.664062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50" t="s">
        <v>124</v>
      </c>
      <c r="D2" s="150"/>
      <c r="E2" s="150"/>
      <c r="F2" s="150"/>
      <c r="G2" s="150"/>
      <c r="H2" s="150"/>
      <c r="I2" s="150"/>
      <c r="J2" s="150"/>
      <c r="K2" s="150"/>
    </row>
    <row r="6" spans="1:13" ht="22.5" customHeight="1" x14ac:dyDescent="0.25">
      <c r="A6" s="158" t="s">
        <v>113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60"/>
    </row>
    <row r="7" spans="1:13" ht="24" customHeight="1" x14ac:dyDescent="0.25">
      <c r="A7" s="50"/>
      <c r="B7" s="146" t="s">
        <v>126</v>
      </c>
      <c r="C7" s="146"/>
      <c r="D7" s="146"/>
      <c r="E7" s="146"/>
      <c r="F7" s="146" t="s">
        <v>127</v>
      </c>
      <c r="G7" s="146"/>
      <c r="H7" s="146"/>
      <c r="I7" s="146"/>
      <c r="J7" s="146" t="s">
        <v>104</v>
      </c>
      <c r="K7" s="146"/>
      <c r="L7" s="146"/>
      <c r="M7" s="146"/>
    </row>
    <row r="8" spans="1:13" ht="64.8" x14ac:dyDescent="0.3">
      <c r="A8" s="51" t="s">
        <v>41</v>
      </c>
      <c r="B8" s="71">
        <v>2021</v>
      </c>
      <c r="C8" s="72">
        <v>2022</v>
      </c>
      <c r="D8" s="7" t="s">
        <v>118</v>
      </c>
      <c r="E8" s="7" t="s">
        <v>119</v>
      </c>
      <c r="F8" s="5">
        <v>2021</v>
      </c>
      <c r="G8" s="6">
        <v>2022</v>
      </c>
      <c r="H8" s="7" t="s">
        <v>118</v>
      </c>
      <c r="I8" s="7" t="s">
        <v>119</v>
      </c>
      <c r="J8" s="5" t="s">
        <v>128</v>
      </c>
      <c r="K8" s="5" t="s">
        <v>129</v>
      </c>
      <c r="L8" s="7" t="s">
        <v>118</v>
      </c>
      <c r="M8" s="7" t="s">
        <v>119</v>
      </c>
    </row>
    <row r="9" spans="1:13" ht="22.5" customHeight="1" x14ac:dyDescent="0.3">
      <c r="A9" s="52" t="s">
        <v>199</v>
      </c>
      <c r="B9" s="75">
        <v>5381991.7328399997</v>
      </c>
      <c r="C9" s="75">
        <v>6958962.1596900001</v>
      </c>
      <c r="D9" s="64">
        <f>(C9-B9)/B9*100</f>
        <v>29.300870479372804</v>
      </c>
      <c r="E9" s="77">
        <f t="shared" ref="E9:E23" si="0">C9/C$23*100</f>
        <v>32.806280558585634</v>
      </c>
      <c r="F9" s="75">
        <v>18812320.63834</v>
      </c>
      <c r="G9" s="75">
        <v>24886877.98364</v>
      </c>
      <c r="H9" s="64">
        <f t="shared" ref="H9:H22" si="1">(G9-F9)/F9*100</f>
        <v>32.290313683681823</v>
      </c>
      <c r="I9" s="66">
        <f t="shared" ref="I9:I23" si="2">G9/G$23*100</f>
        <v>32.633658121353129</v>
      </c>
      <c r="J9" s="75">
        <v>50536168.12432</v>
      </c>
      <c r="K9" s="75">
        <v>73821233.776360005</v>
      </c>
      <c r="L9" s="64">
        <f t="shared" ref="L9:L23" si="3">(K9-J9)/J9*100</f>
        <v>46.076041212223032</v>
      </c>
      <c r="M9" s="77">
        <f t="shared" ref="M9:M23" si="4">K9/K$23*100</f>
        <v>33.453372878313473</v>
      </c>
    </row>
    <row r="10" spans="1:13" ht="22.5" customHeight="1" x14ac:dyDescent="0.3">
      <c r="A10" s="52" t="s">
        <v>200</v>
      </c>
      <c r="B10" s="75">
        <v>2596240.8423100002</v>
      </c>
      <c r="C10" s="75">
        <v>2825384.7589400001</v>
      </c>
      <c r="D10" s="64">
        <f t="shared" ref="D10:D23" si="5">(C10-B10)/B10*100</f>
        <v>8.8259884405069116</v>
      </c>
      <c r="E10" s="77">
        <f t="shared" si="0"/>
        <v>13.31956733787823</v>
      </c>
      <c r="F10" s="75">
        <v>10605058.43747</v>
      </c>
      <c r="G10" s="75">
        <v>10604294.752049999</v>
      </c>
      <c r="H10" s="64">
        <f t="shared" si="1"/>
        <v>-7.2011429687427022E-3</v>
      </c>
      <c r="I10" s="66">
        <f t="shared" si="2"/>
        <v>13.905196537064542</v>
      </c>
      <c r="J10" s="75">
        <v>29498124.663010001</v>
      </c>
      <c r="K10" s="75">
        <v>30761184.961339999</v>
      </c>
      <c r="L10" s="64">
        <f t="shared" si="3"/>
        <v>4.2818325326079032</v>
      </c>
      <c r="M10" s="77">
        <f t="shared" si="4"/>
        <v>13.93996466935258</v>
      </c>
    </row>
    <row r="11" spans="1:13" ht="22.5" customHeight="1" x14ac:dyDescent="0.3">
      <c r="A11" s="52" t="s">
        <v>201</v>
      </c>
      <c r="B11" s="75">
        <v>1843267.0126</v>
      </c>
      <c r="C11" s="75">
        <v>2254034.3310699998</v>
      </c>
      <c r="D11" s="64">
        <f t="shared" si="5"/>
        <v>22.284743103528797</v>
      </c>
      <c r="E11" s="77">
        <f t="shared" si="0"/>
        <v>10.62607914181565</v>
      </c>
      <c r="F11" s="75">
        <v>7019414.9502600003</v>
      </c>
      <c r="G11" s="75">
        <v>8238958.4087800002</v>
      </c>
      <c r="H11" s="64">
        <f t="shared" si="1"/>
        <v>17.37386188395698</v>
      </c>
      <c r="I11" s="66">
        <f t="shared" si="2"/>
        <v>10.803578985074811</v>
      </c>
      <c r="J11" s="75">
        <v>19642032.843830001</v>
      </c>
      <c r="K11" s="75">
        <v>23682062.488960002</v>
      </c>
      <c r="L11" s="64">
        <f t="shared" si="3"/>
        <v>20.568286781981755</v>
      </c>
      <c r="M11" s="77">
        <f t="shared" si="4"/>
        <v>10.731937498779686</v>
      </c>
    </row>
    <row r="12" spans="1:13" ht="22.5" customHeight="1" x14ac:dyDescent="0.3">
      <c r="A12" s="52" t="s">
        <v>202</v>
      </c>
      <c r="B12" s="75">
        <v>1716350.2493100001</v>
      </c>
      <c r="C12" s="75">
        <v>2241548.9471399998</v>
      </c>
      <c r="D12" s="64">
        <f t="shared" si="5"/>
        <v>30.599739070806663</v>
      </c>
      <c r="E12" s="77">
        <f t="shared" si="0"/>
        <v>10.567219932828735</v>
      </c>
      <c r="F12" s="75">
        <v>5970725.6615599999</v>
      </c>
      <c r="G12" s="75">
        <v>7865200.83873</v>
      </c>
      <c r="H12" s="64">
        <f t="shared" si="1"/>
        <v>31.729395798014632</v>
      </c>
      <c r="I12" s="66">
        <f t="shared" si="2"/>
        <v>10.313478267367373</v>
      </c>
      <c r="J12" s="75">
        <v>16741806.466639999</v>
      </c>
      <c r="K12" s="75">
        <v>21575647.26791</v>
      </c>
      <c r="L12" s="64">
        <f t="shared" si="3"/>
        <v>28.872874685906758</v>
      </c>
      <c r="M12" s="77">
        <f t="shared" si="4"/>
        <v>9.7773788952237197</v>
      </c>
    </row>
    <row r="13" spans="1:13" ht="22.5" customHeight="1" x14ac:dyDescent="0.3">
      <c r="A13" s="53" t="s">
        <v>203</v>
      </c>
      <c r="B13" s="75">
        <v>1317177.86738</v>
      </c>
      <c r="C13" s="75">
        <v>1925863.4948499999</v>
      </c>
      <c r="D13" s="64">
        <f t="shared" si="5"/>
        <v>46.211346435750336</v>
      </c>
      <c r="E13" s="77">
        <f t="shared" si="0"/>
        <v>9.0790000979688941</v>
      </c>
      <c r="F13" s="75">
        <v>4556702.81898</v>
      </c>
      <c r="G13" s="75">
        <v>6639575.7184499996</v>
      </c>
      <c r="H13" s="64">
        <f t="shared" si="1"/>
        <v>45.710088680662359</v>
      </c>
      <c r="I13" s="66">
        <f t="shared" si="2"/>
        <v>8.7063409162519534</v>
      </c>
      <c r="J13" s="75">
        <v>12039582.988089999</v>
      </c>
      <c r="K13" s="75">
        <v>18407370.815030001</v>
      </c>
      <c r="L13" s="64">
        <f t="shared" si="3"/>
        <v>52.890435102604904</v>
      </c>
      <c r="M13" s="77">
        <f t="shared" si="4"/>
        <v>8.3416194512557649</v>
      </c>
    </row>
    <row r="14" spans="1:13" ht="22.5" customHeight="1" x14ac:dyDescent="0.3">
      <c r="A14" s="52" t="s">
        <v>204</v>
      </c>
      <c r="B14" s="75">
        <v>1370990.53293</v>
      </c>
      <c r="C14" s="75">
        <v>1768666.18454</v>
      </c>
      <c r="D14" s="64">
        <f t="shared" si="5"/>
        <v>29.006447678388497</v>
      </c>
      <c r="E14" s="77">
        <f t="shared" si="0"/>
        <v>8.3379328315081942</v>
      </c>
      <c r="F14" s="75">
        <v>4883848.5433400003</v>
      </c>
      <c r="G14" s="75">
        <v>6205631.3410599995</v>
      </c>
      <c r="H14" s="64">
        <f t="shared" si="1"/>
        <v>27.064369134101963</v>
      </c>
      <c r="I14" s="66">
        <f t="shared" si="2"/>
        <v>8.1373184593275489</v>
      </c>
      <c r="J14" s="75">
        <v>13830409.80542</v>
      </c>
      <c r="K14" s="75">
        <v>17629821.173179999</v>
      </c>
      <c r="L14" s="64">
        <f t="shared" si="3"/>
        <v>27.471430139915647</v>
      </c>
      <c r="M14" s="77">
        <f t="shared" si="4"/>
        <v>7.9892593406267682</v>
      </c>
    </row>
    <row r="15" spans="1:13" ht="22.5" customHeight="1" x14ac:dyDescent="0.3">
      <c r="A15" s="52" t="s">
        <v>205</v>
      </c>
      <c r="B15" s="75">
        <v>1007582.5419599999</v>
      </c>
      <c r="C15" s="75">
        <v>1035439.1354</v>
      </c>
      <c r="D15" s="64">
        <f t="shared" si="5"/>
        <v>2.764695921171088</v>
      </c>
      <c r="E15" s="77">
        <f t="shared" si="0"/>
        <v>4.8813179318659987</v>
      </c>
      <c r="F15" s="75">
        <v>3627059.1415499998</v>
      </c>
      <c r="G15" s="75">
        <v>4135712.2967900001</v>
      </c>
      <c r="H15" s="64">
        <f t="shared" si="1"/>
        <v>14.023845087417866</v>
      </c>
      <c r="I15" s="66">
        <f t="shared" si="2"/>
        <v>5.4230756172165302</v>
      </c>
      <c r="J15" s="75">
        <v>10242596.44245</v>
      </c>
      <c r="K15" s="75">
        <v>12215598.351220001</v>
      </c>
      <c r="L15" s="64">
        <f t="shared" si="3"/>
        <v>19.262712534421244</v>
      </c>
      <c r="M15" s="77">
        <f t="shared" si="4"/>
        <v>5.5357103325186925</v>
      </c>
    </row>
    <row r="16" spans="1:13" ht="22.5" customHeight="1" x14ac:dyDescent="0.3">
      <c r="A16" s="52" t="s">
        <v>206</v>
      </c>
      <c r="B16" s="75">
        <v>802096.82507999998</v>
      </c>
      <c r="C16" s="75">
        <v>1091515.5439500001</v>
      </c>
      <c r="D16" s="64">
        <f t="shared" si="5"/>
        <v>36.082765798397702</v>
      </c>
      <c r="E16" s="77">
        <f t="shared" si="0"/>
        <v>5.1456760860553477</v>
      </c>
      <c r="F16" s="75">
        <v>2808712.8675899999</v>
      </c>
      <c r="G16" s="75">
        <v>3745179.4230499999</v>
      </c>
      <c r="H16" s="64">
        <f t="shared" si="1"/>
        <v>33.341484146207144</v>
      </c>
      <c r="I16" s="66">
        <f t="shared" si="2"/>
        <v>4.9109777841673763</v>
      </c>
      <c r="J16" s="75">
        <v>8111316.2069300003</v>
      </c>
      <c r="K16" s="75">
        <v>10764732.22583</v>
      </c>
      <c r="L16" s="64">
        <f t="shared" si="3"/>
        <v>32.712521016416815</v>
      </c>
      <c r="M16" s="77">
        <f t="shared" si="4"/>
        <v>4.8782251753859152</v>
      </c>
    </row>
    <row r="17" spans="1:13" ht="22.5" customHeight="1" x14ac:dyDescent="0.3">
      <c r="A17" s="52" t="s">
        <v>207</v>
      </c>
      <c r="B17" s="75">
        <v>276384.81495000003</v>
      </c>
      <c r="C17" s="75">
        <v>362803.13024000003</v>
      </c>
      <c r="D17" s="64">
        <f t="shared" si="5"/>
        <v>31.26738902266888</v>
      </c>
      <c r="E17" s="77">
        <f t="shared" si="0"/>
        <v>1.7103443020757465</v>
      </c>
      <c r="F17" s="75">
        <v>995282.65229</v>
      </c>
      <c r="G17" s="75">
        <v>1260203.6892500001</v>
      </c>
      <c r="H17" s="64">
        <f t="shared" si="1"/>
        <v>26.61766849351342</v>
      </c>
      <c r="I17" s="66">
        <f t="shared" si="2"/>
        <v>1.6524795269734918</v>
      </c>
      <c r="J17" s="75">
        <v>2695796.4494699999</v>
      </c>
      <c r="K17" s="75">
        <v>3670383.4761700002</v>
      </c>
      <c r="L17" s="64">
        <f t="shared" si="3"/>
        <v>36.152099944029771</v>
      </c>
      <c r="M17" s="77">
        <f t="shared" si="4"/>
        <v>1.6632979530888818</v>
      </c>
    </row>
    <row r="18" spans="1:13" ht="22.5" customHeight="1" x14ac:dyDescent="0.3">
      <c r="A18" s="52" t="s">
        <v>208</v>
      </c>
      <c r="B18" s="75">
        <v>223205.00704999999</v>
      </c>
      <c r="C18" s="75">
        <v>261439.82988</v>
      </c>
      <c r="D18" s="64">
        <f t="shared" si="5"/>
        <v>17.129912691176798</v>
      </c>
      <c r="E18" s="77">
        <f t="shared" si="0"/>
        <v>1.2324924624413034</v>
      </c>
      <c r="F18" s="75">
        <v>836984.14289000002</v>
      </c>
      <c r="G18" s="75">
        <v>914322.99840000004</v>
      </c>
      <c r="H18" s="64">
        <f t="shared" si="1"/>
        <v>9.2401816888619628</v>
      </c>
      <c r="I18" s="66">
        <f t="shared" si="2"/>
        <v>1.1989331953124314</v>
      </c>
      <c r="J18" s="75">
        <v>2158700.05106</v>
      </c>
      <c r="K18" s="75">
        <v>2622594.5911400001</v>
      </c>
      <c r="L18" s="64">
        <f t="shared" si="3"/>
        <v>21.489532084469591</v>
      </c>
      <c r="M18" s="77">
        <f t="shared" si="4"/>
        <v>1.1884742407834157</v>
      </c>
    </row>
    <row r="19" spans="1:13" ht="22.5" customHeight="1" x14ac:dyDescent="0.3">
      <c r="A19" s="52" t="s">
        <v>209</v>
      </c>
      <c r="B19" s="75">
        <v>225365.71951</v>
      </c>
      <c r="C19" s="75">
        <v>206720.00829999999</v>
      </c>
      <c r="D19" s="64">
        <f t="shared" si="5"/>
        <v>-8.2735347907127714</v>
      </c>
      <c r="E19" s="77">
        <f t="shared" si="0"/>
        <v>0.97452959704914588</v>
      </c>
      <c r="F19" s="75">
        <v>842183.63574000006</v>
      </c>
      <c r="G19" s="75">
        <v>764244.01658000005</v>
      </c>
      <c r="H19" s="64">
        <f t="shared" si="1"/>
        <v>-9.2544684855479211</v>
      </c>
      <c r="I19" s="66">
        <f t="shared" si="2"/>
        <v>1.0021376716981705</v>
      </c>
      <c r="J19" s="75">
        <v>2363893.3338600001</v>
      </c>
      <c r="K19" s="75">
        <v>2463221.4523499999</v>
      </c>
      <c r="L19" s="64">
        <f t="shared" si="3"/>
        <v>4.2018866531429726</v>
      </c>
      <c r="M19" s="77">
        <f t="shared" si="4"/>
        <v>1.1162515378293989</v>
      </c>
    </row>
    <row r="20" spans="1:13" ht="22.5" customHeight="1" x14ac:dyDescent="0.3">
      <c r="A20" s="52" t="s">
        <v>210</v>
      </c>
      <c r="B20" s="75">
        <v>128248.58368</v>
      </c>
      <c r="C20" s="75">
        <v>109303.06857</v>
      </c>
      <c r="D20" s="64">
        <f t="shared" si="5"/>
        <v>-14.772494608807515</v>
      </c>
      <c r="E20" s="77">
        <f t="shared" si="0"/>
        <v>0.51528188415691578</v>
      </c>
      <c r="F20" s="75">
        <v>608676.48470000003</v>
      </c>
      <c r="G20" s="75">
        <v>516160.38397000002</v>
      </c>
      <c r="H20" s="64">
        <f t="shared" si="1"/>
        <v>-15.199552316465562</v>
      </c>
      <c r="I20" s="66">
        <f t="shared" si="2"/>
        <v>0.67683063811122823</v>
      </c>
      <c r="J20" s="75">
        <v>1578060.6065799999</v>
      </c>
      <c r="K20" s="75">
        <v>1589242.40775</v>
      </c>
      <c r="L20" s="64">
        <f t="shared" si="3"/>
        <v>0.70857868977754279</v>
      </c>
      <c r="M20" s="77">
        <f t="shared" si="4"/>
        <v>0.72019277030174489</v>
      </c>
    </row>
    <row r="21" spans="1:13" ht="22.5" customHeight="1" x14ac:dyDescent="0.3">
      <c r="A21" s="52" t="s">
        <v>211</v>
      </c>
      <c r="B21" s="75">
        <v>161314.68604</v>
      </c>
      <c r="C21" s="75">
        <v>158717.76081000001</v>
      </c>
      <c r="D21" s="64">
        <f t="shared" si="5"/>
        <v>-1.6098504691358686</v>
      </c>
      <c r="E21" s="77">
        <f t="shared" si="0"/>
        <v>0.74823504874400704</v>
      </c>
      <c r="F21" s="75">
        <v>456173.20692999999</v>
      </c>
      <c r="G21" s="75">
        <v>469724.21466</v>
      </c>
      <c r="H21" s="64">
        <f t="shared" si="1"/>
        <v>2.9705838756285003</v>
      </c>
      <c r="I21" s="66">
        <f t="shared" si="2"/>
        <v>0.61593983152938281</v>
      </c>
      <c r="J21" s="75">
        <v>1271750.5920200001</v>
      </c>
      <c r="K21" s="75">
        <v>1429263.4230800001</v>
      </c>
      <c r="L21" s="64">
        <f t="shared" si="3"/>
        <v>12.385512697879907</v>
      </c>
      <c r="M21" s="77">
        <f t="shared" si="4"/>
        <v>0.64769551777582823</v>
      </c>
    </row>
    <row r="22" spans="1:13" ht="22.5" customHeight="1" x14ac:dyDescent="0.3">
      <c r="A22" s="52" t="s">
        <v>212</v>
      </c>
      <c r="B22" s="75">
        <v>0</v>
      </c>
      <c r="C22" s="75">
        <v>11887.95644</v>
      </c>
      <c r="D22" s="64" t="e">
        <f t="shared" si="5"/>
        <v>#DIV/0!</v>
      </c>
      <c r="E22" s="77">
        <f t="shared" si="0"/>
        <v>5.6042787026199047E-2</v>
      </c>
      <c r="F22" s="75">
        <v>0</v>
      </c>
      <c r="G22" s="75">
        <v>15293.79919</v>
      </c>
      <c r="H22" s="64" t="e">
        <f t="shared" si="1"/>
        <v>#DIV/0!</v>
      </c>
      <c r="I22" s="66">
        <f t="shared" si="2"/>
        <v>2.0054448552011148E-2</v>
      </c>
      <c r="J22" s="75">
        <v>0</v>
      </c>
      <c r="K22" s="75">
        <v>36674.61649</v>
      </c>
      <c r="L22" s="64" t="e">
        <f t="shared" si="3"/>
        <v>#DIV/0!</v>
      </c>
      <c r="M22" s="77">
        <f t="shared" si="4"/>
        <v>1.6619738764133266E-2</v>
      </c>
    </row>
    <row r="23" spans="1:13" ht="24" customHeight="1" x14ac:dyDescent="0.25">
      <c r="A23" s="68" t="s">
        <v>42</v>
      </c>
      <c r="B23" s="76">
        <f>SUM(B9:B22)</f>
        <v>17050216.415639997</v>
      </c>
      <c r="C23" s="76">
        <f>SUM(C9:C22)</f>
        <v>21212286.30982</v>
      </c>
      <c r="D23" s="74">
        <f t="shared" si="5"/>
        <v>24.410657276831852</v>
      </c>
      <c r="E23" s="78">
        <f t="shared" si="0"/>
        <v>100</v>
      </c>
      <c r="F23" s="67">
        <f>SUM(F9:F22)</f>
        <v>62023143.181639992</v>
      </c>
      <c r="G23" s="67">
        <f>SUM(G9:G22)</f>
        <v>76261379.864600018</v>
      </c>
      <c r="H23" s="74">
        <f>(G23-F23)/F23*100</f>
        <v>22.956328803366436</v>
      </c>
      <c r="I23" s="70">
        <f t="shared" si="2"/>
        <v>100</v>
      </c>
      <c r="J23" s="76">
        <f>SUM(J9:J22)</f>
        <v>170710238.57368001</v>
      </c>
      <c r="K23" s="76">
        <f>SUM(K9:K22)</f>
        <v>220669031.02680999</v>
      </c>
      <c r="L23" s="74">
        <f t="shared" si="3"/>
        <v>29.265258411297534</v>
      </c>
      <c r="M23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J1" sqref="J1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5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1"/>
      <c r="I26" s="161"/>
      <c r="N26" t="s">
        <v>43</v>
      </c>
    </row>
    <row r="27" spans="3:14" x14ac:dyDescent="0.25">
      <c r="H27" s="161"/>
      <c r="I27" s="161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1"/>
      <c r="I39" s="161"/>
    </row>
    <row r="40" spans="8:9" x14ac:dyDescent="0.25">
      <c r="H40" s="161"/>
      <c r="I40" s="161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1"/>
      <c r="I51" s="161"/>
    </row>
    <row r="52" spans="3:9" x14ac:dyDescent="0.25">
      <c r="H52" s="161"/>
      <c r="I52" s="161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E1" sqref="E1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120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169</v>
      </c>
      <c r="C5" s="79">
        <v>1483884.5462199999</v>
      </c>
      <c r="D5" s="79">
        <v>1630151.57415</v>
      </c>
      <c r="E5" s="79">
        <v>1752650.0972500001</v>
      </c>
      <c r="F5" s="79">
        <v>1832133.6484600001</v>
      </c>
      <c r="G5" s="79">
        <v>0</v>
      </c>
      <c r="H5" s="79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79">
        <v>6698819.8660800001</v>
      </c>
      <c r="P5" s="57">
        <f t="shared" ref="P5:P24" si="0">O5/O$26*100</f>
        <v>8.7840265649186691</v>
      </c>
    </row>
    <row r="6" spans="1:16" x14ac:dyDescent="0.25">
      <c r="A6" s="54" t="s">
        <v>98</v>
      </c>
      <c r="B6" s="55" t="s">
        <v>170</v>
      </c>
      <c r="C6" s="79">
        <v>1087966.1917399999</v>
      </c>
      <c r="D6" s="79">
        <v>1096567.7804</v>
      </c>
      <c r="E6" s="79">
        <v>1275211.3541300001</v>
      </c>
      <c r="F6" s="79">
        <v>1530681.41359</v>
      </c>
      <c r="G6" s="79">
        <v>0</v>
      </c>
      <c r="H6" s="79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79">
        <v>4990426.7398600001</v>
      </c>
      <c r="P6" s="57">
        <f t="shared" si="0"/>
        <v>6.5438453234394238</v>
      </c>
    </row>
    <row r="7" spans="1:16" x14ac:dyDescent="0.25">
      <c r="A7" s="54" t="s">
        <v>97</v>
      </c>
      <c r="B7" s="55" t="s">
        <v>171</v>
      </c>
      <c r="C7" s="79">
        <v>899943.23953000002</v>
      </c>
      <c r="D7" s="79">
        <v>1056213.0212099999</v>
      </c>
      <c r="E7" s="79">
        <v>1098450.1486500001</v>
      </c>
      <c r="F7" s="79">
        <v>1107999.4099600001</v>
      </c>
      <c r="G7" s="79">
        <v>0</v>
      </c>
      <c r="H7" s="79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79">
        <v>4162605.81935</v>
      </c>
      <c r="P7" s="57">
        <f t="shared" si="0"/>
        <v>5.4583405476541254</v>
      </c>
    </row>
    <row r="8" spans="1:16" x14ac:dyDescent="0.25">
      <c r="A8" s="54" t="s">
        <v>96</v>
      </c>
      <c r="B8" s="55" t="s">
        <v>172</v>
      </c>
      <c r="C8" s="79">
        <v>950532.65801999997</v>
      </c>
      <c r="D8" s="79">
        <v>984438.28193000006</v>
      </c>
      <c r="E8" s="79">
        <v>1119795.59479</v>
      </c>
      <c r="F8" s="79">
        <v>1012466.27069</v>
      </c>
      <c r="G8" s="79">
        <v>0</v>
      </c>
      <c r="H8" s="79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79">
        <v>4067232.8054300002</v>
      </c>
      <c r="P8" s="57">
        <f t="shared" si="0"/>
        <v>5.3332798497106415</v>
      </c>
    </row>
    <row r="9" spans="1:16" x14ac:dyDescent="0.25">
      <c r="A9" s="54" t="s">
        <v>95</v>
      </c>
      <c r="B9" s="55" t="s">
        <v>173</v>
      </c>
      <c r="C9" s="79">
        <v>656573.49494999996</v>
      </c>
      <c r="D9" s="79">
        <v>764908.43504999997</v>
      </c>
      <c r="E9" s="79">
        <v>928886.80576999998</v>
      </c>
      <c r="F9" s="79">
        <v>980344.29541000002</v>
      </c>
      <c r="G9" s="79">
        <v>0</v>
      </c>
      <c r="H9" s="79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79">
        <v>3330713.0311799999</v>
      </c>
      <c r="P9" s="57">
        <f t="shared" si="0"/>
        <v>4.3674964144283654</v>
      </c>
    </row>
    <row r="10" spans="1:16" x14ac:dyDescent="0.25">
      <c r="A10" s="54" t="s">
        <v>94</v>
      </c>
      <c r="B10" s="55" t="s">
        <v>174</v>
      </c>
      <c r="C10" s="79">
        <v>671937.29942000005</v>
      </c>
      <c r="D10" s="79">
        <v>830791.49474999995</v>
      </c>
      <c r="E10" s="79">
        <v>942132.41417999996</v>
      </c>
      <c r="F10" s="79">
        <v>794470.62635999999</v>
      </c>
      <c r="G10" s="79">
        <v>0</v>
      </c>
      <c r="H10" s="79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79">
        <v>3239331.8347100001</v>
      </c>
      <c r="P10" s="57">
        <f t="shared" si="0"/>
        <v>4.2476701057092665</v>
      </c>
    </row>
    <row r="11" spans="1:16" x14ac:dyDescent="0.25">
      <c r="A11" s="54" t="s">
        <v>93</v>
      </c>
      <c r="B11" s="55" t="s">
        <v>175</v>
      </c>
      <c r="C11" s="79">
        <v>609948.61803999997</v>
      </c>
      <c r="D11" s="79">
        <v>716493.95279000001</v>
      </c>
      <c r="E11" s="79">
        <v>729219.4486</v>
      </c>
      <c r="F11" s="79">
        <v>772122.94139000005</v>
      </c>
      <c r="G11" s="79">
        <v>0</v>
      </c>
      <c r="H11" s="79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79">
        <v>2827784.9608200002</v>
      </c>
      <c r="P11" s="57">
        <f t="shared" si="0"/>
        <v>3.7080170406576114</v>
      </c>
    </row>
    <row r="12" spans="1:16" x14ac:dyDescent="0.25">
      <c r="A12" s="54" t="s">
        <v>92</v>
      </c>
      <c r="B12" s="55" t="s">
        <v>176</v>
      </c>
      <c r="C12" s="79">
        <v>553524.96823</v>
      </c>
      <c r="D12" s="79">
        <v>582029.48711999995</v>
      </c>
      <c r="E12" s="79">
        <v>811694.57877000002</v>
      </c>
      <c r="F12" s="79">
        <v>762964.12997999997</v>
      </c>
      <c r="G12" s="79">
        <v>0</v>
      </c>
      <c r="H12" s="79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79">
        <v>2710213.1641000002</v>
      </c>
      <c r="P12" s="57">
        <f t="shared" si="0"/>
        <v>3.5538475292630558</v>
      </c>
    </row>
    <row r="13" spans="1:16" x14ac:dyDescent="0.25">
      <c r="A13" s="54" t="s">
        <v>91</v>
      </c>
      <c r="B13" s="55" t="s">
        <v>177</v>
      </c>
      <c r="C13" s="79">
        <v>519807.33632</v>
      </c>
      <c r="D13" s="79">
        <v>576785.95785000001</v>
      </c>
      <c r="E13" s="79">
        <v>709773.95314</v>
      </c>
      <c r="F13" s="79">
        <v>711200.51806999999</v>
      </c>
      <c r="G13" s="79">
        <v>0</v>
      </c>
      <c r="H13" s="79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79">
        <v>2517567.7653800002</v>
      </c>
      <c r="P13" s="57">
        <f t="shared" si="0"/>
        <v>3.3012355268811993</v>
      </c>
    </row>
    <row r="14" spans="1:16" x14ac:dyDescent="0.25">
      <c r="A14" s="54" t="s">
        <v>90</v>
      </c>
      <c r="B14" s="55" t="s">
        <v>178</v>
      </c>
      <c r="C14" s="79">
        <v>343734.04933000001</v>
      </c>
      <c r="D14" s="79">
        <v>445804.34675000003</v>
      </c>
      <c r="E14" s="79">
        <v>719228.95249000005</v>
      </c>
      <c r="F14" s="79">
        <v>616607.70719999995</v>
      </c>
      <c r="G14" s="79">
        <v>0</v>
      </c>
      <c r="H14" s="79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79">
        <v>2125375.05577</v>
      </c>
      <c r="P14" s="57">
        <f t="shared" si="0"/>
        <v>2.7869611847353744</v>
      </c>
    </row>
    <row r="15" spans="1:16" x14ac:dyDescent="0.25">
      <c r="A15" s="54" t="s">
        <v>89</v>
      </c>
      <c r="B15" s="55" t="s">
        <v>213</v>
      </c>
      <c r="C15" s="79">
        <v>380473.12943999999</v>
      </c>
      <c r="D15" s="79">
        <v>457967.28606000001</v>
      </c>
      <c r="E15" s="79">
        <v>507854.84130999999</v>
      </c>
      <c r="F15" s="79">
        <v>519683.86212000001</v>
      </c>
      <c r="G15" s="79">
        <v>0</v>
      </c>
      <c r="H15" s="79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79">
        <v>1865979.1189300001</v>
      </c>
      <c r="P15" s="57">
        <f t="shared" si="0"/>
        <v>2.4468205561491221</v>
      </c>
    </row>
    <row r="16" spans="1:16" x14ac:dyDescent="0.25">
      <c r="A16" s="54" t="s">
        <v>88</v>
      </c>
      <c r="B16" s="55" t="s">
        <v>214</v>
      </c>
      <c r="C16" s="79">
        <v>429509.77002</v>
      </c>
      <c r="D16" s="79">
        <v>403214.40165999997</v>
      </c>
      <c r="E16" s="79">
        <v>399433.94415</v>
      </c>
      <c r="F16" s="79">
        <v>381780.44948000001</v>
      </c>
      <c r="G16" s="79">
        <v>0</v>
      </c>
      <c r="H16" s="79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79">
        <v>1613938.56531</v>
      </c>
      <c r="P16" s="57">
        <f t="shared" si="0"/>
        <v>2.1163248923314844</v>
      </c>
    </row>
    <row r="17" spans="1:16" x14ac:dyDescent="0.25">
      <c r="A17" s="54" t="s">
        <v>87</v>
      </c>
      <c r="B17" s="55" t="s">
        <v>215</v>
      </c>
      <c r="C17" s="79">
        <v>317634.53700000001</v>
      </c>
      <c r="D17" s="79">
        <v>330872.41684000002</v>
      </c>
      <c r="E17" s="79">
        <v>410394.45444</v>
      </c>
      <c r="F17" s="79">
        <v>454599.66000999999</v>
      </c>
      <c r="G17" s="79">
        <v>0</v>
      </c>
      <c r="H17" s="79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79">
        <v>1513501.0682900001</v>
      </c>
      <c r="P17" s="57">
        <f t="shared" si="0"/>
        <v>1.9846232404621844</v>
      </c>
    </row>
    <row r="18" spans="1:16" x14ac:dyDescent="0.25">
      <c r="A18" s="54" t="s">
        <v>86</v>
      </c>
      <c r="B18" s="55" t="s">
        <v>216</v>
      </c>
      <c r="C18" s="79">
        <v>278747.53973000002</v>
      </c>
      <c r="D18" s="79">
        <v>352085.22503999999</v>
      </c>
      <c r="E18" s="79">
        <v>464972.10307000001</v>
      </c>
      <c r="F18" s="79">
        <v>366586.87725999998</v>
      </c>
      <c r="G18" s="79">
        <v>0</v>
      </c>
      <c r="H18" s="79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79">
        <v>1462391.7450999999</v>
      </c>
      <c r="P18" s="57">
        <f t="shared" si="0"/>
        <v>1.9176046220202636</v>
      </c>
    </row>
    <row r="19" spans="1:16" x14ac:dyDescent="0.25">
      <c r="A19" s="54" t="s">
        <v>85</v>
      </c>
      <c r="B19" s="55" t="s">
        <v>217</v>
      </c>
      <c r="C19" s="79">
        <v>381935.77253000002</v>
      </c>
      <c r="D19" s="79">
        <v>432301.64348999999</v>
      </c>
      <c r="E19" s="79">
        <v>251405.44727</v>
      </c>
      <c r="F19" s="79">
        <v>395003.27555999998</v>
      </c>
      <c r="G19" s="79">
        <v>0</v>
      </c>
      <c r="H19" s="79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79">
        <v>1460646.13885</v>
      </c>
      <c r="P19" s="57">
        <f t="shared" si="0"/>
        <v>1.9153156439646615</v>
      </c>
    </row>
    <row r="20" spans="1:16" x14ac:dyDescent="0.25">
      <c r="A20" s="54" t="s">
        <v>84</v>
      </c>
      <c r="B20" s="55" t="s">
        <v>218</v>
      </c>
      <c r="C20" s="79">
        <v>227112.57796</v>
      </c>
      <c r="D20" s="79">
        <v>315070.12047000002</v>
      </c>
      <c r="E20" s="79">
        <v>316400.15581000003</v>
      </c>
      <c r="F20" s="79">
        <v>350212.05534999998</v>
      </c>
      <c r="G20" s="79">
        <v>0</v>
      </c>
      <c r="H20" s="79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79">
        <v>1208794.9095900001</v>
      </c>
      <c r="P20" s="57">
        <f t="shared" si="0"/>
        <v>1.5850682373387195</v>
      </c>
    </row>
    <row r="21" spans="1:16" x14ac:dyDescent="0.25">
      <c r="A21" s="54" t="s">
        <v>83</v>
      </c>
      <c r="B21" s="55" t="s">
        <v>219</v>
      </c>
      <c r="C21" s="79">
        <v>198613.91589999999</v>
      </c>
      <c r="D21" s="79">
        <v>303205.43277999997</v>
      </c>
      <c r="E21" s="79">
        <v>259137.71243000001</v>
      </c>
      <c r="F21" s="79">
        <v>367846.38646000001</v>
      </c>
      <c r="G21" s="79">
        <v>0</v>
      </c>
      <c r="H21" s="79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79">
        <v>1128803.4475700001</v>
      </c>
      <c r="P21" s="57">
        <f t="shared" si="0"/>
        <v>1.4801770562952834</v>
      </c>
    </row>
    <row r="22" spans="1:16" x14ac:dyDescent="0.25">
      <c r="A22" s="54" t="s">
        <v>82</v>
      </c>
      <c r="B22" s="55" t="s">
        <v>220</v>
      </c>
      <c r="C22" s="79">
        <v>191645.81901000001</v>
      </c>
      <c r="D22" s="79">
        <v>249815.75432000001</v>
      </c>
      <c r="E22" s="79">
        <v>349222.24031000002</v>
      </c>
      <c r="F22" s="79">
        <v>264209.22924999997</v>
      </c>
      <c r="G22" s="79">
        <v>0</v>
      </c>
      <c r="H22" s="79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79">
        <v>1054893.0428899999</v>
      </c>
      <c r="P22" s="57">
        <f t="shared" si="0"/>
        <v>1.3832598423513107</v>
      </c>
    </row>
    <row r="23" spans="1:16" x14ac:dyDescent="0.25">
      <c r="A23" s="54" t="s">
        <v>81</v>
      </c>
      <c r="B23" s="55" t="s">
        <v>221</v>
      </c>
      <c r="C23" s="79">
        <v>258960.94308999999</v>
      </c>
      <c r="D23" s="79">
        <v>231877.39137999999</v>
      </c>
      <c r="E23" s="79">
        <v>227419.85524999999</v>
      </c>
      <c r="F23" s="79">
        <v>282180.11439</v>
      </c>
      <c r="G23" s="79">
        <v>0</v>
      </c>
      <c r="H23" s="79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79">
        <v>1000438.30411</v>
      </c>
      <c r="P23" s="57">
        <f t="shared" si="0"/>
        <v>1.31185444832791</v>
      </c>
    </row>
    <row r="24" spans="1:16" x14ac:dyDescent="0.25">
      <c r="A24" s="54" t="s">
        <v>80</v>
      </c>
      <c r="B24" s="55" t="s">
        <v>222</v>
      </c>
      <c r="C24" s="79">
        <v>191213.14981999999</v>
      </c>
      <c r="D24" s="79">
        <v>262108.67092</v>
      </c>
      <c r="E24" s="79">
        <v>305644.19046000001</v>
      </c>
      <c r="F24" s="79">
        <v>199068.64819000001</v>
      </c>
      <c r="G24" s="79">
        <v>0</v>
      </c>
      <c r="H24" s="79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79">
        <v>958034.65939000004</v>
      </c>
      <c r="P24" s="57">
        <f t="shared" si="0"/>
        <v>1.2562514094171449</v>
      </c>
    </row>
    <row r="25" spans="1:16" x14ac:dyDescent="0.25">
      <c r="A25" s="58"/>
      <c r="B25" s="162" t="s">
        <v>79</v>
      </c>
      <c r="C25" s="162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49937492.042710006</v>
      </c>
      <c r="P25" s="60">
        <f>SUM(P5:P24)</f>
        <v>65.4820200360558</v>
      </c>
    </row>
    <row r="26" spans="1:16" ht="13.5" customHeight="1" x14ac:dyDescent="0.25">
      <c r="A26" s="58"/>
      <c r="B26" s="163" t="s">
        <v>78</v>
      </c>
      <c r="C26" s="163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76261379.864599988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M1" sqref="M1"/>
    </sheetView>
  </sheetViews>
  <sheetFormatPr defaultColWidth="9.1093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I1" sqref="I1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2002_2022_AYLIK_IHR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2022-05-03T14:09:35Z</dcterms:modified>
</cp:coreProperties>
</file>