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nuralsurmen\Desktop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2_AYLIK_IHR" sheetId="22" r:id="rId14"/>
  </sheets>
  <definedNames>
    <definedName name="_xlnm._FilterDatabase" localSheetId="13" hidden="1">'2002_2022_AYLIK_IHR'!$A$1:$O$82</definedName>
  </definedNames>
  <calcPr calcId="191029" concurrentCalc="0"/>
</workbook>
</file>

<file path=xl/calcChain.xml><?xml version="1.0" encoding="utf-8"?>
<calcChain xmlns="http://schemas.openxmlformats.org/spreadsheetml/2006/main">
  <c r="M46" i="1" l="1"/>
  <c r="K45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6" i="1"/>
  <c r="G4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L46" i="1"/>
  <c r="H46" i="1"/>
  <c r="D46" i="1"/>
  <c r="J45" i="1"/>
  <c r="L45" i="1"/>
  <c r="F45" i="1"/>
  <c r="H45" i="1"/>
  <c r="C45" i="1"/>
  <c r="E45" i="1"/>
  <c r="B45" i="1"/>
  <c r="D45" i="1"/>
  <c r="C23" i="4"/>
  <c r="O82" i="22"/>
  <c r="K23" i="4"/>
  <c r="M22" i="4"/>
  <c r="J23" i="4"/>
  <c r="G23" i="4"/>
  <c r="F23" i="4"/>
  <c r="I22" i="4"/>
  <c r="B23" i="4"/>
  <c r="O80" i="22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C2" i="22"/>
  <c r="E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J39" i="2"/>
  <c r="L39" i="2"/>
  <c r="G39" i="3"/>
  <c r="K38" i="2"/>
  <c r="J38" i="2"/>
  <c r="L38" i="2"/>
  <c r="G38" i="3"/>
  <c r="K37" i="2"/>
  <c r="K36" i="2"/>
  <c r="K35" i="2"/>
  <c r="K34" i="2"/>
  <c r="K33" i="2"/>
  <c r="K32" i="2"/>
  <c r="J32" i="2"/>
  <c r="L32" i="2"/>
  <c r="G32" i="3"/>
  <c r="K31" i="2"/>
  <c r="J31" i="2"/>
  <c r="L31" i="2"/>
  <c r="G31" i="3"/>
  <c r="K30" i="2"/>
  <c r="K28" i="2"/>
  <c r="K26" i="2"/>
  <c r="K25" i="2"/>
  <c r="K24" i="2"/>
  <c r="J24" i="2"/>
  <c r="L24" i="2"/>
  <c r="G24" i="3"/>
  <c r="K21" i="2"/>
  <c r="J21" i="2"/>
  <c r="L21" i="2"/>
  <c r="G21" i="3"/>
  <c r="K19" i="2"/>
  <c r="K17" i="2"/>
  <c r="K16" i="2"/>
  <c r="K15" i="2"/>
  <c r="K14" i="2"/>
  <c r="K13" i="2"/>
  <c r="J13" i="2"/>
  <c r="L13" i="2"/>
  <c r="G13" i="3"/>
  <c r="K12" i="2"/>
  <c r="K11" i="2"/>
  <c r="K10" i="2"/>
  <c r="J43" i="2"/>
  <c r="L43" i="2"/>
  <c r="G43" i="3"/>
  <c r="J41" i="2"/>
  <c r="L41" i="2"/>
  <c r="G41" i="3"/>
  <c r="J40" i="2"/>
  <c r="J37" i="2"/>
  <c r="J36" i="2"/>
  <c r="J35" i="2"/>
  <c r="J34" i="2"/>
  <c r="L34" i="2"/>
  <c r="G34" i="3"/>
  <c r="J33" i="2"/>
  <c r="J30" i="2"/>
  <c r="J28" i="2"/>
  <c r="J26" i="2"/>
  <c r="L26" i="2"/>
  <c r="G26" i="3"/>
  <c r="J25" i="2"/>
  <c r="J19" i="2"/>
  <c r="J17" i="2"/>
  <c r="L17" i="2"/>
  <c r="G17" i="3"/>
  <c r="J16" i="2"/>
  <c r="L16" i="2"/>
  <c r="G16" i="3"/>
  <c r="J15" i="2"/>
  <c r="J14" i="2"/>
  <c r="J12" i="2"/>
  <c r="J11" i="2"/>
  <c r="J10" i="2"/>
  <c r="G43" i="2"/>
  <c r="G41" i="2"/>
  <c r="G40" i="2"/>
  <c r="G39" i="2"/>
  <c r="G38" i="2"/>
  <c r="F38" i="2"/>
  <c r="H38" i="2"/>
  <c r="E38" i="3"/>
  <c r="G37" i="2"/>
  <c r="F37" i="2"/>
  <c r="H37" i="2"/>
  <c r="E37" i="3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F13" i="2"/>
  <c r="H13" i="2"/>
  <c r="E13" i="3"/>
  <c r="G12" i="2"/>
  <c r="G11" i="2"/>
  <c r="G10" i="2"/>
  <c r="F43" i="2"/>
  <c r="F41" i="2"/>
  <c r="F40" i="2"/>
  <c r="H40" i="2"/>
  <c r="E40" i="3"/>
  <c r="F39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H16" i="2"/>
  <c r="E16" i="3"/>
  <c r="F15" i="2"/>
  <c r="F14" i="2"/>
  <c r="F12" i="2"/>
  <c r="F11" i="2"/>
  <c r="F10" i="2"/>
  <c r="C43" i="2"/>
  <c r="C41" i="2"/>
  <c r="C40" i="2"/>
  <c r="C39" i="2"/>
  <c r="C38" i="2"/>
  <c r="B38" i="2"/>
  <c r="D38" i="2"/>
  <c r="C38" i="3"/>
  <c r="C37" i="2"/>
  <c r="C36" i="2"/>
  <c r="C35" i="2"/>
  <c r="C34" i="2"/>
  <c r="C33" i="2"/>
  <c r="C32" i="2"/>
  <c r="B32" i="2"/>
  <c r="D32" i="2"/>
  <c r="C32" i="3"/>
  <c r="C31" i="2"/>
  <c r="B31" i="2"/>
  <c r="D31" i="2"/>
  <c r="C31" i="3"/>
  <c r="C30" i="2"/>
  <c r="C28" i="2"/>
  <c r="C26" i="2"/>
  <c r="C25" i="2"/>
  <c r="C24" i="2"/>
  <c r="B24" i="2"/>
  <c r="D24" i="2"/>
  <c r="C24" i="3"/>
  <c r="C21" i="2"/>
  <c r="B21" i="2"/>
  <c r="D21" i="2"/>
  <c r="C21" i="3"/>
  <c r="C19" i="2"/>
  <c r="C17" i="2"/>
  <c r="C16" i="2"/>
  <c r="C15" i="2"/>
  <c r="C14" i="2"/>
  <c r="B14" i="2"/>
  <c r="D14" i="2"/>
  <c r="C14" i="3"/>
  <c r="C13" i="2"/>
  <c r="B13" i="2"/>
  <c r="D13" i="2"/>
  <c r="C13" i="3"/>
  <c r="C12" i="2"/>
  <c r="C11" i="2"/>
  <c r="C10" i="2"/>
  <c r="B10" i="2"/>
  <c r="D10" i="2"/>
  <c r="C10" i="3"/>
  <c r="B43" i="2"/>
  <c r="B41" i="2"/>
  <c r="B40" i="2"/>
  <c r="D40" i="2"/>
  <c r="C40" i="3"/>
  <c r="B39" i="2"/>
  <c r="B37" i="2"/>
  <c r="B36" i="2"/>
  <c r="B35" i="2"/>
  <c r="D35" i="2"/>
  <c r="C35" i="3"/>
  <c r="B34" i="2"/>
  <c r="D34" i="2"/>
  <c r="C34" i="3"/>
  <c r="B33" i="2"/>
  <c r="B30" i="2"/>
  <c r="D30" i="2"/>
  <c r="C30" i="3"/>
  <c r="B28" i="2"/>
  <c r="D28" i="2"/>
  <c r="C28" i="3"/>
  <c r="B26" i="2"/>
  <c r="D26" i="2"/>
  <c r="C26" i="3"/>
  <c r="B25" i="2"/>
  <c r="B19" i="2"/>
  <c r="D19" i="2"/>
  <c r="C19" i="3"/>
  <c r="B17" i="2"/>
  <c r="B16" i="2"/>
  <c r="D16" i="2"/>
  <c r="C16" i="3"/>
  <c r="B15" i="2"/>
  <c r="B12" i="2"/>
  <c r="B11" i="2"/>
  <c r="C7" i="2"/>
  <c r="B7" i="2"/>
  <c r="F6" i="2"/>
  <c r="B6" i="2"/>
  <c r="K42" i="1"/>
  <c r="K42" i="2"/>
  <c r="J42" i="1"/>
  <c r="J42" i="2"/>
  <c r="G42" i="1"/>
  <c r="F42" i="1"/>
  <c r="F42" i="2"/>
  <c r="C42" i="1"/>
  <c r="B42" i="1"/>
  <c r="D42" i="1"/>
  <c r="B42" i="3"/>
  <c r="C42" i="2"/>
  <c r="B42" i="2"/>
  <c r="D42" i="2"/>
  <c r="C42" i="3"/>
  <c r="K29" i="1"/>
  <c r="K29" i="2"/>
  <c r="J29" i="1"/>
  <c r="J29" i="2"/>
  <c r="G29" i="1"/>
  <c r="G29" i="2"/>
  <c r="F29" i="1"/>
  <c r="F29" i="2"/>
  <c r="C29" i="1"/>
  <c r="C29" i="2"/>
  <c r="B29" i="1"/>
  <c r="B29" i="2"/>
  <c r="K27" i="1"/>
  <c r="J27" i="1"/>
  <c r="J27" i="2"/>
  <c r="G27" i="1"/>
  <c r="F27" i="1"/>
  <c r="F27" i="2"/>
  <c r="C27" i="1"/>
  <c r="C27" i="2"/>
  <c r="B27" i="1"/>
  <c r="B27" i="2"/>
  <c r="K23" i="1"/>
  <c r="K23" i="2"/>
  <c r="J23" i="1"/>
  <c r="G23" i="1"/>
  <c r="F23" i="1"/>
  <c r="F23" i="2"/>
  <c r="C23" i="1"/>
  <c r="C23" i="2"/>
  <c r="B23" i="1"/>
  <c r="K9" i="1"/>
  <c r="K18" i="1"/>
  <c r="K20" i="1"/>
  <c r="K8" i="1"/>
  <c r="K8" i="2"/>
  <c r="J20" i="1"/>
  <c r="J20" i="2"/>
  <c r="G20" i="1"/>
  <c r="F20" i="1"/>
  <c r="F20" i="2"/>
  <c r="C20" i="1"/>
  <c r="C20" i="2"/>
  <c r="B20" i="1"/>
  <c r="B9" i="1"/>
  <c r="B18" i="1"/>
  <c r="B8" i="1"/>
  <c r="B8" i="2"/>
  <c r="B20" i="2"/>
  <c r="K18" i="2"/>
  <c r="J18" i="1"/>
  <c r="J18" i="2"/>
  <c r="G18" i="1"/>
  <c r="F18" i="1"/>
  <c r="F18" i="2"/>
  <c r="C18" i="1"/>
  <c r="C9" i="1"/>
  <c r="C8" i="1"/>
  <c r="C8" i="2"/>
  <c r="C18" i="2"/>
  <c r="B18" i="2"/>
  <c r="K9" i="2"/>
  <c r="J9" i="1"/>
  <c r="G9" i="1"/>
  <c r="F9" i="1"/>
  <c r="H9" i="1"/>
  <c r="D9" i="3"/>
  <c r="C9" i="2"/>
  <c r="B9" i="2"/>
  <c r="G18" i="2"/>
  <c r="G20" i="2"/>
  <c r="K20" i="2"/>
  <c r="L20" i="2"/>
  <c r="G20" i="3"/>
  <c r="G23" i="2"/>
  <c r="K27" i="2"/>
  <c r="G42" i="2"/>
  <c r="J46" i="2"/>
  <c r="F46" i="2"/>
  <c r="C46" i="2"/>
  <c r="C45" i="2"/>
  <c r="B46" i="2"/>
  <c r="D46" i="2"/>
  <c r="C46" i="3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/>
  <c r="L41" i="1"/>
  <c r="F41" i="3"/>
  <c r="L40" i="1"/>
  <c r="F40" i="3"/>
  <c r="L39" i="1"/>
  <c r="F39" i="3"/>
  <c r="L38" i="1"/>
  <c r="F38" i="3"/>
  <c r="L37" i="1"/>
  <c r="F37" i="3"/>
  <c r="L36" i="1"/>
  <c r="F36" i="3"/>
  <c r="L35" i="1"/>
  <c r="F35" i="3"/>
  <c r="L34" i="1"/>
  <c r="F34" i="3"/>
  <c r="L33" i="1"/>
  <c r="F33" i="3"/>
  <c r="L32" i="1"/>
  <c r="F32" i="3"/>
  <c r="L31" i="1"/>
  <c r="F31" i="3"/>
  <c r="L30" i="1"/>
  <c r="F30" i="3"/>
  <c r="L28" i="1"/>
  <c r="F28" i="3"/>
  <c r="L27" i="1"/>
  <c r="F27" i="3"/>
  <c r="L26" i="1"/>
  <c r="F26" i="3"/>
  <c r="L25" i="1"/>
  <c r="F25" i="3"/>
  <c r="L24" i="1"/>
  <c r="F24" i="3"/>
  <c r="L21" i="1"/>
  <c r="F21" i="3"/>
  <c r="L20" i="1"/>
  <c r="F20" i="3"/>
  <c r="L19" i="1"/>
  <c r="F19" i="3"/>
  <c r="L17" i="1"/>
  <c r="F17" i="3"/>
  <c r="L16" i="1"/>
  <c r="F16" i="3"/>
  <c r="L15" i="1"/>
  <c r="F15" i="3"/>
  <c r="L14" i="1"/>
  <c r="F14" i="3"/>
  <c r="L13" i="1"/>
  <c r="F13" i="3"/>
  <c r="L12" i="1"/>
  <c r="F12" i="3"/>
  <c r="L11" i="1"/>
  <c r="F11" i="3"/>
  <c r="L10" i="1"/>
  <c r="F10" i="3"/>
  <c r="L10" i="2"/>
  <c r="G10" i="3"/>
  <c r="L11" i="2"/>
  <c r="G11" i="3"/>
  <c r="L12" i="2"/>
  <c r="G12" i="3"/>
  <c r="L14" i="2"/>
  <c r="G14" i="3"/>
  <c r="L15" i="2"/>
  <c r="G15" i="3"/>
  <c r="L19" i="2"/>
  <c r="G19" i="3"/>
  <c r="L25" i="2"/>
  <c r="G25" i="3"/>
  <c r="L27" i="2"/>
  <c r="G27" i="3"/>
  <c r="L28" i="2"/>
  <c r="G28" i="3"/>
  <c r="L33" i="2"/>
  <c r="G33" i="3"/>
  <c r="L35" i="2"/>
  <c r="G35" i="3"/>
  <c r="L36" i="2"/>
  <c r="G36" i="3"/>
  <c r="L37" i="2"/>
  <c r="G37" i="3"/>
  <c r="L40" i="2"/>
  <c r="G40" i="3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P6" i="23"/>
  <c r="O2" i="22"/>
  <c r="O3" i="22"/>
  <c r="O24" i="22"/>
  <c r="O25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37" i="2"/>
  <c r="C37" i="3"/>
  <c r="D25" i="2"/>
  <c r="C25" i="3"/>
  <c r="D17" i="2"/>
  <c r="C17" i="3"/>
  <c r="D46" i="3"/>
  <c r="B46" i="3"/>
  <c r="H43" i="1"/>
  <c r="D43" i="3"/>
  <c r="D43" i="1"/>
  <c r="B43" i="3"/>
  <c r="H42" i="1"/>
  <c r="D42" i="3"/>
  <c r="H41" i="1"/>
  <c r="D41" i="3"/>
  <c r="D41" i="1"/>
  <c r="B41" i="3"/>
  <c r="H40" i="1"/>
  <c r="D40" i="3"/>
  <c r="D40" i="1"/>
  <c r="B40" i="3"/>
  <c r="H39" i="1"/>
  <c r="D39" i="3"/>
  <c r="D39" i="1"/>
  <c r="B39" i="3"/>
  <c r="H38" i="1"/>
  <c r="D38" i="3"/>
  <c r="D38" i="1"/>
  <c r="B38" i="3"/>
  <c r="H37" i="1"/>
  <c r="D37" i="3"/>
  <c r="D37" i="1"/>
  <c r="B37" i="3"/>
  <c r="H36" i="1"/>
  <c r="D36" i="3"/>
  <c r="D36" i="1"/>
  <c r="B36" i="3"/>
  <c r="H35" i="1"/>
  <c r="D35" i="3"/>
  <c r="D35" i="1"/>
  <c r="B35" i="3"/>
  <c r="H34" i="1"/>
  <c r="D34" i="3"/>
  <c r="D34" i="1"/>
  <c r="B34" i="3"/>
  <c r="H33" i="1"/>
  <c r="D33" i="3"/>
  <c r="D33" i="1"/>
  <c r="B33" i="3"/>
  <c r="H32" i="1"/>
  <c r="D32" i="3"/>
  <c r="D32" i="1"/>
  <c r="B32" i="3"/>
  <c r="H31" i="1"/>
  <c r="D31" i="3"/>
  <c r="D31" i="1"/>
  <c r="B31" i="3"/>
  <c r="H30" i="1"/>
  <c r="D30" i="3"/>
  <c r="D30" i="1"/>
  <c r="B30" i="3"/>
  <c r="D29" i="1"/>
  <c r="B29" i="3"/>
  <c r="H28" i="1"/>
  <c r="D28" i="3"/>
  <c r="D28" i="1"/>
  <c r="B28" i="3"/>
  <c r="H27" i="1"/>
  <c r="D27" i="3"/>
  <c r="D27" i="1"/>
  <c r="B27" i="3"/>
  <c r="H26" i="1"/>
  <c r="D26" i="3"/>
  <c r="D26" i="1"/>
  <c r="B26" i="3"/>
  <c r="H25" i="1"/>
  <c r="D25" i="3"/>
  <c r="D25" i="1"/>
  <c r="B25" i="3"/>
  <c r="H24" i="1"/>
  <c r="D24" i="3"/>
  <c r="D24" i="1"/>
  <c r="B24" i="3"/>
  <c r="H23" i="1"/>
  <c r="D23" i="3"/>
  <c r="H21" i="1"/>
  <c r="D21" i="3"/>
  <c r="D21" i="1"/>
  <c r="B21" i="3"/>
  <c r="H20" i="1"/>
  <c r="D20" i="3"/>
  <c r="D20" i="1"/>
  <c r="B20" i="3"/>
  <c r="H19" i="1"/>
  <c r="D19" i="3"/>
  <c r="D19" i="1"/>
  <c r="B19" i="3"/>
  <c r="H18" i="1"/>
  <c r="D18" i="3"/>
  <c r="H17" i="1"/>
  <c r="D17" i="3"/>
  <c r="D17" i="1"/>
  <c r="B17" i="3"/>
  <c r="H16" i="1"/>
  <c r="D16" i="3"/>
  <c r="D16" i="1"/>
  <c r="B16" i="3"/>
  <c r="H15" i="1"/>
  <c r="D15" i="3"/>
  <c r="D15" i="1"/>
  <c r="B15" i="3"/>
  <c r="H14" i="1"/>
  <c r="D14" i="3"/>
  <c r="D14" i="1"/>
  <c r="B14" i="3"/>
  <c r="H13" i="1"/>
  <c r="D13" i="3"/>
  <c r="D13" i="1"/>
  <c r="B13" i="3"/>
  <c r="H12" i="1"/>
  <c r="D12" i="3"/>
  <c r="D12" i="1"/>
  <c r="B12" i="3"/>
  <c r="H11" i="1"/>
  <c r="D11" i="3"/>
  <c r="D11" i="1"/>
  <c r="B11" i="3"/>
  <c r="H10" i="1"/>
  <c r="D10" i="3"/>
  <c r="D10" i="1"/>
  <c r="B10" i="3"/>
  <c r="D9" i="1"/>
  <c r="B9" i="3"/>
  <c r="H34" i="2"/>
  <c r="E34" i="3"/>
  <c r="H33" i="2"/>
  <c r="E33" i="3"/>
  <c r="H17" i="2"/>
  <c r="E17" i="3"/>
  <c r="D12" i="2"/>
  <c r="C12" i="3"/>
  <c r="D33" i="2"/>
  <c r="C33" i="3"/>
  <c r="D36" i="2"/>
  <c r="C36" i="3"/>
  <c r="D43" i="2"/>
  <c r="C43" i="3"/>
  <c r="H10" i="2"/>
  <c r="E10" i="3"/>
  <c r="H25" i="2"/>
  <c r="E25" i="3"/>
  <c r="H26" i="2"/>
  <c r="E26" i="3"/>
  <c r="H14" i="2"/>
  <c r="E14" i="3"/>
  <c r="H30" i="2"/>
  <c r="E30" i="3"/>
  <c r="D41" i="2"/>
  <c r="C41" i="3"/>
  <c r="H11" i="2"/>
  <c r="E11" i="3"/>
  <c r="D18" i="2"/>
  <c r="C18" i="3"/>
  <c r="H19" i="2"/>
  <c r="E19" i="3"/>
  <c r="H31" i="2"/>
  <c r="E31" i="3"/>
  <c r="H35" i="2"/>
  <c r="E35" i="3"/>
  <c r="H39" i="2"/>
  <c r="E39" i="3"/>
  <c r="D45" i="3"/>
  <c r="D11" i="2"/>
  <c r="C11" i="3"/>
  <c r="H12" i="2"/>
  <c r="E12" i="3"/>
  <c r="D15" i="2"/>
  <c r="C15" i="3"/>
  <c r="H20" i="2"/>
  <c r="E20" i="3"/>
  <c r="H24" i="2"/>
  <c r="E24" i="3"/>
  <c r="D27" i="2"/>
  <c r="C27" i="3"/>
  <c r="H28" i="2"/>
  <c r="E28" i="3"/>
  <c r="H32" i="2"/>
  <c r="E32" i="3"/>
  <c r="H36" i="2"/>
  <c r="E36" i="3"/>
  <c r="D39" i="2"/>
  <c r="C39" i="3"/>
  <c r="H41" i="2"/>
  <c r="E41" i="3"/>
  <c r="H42" i="2"/>
  <c r="E42" i="3"/>
  <c r="H43" i="2"/>
  <c r="E43" i="3"/>
  <c r="H15" i="2"/>
  <c r="E15" i="3"/>
  <c r="F46" i="3"/>
  <c r="F45" i="3"/>
  <c r="P25" i="23"/>
  <c r="O25" i="23"/>
  <c r="D23" i="4"/>
  <c r="L42" i="2"/>
  <c r="G42" i="3"/>
  <c r="L42" i="1"/>
  <c r="F42" i="3"/>
  <c r="L29" i="1"/>
  <c r="F29" i="3"/>
  <c r="D29" i="2"/>
  <c r="C29" i="3"/>
  <c r="H29" i="2"/>
  <c r="E29" i="3"/>
  <c r="F22" i="1"/>
  <c r="F22" i="2"/>
  <c r="L29" i="2"/>
  <c r="G29" i="3"/>
  <c r="L30" i="2"/>
  <c r="G30" i="3"/>
  <c r="J22" i="1"/>
  <c r="J22" i="2"/>
  <c r="G22" i="1"/>
  <c r="G22" i="2"/>
  <c r="H29" i="1"/>
  <c r="D29" i="3"/>
  <c r="B22" i="1"/>
  <c r="B44" i="1"/>
  <c r="G27" i="2"/>
  <c r="H27" i="2"/>
  <c r="E27" i="3"/>
  <c r="H23" i="2"/>
  <c r="E23" i="3"/>
  <c r="J23" i="2"/>
  <c r="L23" i="2"/>
  <c r="G23" i="3"/>
  <c r="L23" i="1"/>
  <c r="F23" i="3"/>
  <c r="K22" i="1"/>
  <c r="K22" i="2"/>
  <c r="C22" i="1"/>
  <c r="C22" i="2"/>
  <c r="B23" i="2"/>
  <c r="D23" i="2"/>
  <c r="C23" i="3"/>
  <c r="D23" i="1"/>
  <c r="B23" i="3"/>
  <c r="H21" i="2"/>
  <c r="E21" i="3"/>
  <c r="D20" i="2"/>
  <c r="C20" i="3"/>
  <c r="L18" i="2"/>
  <c r="G18" i="3"/>
  <c r="L18" i="1"/>
  <c r="F18" i="3"/>
  <c r="J8" i="1"/>
  <c r="J8" i="2"/>
  <c r="L8" i="2"/>
  <c r="G8" i="3"/>
  <c r="G8" i="1"/>
  <c r="H18" i="2"/>
  <c r="E18" i="3"/>
  <c r="D18" i="1"/>
  <c r="B18" i="3"/>
  <c r="L9" i="1"/>
  <c r="F9" i="3"/>
  <c r="G9" i="2"/>
  <c r="D8" i="1"/>
  <c r="B8" i="3"/>
  <c r="F8" i="1"/>
  <c r="F9" i="2"/>
  <c r="H9" i="2"/>
  <c r="E9" i="3"/>
  <c r="J9" i="2"/>
  <c r="L9" i="2"/>
  <c r="G9" i="3"/>
  <c r="D9" i="2"/>
  <c r="C9" i="3"/>
  <c r="D8" i="2"/>
  <c r="C8" i="3"/>
  <c r="H22" i="2"/>
  <c r="E22" i="3"/>
  <c r="H22" i="1"/>
  <c r="D22" i="3"/>
  <c r="G44" i="1"/>
  <c r="B22" i="2"/>
  <c r="D22" i="2"/>
  <c r="C22" i="3"/>
  <c r="L22" i="1"/>
  <c r="F22" i="3"/>
  <c r="D22" i="1"/>
  <c r="B22" i="3"/>
  <c r="L22" i="2"/>
  <c r="G22" i="3"/>
  <c r="K44" i="1"/>
  <c r="C44" i="1"/>
  <c r="C44" i="2"/>
  <c r="J44" i="1"/>
  <c r="L8" i="1"/>
  <c r="F8" i="3"/>
  <c r="G8" i="2"/>
  <c r="H8" i="1"/>
  <c r="D8" i="3"/>
  <c r="F8" i="2"/>
  <c r="H8" i="2"/>
  <c r="E8" i="3"/>
  <c r="F44" i="1"/>
  <c r="F45" i="2"/>
  <c r="B45" i="2"/>
  <c r="B44" i="2"/>
  <c r="G44" i="2"/>
  <c r="I11" i="2"/>
  <c r="K44" i="2"/>
  <c r="M17" i="2"/>
  <c r="G46" i="2"/>
  <c r="H46" i="2"/>
  <c r="E46" i="3"/>
  <c r="L44" i="1"/>
  <c r="F44" i="3"/>
  <c r="E27" i="2"/>
  <c r="E23" i="2"/>
  <c r="K45" i="2"/>
  <c r="D44" i="1"/>
  <c r="B44" i="3"/>
  <c r="J45" i="2"/>
  <c r="E39" i="2"/>
  <c r="E12" i="2"/>
  <c r="E8" i="2"/>
  <c r="E37" i="2"/>
  <c r="E36" i="2"/>
  <c r="J44" i="2"/>
  <c r="E16" i="2"/>
  <c r="E15" i="2"/>
  <c r="E9" i="2"/>
  <c r="E40" i="2"/>
  <c r="E18" i="2"/>
  <c r="E11" i="2"/>
  <c r="E43" i="2"/>
  <c r="E29" i="2"/>
  <c r="E26" i="2"/>
  <c r="E10" i="2"/>
  <c r="E20" i="2"/>
  <c r="E13" i="2"/>
  <c r="E34" i="2"/>
  <c r="E35" i="2"/>
  <c r="E25" i="2"/>
  <c r="E32" i="2"/>
  <c r="E17" i="2"/>
  <c r="E19" i="2"/>
  <c r="E33" i="2"/>
  <c r="E44" i="2"/>
  <c r="E14" i="2"/>
  <c r="E28" i="2"/>
  <c r="E31" i="2"/>
  <c r="E38" i="2"/>
  <c r="E22" i="2"/>
  <c r="D44" i="2"/>
  <c r="C44" i="3"/>
  <c r="E41" i="2"/>
  <c r="E24" i="2"/>
  <c r="E30" i="2"/>
  <c r="E21" i="2"/>
  <c r="E42" i="2"/>
  <c r="H44" i="1"/>
  <c r="D44" i="3"/>
  <c r="F44" i="2"/>
  <c r="I40" i="2"/>
  <c r="I24" i="2"/>
  <c r="I34" i="2"/>
  <c r="I46" i="2"/>
  <c r="M14" i="2"/>
  <c r="M16" i="2"/>
  <c r="M22" i="2"/>
  <c r="I35" i="2"/>
  <c r="I21" i="2"/>
  <c r="I23" i="2"/>
  <c r="I15" i="2"/>
  <c r="I26" i="2"/>
  <c r="I38" i="2"/>
  <c r="I10" i="2"/>
  <c r="I12" i="2"/>
  <c r="I29" i="2"/>
  <c r="I31" i="2"/>
  <c r="I25" i="2"/>
  <c r="I14" i="2"/>
  <c r="I44" i="2"/>
  <c r="K46" i="2"/>
  <c r="L46" i="2"/>
  <c r="G46" i="3"/>
  <c r="M37" i="2"/>
  <c r="M12" i="2"/>
  <c r="M18" i="2"/>
  <c r="I37" i="2"/>
  <c r="I28" i="2"/>
  <c r="I13" i="2"/>
  <c r="I41" i="2"/>
  <c r="I20" i="2"/>
  <c r="H44" i="2"/>
  <c r="E44" i="3"/>
  <c r="I27" i="2"/>
  <c r="I42" i="2"/>
  <c r="I33" i="2"/>
  <c r="I30" i="2"/>
  <c r="I43" i="2"/>
  <c r="M13" i="2"/>
  <c r="M40" i="2"/>
  <c r="M41" i="2"/>
  <c r="M42" i="2"/>
  <c r="M43" i="2"/>
  <c r="M25" i="2"/>
  <c r="M35" i="2"/>
  <c r="M9" i="2"/>
  <c r="M38" i="2"/>
  <c r="M21" i="2"/>
  <c r="M19" i="2"/>
  <c r="M31" i="2"/>
  <c r="I39" i="2"/>
  <c r="I36" i="2"/>
  <c r="I32" i="2"/>
  <c r="I18" i="2"/>
  <c r="I22" i="2"/>
  <c r="I16" i="2"/>
  <c r="I19" i="2"/>
  <c r="I17" i="2"/>
  <c r="I9" i="2"/>
  <c r="I8" i="2"/>
  <c r="G45" i="2"/>
  <c r="H45" i="2"/>
  <c r="E45" i="3"/>
  <c r="M36" i="2"/>
  <c r="M29" i="2"/>
  <c r="M32" i="2"/>
  <c r="M28" i="2"/>
  <c r="M23" i="2"/>
  <c r="M11" i="2"/>
  <c r="M30" i="2"/>
  <c r="M33" i="2"/>
  <c r="M20" i="2"/>
  <c r="M26" i="2"/>
  <c r="M24" i="2"/>
  <c r="M15" i="2"/>
  <c r="M8" i="2"/>
  <c r="M34" i="2"/>
  <c r="M44" i="2"/>
  <c r="M10" i="2"/>
  <c r="M39" i="2"/>
  <c r="M27" i="2"/>
  <c r="L44" i="2"/>
  <c r="G44" i="3"/>
  <c r="L45" i="2"/>
  <c r="G45" i="3"/>
  <c r="M46" i="2"/>
  <c r="M45" i="2"/>
  <c r="I45" i="2"/>
</calcChain>
</file>

<file path=xl/sharedStrings.xml><?xml version="1.0" encoding="utf-8"?>
<sst xmlns="http://schemas.openxmlformats.org/spreadsheetml/2006/main" count="424" uniqueCount="229">
  <si>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</si>
  <si>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</si>
  <si>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</si>
  <si>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</si>
  <si>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</si>
  <si>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</si>
  <si>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</si>
  <si>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</si>
  <si>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</si>
  <si>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</si>
  <si>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</si>
  <si>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</si>
  <si>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</si>
  <si>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</si>
  <si>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</si>
  <si>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</si>
  <si>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</si>
  <si>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</si>
  <si>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</si>
  <si>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</si>
  <si>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</si>
  <si>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</si>
  <si>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</si>
  <si>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</si>
  <si>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</si>
  <si>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</si>
  <si>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</si>
  <si>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</si>
  <si>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</si>
  <si>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</si>
  <si>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</si>
  <si>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</si>
  <si>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</si>
  <si>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</si>
  <si>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</si>
  <si>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</si>
  <si>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</si>
  <si>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</si>
  <si>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</si>
  <si>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</si>
  <si>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</si>
  <si>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</si>
  <si>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</si>
  <si>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</si>
  <si>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</si>
  <si>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</si>
  <si>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</si>
  <si>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</si>
  <si>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</si>
  <si>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</si>
  <si>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</si>
  <si>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</si>
  <si>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</si>
  <si>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</si>
  <si>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</si>
  <si>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</si>
  <si>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</si>
  <si>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</si>
  <si>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</si>
  <si>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</si>
  <si>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</si>
  <si>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</si>
  <si>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</si>
  <si>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</si>
  <si>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</si>
  <si>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</si>
  <si>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</si>
  <si>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</si>
  <si>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</si>
  <si>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</si>
  <si>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</si>
  <si>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</si>
  <si>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</si>
  <si>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</si>
  <si>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</si>
  <si>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</si>
  <si>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</si>
  <si>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</si>
  <si>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</si>
  <si>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</si>
  <si>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</si>
  <si>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</si>
  <si>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</si>
  <si>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</si>
  <si>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</si>
  <si>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</si>
  <si>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</si>
  <si>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</si>
  <si>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</si>
  <si>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</si>
  <si>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</si>
  <si>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</si>
  <si>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</si>
  <si>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</si>
  <si>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</si>
  <si>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</si>
  <si>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</si>
  <si>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</si>
  <si>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</si>
  <si>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</si>
  <si>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</si>
  <si>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</si>
  <si>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</si>
  <si>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</si>
  <si>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</si>
  <si>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</si>
  <si>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</si>
  <si>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</si>
  <si>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</si>
  <si>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</si>
  <si>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</si>
  <si>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</si>
  <si>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</si>
  <si>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</si>
  <si>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</si>
  <si>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</si>
  <si>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</si>
  <si>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SON 12 AYLIK
(2021/2020)</t>
  </si>
  <si>
    <t>Değişim    ('22/'21)</t>
  </si>
  <si>
    <t xml:space="preserve"> Pay(22)  (%)</t>
  </si>
  <si>
    <t>2022 YILI İHRACATIMIZDA İLK 20 ÜLKE (1.000 $)</t>
  </si>
  <si>
    <t>2022 İHRACAT RAKAMLARI - TL</t>
  </si>
  <si>
    <t>MAYIS  (2021/2020)</t>
  </si>
  <si>
    <t>OCAK - MAYIS (2021/2020)</t>
  </si>
  <si>
    <t>1 - 31 MAYıS İHRACAT RAKAMLARI</t>
  </si>
  <si>
    <t xml:space="preserve">SEKTÖREL BAZDA İHRACAT RAKAMLARI -1.000 $ </t>
  </si>
  <si>
    <t>1 - 31 MAYıS</t>
  </si>
  <si>
    <t>1 OCAK  -  31 MAYıS</t>
  </si>
  <si>
    <t>2020 - 2021</t>
  </si>
  <si>
    <t>2021 - 2022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</si>
  <si>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</si>
  <si>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</si>
  <si>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</si>
  <si>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</si>
  <si>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</si>
  <si>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</si>
  <si>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</si>
  <si>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</si>
  <si>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</si>
  <si>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</si>
  <si>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</si>
  <si>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</si>
  <si>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</si>
  <si>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</si>
  <si>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</si>
  <si>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</si>
  <si>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</si>
  <si>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</si>
  <si>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</si>
  <si>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</si>
  <si>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</si>
  <si>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</si>
  <si>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</si>
  <si>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</si>
  <si>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</si>
  <si>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</si>
  <si>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</si>
  <si>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2021  1 - 31 MAYıS</t>
  </si>
  <si>
    <t>2022  1 - 31 MAYıS</t>
  </si>
  <si>
    <t>GUAM</t>
  </si>
  <si>
    <t>MAKAO</t>
  </si>
  <si>
    <t>BAHAMALAR</t>
  </si>
  <si>
    <t>PALAU</t>
  </si>
  <si>
    <t>LAOS</t>
  </si>
  <si>
    <t>RUANDA</t>
  </si>
  <si>
    <t>COOK ADALARI</t>
  </si>
  <si>
    <t>DOMİNİK CUMHURİYETİ</t>
  </si>
  <si>
    <t>TOGO</t>
  </si>
  <si>
    <t>ANDORRA</t>
  </si>
  <si>
    <t>ALMANYA</t>
  </si>
  <si>
    <t>ABD</t>
  </si>
  <si>
    <t>İTALYA</t>
  </si>
  <si>
    <t>BİRLEŞİK KRALLIK</t>
  </si>
  <si>
    <t>İSPANYA</t>
  </si>
  <si>
    <t>IRAK</t>
  </si>
  <si>
    <t>FRANSA</t>
  </si>
  <si>
    <t>ROMANYA</t>
  </si>
  <si>
    <t>İSRAİL</t>
  </si>
  <si>
    <t>HOLLANDA</t>
  </si>
  <si>
    <t>İSTANBUL</t>
  </si>
  <si>
    <t>KOCAELI</t>
  </si>
  <si>
    <t>BURSA</t>
  </si>
  <si>
    <t>İZMIR</t>
  </si>
  <si>
    <t>ANKARA</t>
  </si>
  <si>
    <t>GAZIANTEP</t>
  </si>
  <si>
    <t>MANISA</t>
  </si>
  <si>
    <t>SAKARYA</t>
  </si>
  <si>
    <t>DENIZLI</t>
  </si>
  <si>
    <t>HATAY</t>
  </si>
  <si>
    <t>YOZGAT</t>
  </si>
  <si>
    <t>BITLIS</t>
  </si>
  <si>
    <t>TUNCELI</t>
  </si>
  <si>
    <t>BINGÖL</t>
  </si>
  <si>
    <t>BARTIN</t>
  </si>
  <si>
    <t>KILIS</t>
  </si>
  <si>
    <t>BATMAN</t>
  </si>
  <si>
    <t>TOKAT</t>
  </si>
  <si>
    <t>ELAZIĞ</t>
  </si>
  <si>
    <t>MUŞ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</si>
  <si>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</si>
  <si>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</si>
  <si>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</si>
  <si>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</si>
  <si>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</si>
  <si>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</si>
  <si>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</si>
  <si>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</si>
  <si>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</si>
  <si>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</si>
  <si>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</si>
  <si>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</si>
  <si>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</si>
  <si>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</si>
  <si>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POLONYA</t>
  </si>
  <si>
    <t>MISIR</t>
  </si>
  <si>
    <t>RUSYA FEDERASYONU</t>
  </si>
  <si>
    <t>BELÇİKA</t>
  </si>
  <si>
    <t>BULGARİSTAN</t>
  </si>
  <si>
    <t>FAS</t>
  </si>
  <si>
    <t>BAE</t>
  </si>
  <si>
    <t>YUNANİSTAN</t>
  </si>
  <si>
    <t>ÇİN</t>
  </si>
  <si>
    <t>LİBYA</t>
  </si>
  <si>
    <t>İhracatçı Birlikleri Kaydından Muaf İhracat ile Antrepo ve Serbest Bölgeler Farkı</t>
  </si>
  <si>
    <t>GENEL İHRACAT TOPLAMI</t>
  </si>
  <si>
    <t>1 Mayıs - 31 Mayıs</t>
  </si>
  <si>
    <t>1 Ocak - 31 Mayıs</t>
  </si>
  <si>
    <t>1 Haziran - 31 Mayıs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</si>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</sst>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\ _T_L_-;\-* #,##0\ _T_L_-;_-* &quot;-&quot;??\ _T_L_-;_-@_-"/>
    <numFmt numFmtId="170" formatCode="#,##0.0000"/>
    <numFmt numFmtId="171" formatCode="#,##0.0_ ;\-#,##0.0\ 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4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0" fontId="37" fillId="0" borderId="0" xfId="2" applyFont="1" applyFill="1" applyBorder="1"/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69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0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171" fontId="27" fillId="0" borderId="9" xfId="1" applyNumberFormat="1" applyFont="1" applyFill="1" applyBorder="1" applyAlignment="1">
      <alignment horizontal="right" vertical="center"/>
    </xf>
    <xf numFmtId="171" fontId="27" fillId="0" borderId="9" xfId="0" applyNumberFormat="1" applyFont="1" applyFill="1" applyBorder="1" applyAlignment="1">
      <alignment horizontal="right" vertical="center"/>
    </xf>
    <xf numFmtId="3" fontId="82" fillId="0" borderId="21" xfId="0" applyNumberFormat="1" applyFont="1" applyFill="1" applyBorder="1" applyAlignment="1">
      <alignment horizontal="right"/>
    </xf>
    <xf numFmtId="3" fontId="17" fillId="0" borderId="0" xfId="2" applyNumberFormat="1" applyFont="1" applyFill="1" applyBorder="1"/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'2002_2022_AYLIK_IHR'!$A$25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'2002_2022_AYLIK_IHR'!$C$25:$N$25</c:f>
              <c:numCache>
                <c:formatCode>#,##0</c:formatCode>
                <c:ptCount val="12"/>
                <c:pt idx="0">
                  <c:v>11077359.71924</c:v>
                </c:pt>
                <c:pt idx="1">
                  <c:v>11948672.139039999</c:v>
                </c:pt>
                <c:pt idx="2">
                  <c:v>14119641.288019998</c:v>
                </c:pt>
                <c:pt idx="3">
                  <c:v>14141586.02038</c:v>
                </c:pt>
                <c:pt idx="4">
                  <c:v>12586575.336420001</c:v>
                </c:pt>
                <c:pt idx="5">
                  <c:v>15240837.538629998</c:v>
                </c:pt>
                <c:pt idx="6">
                  <c:v>12620410.454070002</c:v>
                </c:pt>
                <c:pt idx="7">
                  <c:v>14410197.136080001</c:v>
                </c:pt>
                <c:pt idx="8">
                  <c:v>15806985.885110002</c:v>
                </c:pt>
                <c:pt idx="9">
                  <c:v>15681750.11279</c:v>
                </c:pt>
                <c:pt idx="10">
                  <c:v>16248524.027599998</c:v>
                </c:pt>
                <c:pt idx="11">
                  <c:v>16899095.553939998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0-4AB3-83E1-9BBD46ED74EE}"/>
            </c:ext>
          </c:extLst>
        </c:ser>
        <c:ser>
          <c:idx val="1"/>
          <c:order val="1"/>
          <c:tx>
            <c:strRef>
              <c:f>'2002_2022_AYLIK_IHR'!$A$24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'2002_2022_AYLIK_IHR'!$C$24:$N$24</c:f>
              <c:numCache>
                <c:formatCode>#,##0</c:formatCode>
                <c:ptCount val="12"/>
                <c:pt idx="0">
                  <c:v>13091493.42649</c:v>
                </c:pt>
                <c:pt idx="1">
                  <c:v>14936603.95187</c:v>
                </c:pt>
                <c:pt idx="2">
                  <c:v>17111225.026760004</c:v>
                </c:pt>
                <c:pt idx="3">
                  <c:v>17719051.534110002</c:v>
                </c:pt>
                <c:pt idx="4">
                  <c:v>14089161.68596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0-4AB3-83E1-9BBD46ED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81552"/>
        <c:axId val="-120083728"/>
      </c:lineChart>
      <c:catAx>
        <c:axId val="-12008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008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00837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0081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'2002_2022_AYLIK_IHR'!$C$10:$N$10</c:f>
              <c:numCache>
                <c:formatCode>#,##0</c:formatCode>
                <c:ptCount val="12"/>
                <c:pt idx="0">
                  <c:v>119582.38079</c:v>
                </c:pt>
                <c:pt idx="1">
                  <c:v>126979.33534000001</c:v>
                </c:pt>
                <c:pt idx="2">
                  <c:v>155893.22654999999</c:v>
                </c:pt>
                <c:pt idx="3">
                  <c:v>139211.29156000001</c:v>
                </c:pt>
                <c:pt idx="4">
                  <c:v>95409.242450000005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4E19-B670-3B99D315ECC7}"/>
            </c:ext>
          </c:extLst>
        </c:ser>
        <c:ser>
          <c:idx val="0"/>
          <c:order val="1"/>
          <c:tx>
            <c:strRef>
              <c:f>'2002_2022_AYLIK_IHR'!$A$11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'2002_2022_AYLIK_IHR'!$C$11:$N$11</c:f>
              <c:numCache>
                <c:formatCode>#,##0</c:formatCode>
                <c:ptCount val="12"/>
                <c:pt idx="0">
                  <c:v>103715.16209</c:v>
                </c:pt>
                <c:pt idx="1">
                  <c:v>116565.35743</c:v>
                </c:pt>
                <c:pt idx="2">
                  <c:v>126148.15974</c:v>
                </c:pt>
                <c:pt idx="3">
                  <c:v>121883.05445</c:v>
                </c:pt>
                <c:pt idx="4">
                  <c:v>104753.48768999999</c:v>
                </c:pt>
                <c:pt idx="5">
                  <c:v>110501.72897</c:v>
                </c:pt>
                <c:pt idx="6">
                  <c:v>71836.562160000001</c:v>
                </c:pt>
                <c:pt idx="7">
                  <c:v>113519.8511</c:v>
                </c:pt>
                <c:pt idx="8">
                  <c:v>159769.88894999999</c:v>
                </c:pt>
                <c:pt idx="9">
                  <c:v>194667.15823999999</c:v>
                </c:pt>
                <c:pt idx="10">
                  <c:v>176241.64051999999</c:v>
                </c:pt>
                <c:pt idx="11">
                  <c:v>170039.71651999999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4E19-B670-3B99D315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364928"/>
        <c:axId val="-72360032"/>
      </c:lineChart>
      <c:catAx>
        <c:axId val="-723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236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23600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2364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'2002_2022_AYLIK_IHR'!$C$12:$N$12</c:f>
              <c:numCache>
                <c:formatCode>#,##0</c:formatCode>
                <c:ptCount val="12"/>
                <c:pt idx="0">
                  <c:v>182179.29435000001</c:v>
                </c:pt>
                <c:pt idx="1">
                  <c:v>166220.56289999999</c:v>
                </c:pt>
                <c:pt idx="2">
                  <c:v>148463.77168000001</c:v>
                </c:pt>
                <c:pt idx="3">
                  <c:v>126712.11784000001</c:v>
                </c:pt>
                <c:pt idx="4">
                  <c:v>99999.963229999994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9-4489-A0F3-08F22F499A45}"/>
            </c:ext>
          </c:extLst>
        </c:ser>
        <c:ser>
          <c:idx val="0"/>
          <c:order val="1"/>
          <c:tx>
            <c:strRef>
              <c:f>'2002_2022_AYLIK_IHR'!$A$13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'2002_2022_AYLIK_IHR'!$C$13:$N$13</c:f>
              <c:numCache>
                <c:formatCode>#,##0</c:formatCode>
                <c:ptCount val="12"/>
                <c:pt idx="0">
                  <c:v>190660.46724</c:v>
                </c:pt>
                <c:pt idx="1">
                  <c:v>201115.47248999999</c:v>
                </c:pt>
                <c:pt idx="2">
                  <c:v>183441.24285000001</c:v>
                </c:pt>
                <c:pt idx="3">
                  <c:v>165697.96616000001</c:v>
                </c:pt>
                <c:pt idx="4">
                  <c:v>147226.88253999999</c:v>
                </c:pt>
                <c:pt idx="5">
                  <c:v>147977.08721999999</c:v>
                </c:pt>
                <c:pt idx="6">
                  <c:v>131215.7303</c:v>
                </c:pt>
                <c:pt idx="7">
                  <c:v>111714.37826</c:v>
                </c:pt>
                <c:pt idx="8">
                  <c:v>201461.87885000001</c:v>
                </c:pt>
                <c:pt idx="9">
                  <c:v>250479.69808999999</c:v>
                </c:pt>
                <c:pt idx="10">
                  <c:v>277980.59620000003</c:v>
                </c:pt>
                <c:pt idx="11">
                  <c:v>247281.66889999999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9-4489-A0F3-08F22F499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364384"/>
        <c:axId val="-71844864"/>
      </c:lineChart>
      <c:catAx>
        <c:axId val="-723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84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18448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2364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'2002_2022_AYLIK_IHR'!$C$14:$N$14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46817.5118</c:v>
                </c:pt>
                <c:pt idx="2">
                  <c:v>31117.824369999998</c:v>
                </c:pt>
                <c:pt idx="3">
                  <c:v>29692.238120000002</c:v>
                </c:pt>
                <c:pt idx="4">
                  <c:v>22167.557540000002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1-46AA-ADFD-83B021B1C4D0}"/>
            </c:ext>
          </c:extLst>
        </c:ser>
        <c:ser>
          <c:idx val="0"/>
          <c:order val="1"/>
          <c:tx>
            <c:strRef>
              <c:f>'2002_2022_AYLIK_IHR'!$A$15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'2002_2022_AYLIK_IHR'!$C$15:$N$15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24837.689180000001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24518.566579999999</c:v>
                </c:pt>
                <c:pt idx="8">
                  <c:v>29806.453839999998</c:v>
                </c:pt>
                <c:pt idx="9">
                  <c:v>25260.424210000001</c:v>
                </c:pt>
                <c:pt idx="10">
                  <c:v>30724.71009</c:v>
                </c:pt>
                <c:pt idx="11">
                  <c:v>39583.996249999997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1-46AA-ADFD-83B021B1C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847040"/>
        <c:axId val="-71849760"/>
      </c:lineChart>
      <c:catAx>
        <c:axId val="-718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84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18497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847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'2002_2022_AYLIK_IHR'!$C$16:$N$16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52440.728620000002</c:v>
                </c:pt>
                <c:pt idx="4">
                  <c:v>53869.333160000002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A-4F46-949D-1AE7F8A3DE1A}"/>
            </c:ext>
          </c:extLst>
        </c:ser>
        <c:ser>
          <c:idx val="0"/>
          <c:order val="1"/>
          <c:tx>
            <c:strRef>
              <c:f>'2002_2022_AYLIK_IHR'!$A$17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'2002_2022_AYLIK_IHR'!$C$17:$N$17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49271.71471</c:v>
                </c:pt>
                <c:pt idx="3">
                  <c:v>52377.636700000003</c:v>
                </c:pt>
                <c:pt idx="4">
                  <c:v>62135.500480000002</c:v>
                </c:pt>
                <c:pt idx="5">
                  <c:v>85394.880229999995</c:v>
                </c:pt>
                <c:pt idx="6">
                  <c:v>52207.46948</c:v>
                </c:pt>
                <c:pt idx="7">
                  <c:v>60022.116329999997</c:v>
                </c:pt>
                <c:pt idx="8">
                  <c:v>100938.86161000001</c:v>
                </c:pt>
                <c:pt idx="9">
                  <c:v>76724.234389999998</c:v>
                </c:pt>
                <c:pt idx="10">
                  <c:v>57727.288930000002</c:v>
                </c:pt>
                <c:pt idx="11">
                  <c:v>77762.280119999996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A-4F46-949D-1AE7F8A3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846496"/>
        <c:axId val="-71851936"/>
      </c:lineChart>
      <c:catAx>
        <c:axId val="-718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85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18519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8464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'2002_2022_AYLIK_IHR'!$C$18:$N$18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17033.14921</c:v>
                </c:pt>
                <c:pt idx="3">
                  <c:v>18062.520100000002</c:v>
                </c:pt>
                <c:pt idx="4">
                  <c:v>12463.489380000001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5-4E5D-8C08-1B80C65DBAAE}"/>
            </c:ext>
          </c:extLst>
        </c:ser>
        <c:ser>
          <c:idx val="0"/>
          <c:order val="1"/>
          <c:tx>
            <c:strRef>
              <c:f>'2002_2022_AYLIK_IHR'!$A$19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'2002_2022_AYLIK_IHR'!$C$19:$N$19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12028.238660000001</c:v>
                </c:pt>
                <c:pt idx="7">
                  <c:v>8439.4064199999993</c:v>
                </c:pt>
                <c:pt idx="8">
                  <c:v>9218.2875199999999</c:v>
                </c:pt>
                <c:pt idx="9">
                  <c:v>7979.69463</c:v>
                </c:pt>
                <c:pt idx="10">
                  <c:v>10633.564109999999</c:v>
                </c:pt>
                <c:pt idx="11">
                  <c:v>12679.338809999999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5-4E5D-8C08-1B80C65DB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850848"/>
        <c:axId val="-71850304"/>
      </c:lineChart>
      <c:catAx>
        <c:axId val="-7185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85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18503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850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'2002_2022_AYLIK_IHR'!$C$20:$N$20</c:f>
              <c:numCache>
                <c:formatCode>#,##0</c:formatCode>
                <c:ptCount val="12"/>
                <c:pt idx="0">
                  <c:v>300295.32032</c:v>
                </c:pt>
                <c:pt idx="1">
                  <c:v>316251.69005999999</c:v>
                </c:pt>
                <c:pt idx="2">
                  <c:v>382140.55839000002</c:v>
                </c:pt>
                <c:pt idx="3">
                  <c:v>383047.37072000001</c:v>
                </c:pt>
                <c:pt idx="4">
                  <c:v>302027.49427000002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7-46C9-97C6-503850BB4833}"/>
            </c:ext>
          </c:extLst>
        </c:ser>
        <c:ser>
          <c:idx val="0"/>
          <c:order val="1"/>
          <c:tx>
            <c:strRef>
              <c:f>'2002_2022_AYLIK_IHR'!$A$21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'2002_2022_AYLIK_IHR'!$C$21:$N$21</c:f>
              <c:numCache>
                <c:formatCode>#,##0</c:formatCode>
                <c:ptCount val="12"/>
                <c:pt idx="0">
                  <c:v>216886.89996000001</c:v>
                </c:pt>
                <c:pt idx="1">
                  <c:v>208723.36321000001</c:v>
                </c:pt>
                <c:pt idx="2">
                  <c:v>247977.97706999999</c:v>
                </c:pt>
                <c:pt idx="3">
                  <c:v>280588.88767000003</c:v>
                </c:pt>
                <c:pt idx="4">
                  <c:v>265663.38981000002</c:v>
                </c:pt>
                <c:pt idx="5">
                  <c:v>313347.25647999998</c:v>
                </c:pt>
                <c:pt idx="6">
                  <c:v>262176.96470999997</c:v>
                </c:pt>
                <c:pt idx="7">
                  <c:v>286061.99651000003</c:v>
                </c:pt>
                <c:pt idx="8">
                  <c:v>299539.05277000001</c:v>
                </c:pt>
                <c:pt idx="9">
                  <c:v>288750.81549000001</c:v>
                </c:pt>
                <c:pt idx="10">
                  <c:v>321478.48223000002</c:v>
                </c:pt>
                <c:pt idx="11">
                  <c:v>407124.58727999998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7-46C9-97C6-503850BB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606800"/>
        <c:axId val="-71608432"/>
      </c:lineChart>
      <c:catAx>
        <c:axId val="-7160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60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1608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606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'2002_2022_AYLIK_IHR'!$C$22:$N$22</c:f>
              <c:numCache>
                <c:formatCode>#,##0</c:formatCode>
                <c:ptCount val="12"/>
                <c:pt idx="0">
                  <c:v>557607.81085000001</c:v>
                </c:pt>
                <c:pt idx="1">
                  <c:v>622379.34551000001</c:v>
                </c:pt>
                <c:pt idx="2">
                  <c:v>752108.05075000005</c:v>
                </c:pt>
                <c:pt idx="3">
                  <c:v>777072.60887999996</c:v>
                </c:pt>
                <c:pt idx="4">
                  <c:v>613439.78483000002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B-417F-B5B7-8FFB54455920}"/>
            </c:ext>
          </c:extLst>
        </c:ser>
        <c:ser>
          <c:idx val="0"/>
          <c:order val="1"/>
          <c:tx>
            <c:strRef>
              <c:f>'2002_2022_AYLIK_IHR'!$A$23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'2002_2022_AYLIK_IHR'!$C$23:$N$23</c:f>
              <c:numCache>
                <c:formatCode>#,##0</c:formatCode>
                <c:ptCount val="12"/>
                <c:pt idx="0">
                  <c:v>453133.13257000002</c:v>
                </c:pt>
                <c:pt idx="1">
                  <c:v>479065.09509000002</c:v>
                </c:pt>
                <c:pt idx="2">
                  <c:v>580656.74722999998</c:v>
                </c:pt>
                <c:pt idx="3">
                  <c:v>581264.20652999997</c:v>
                </c:pt>
                <c:pt idx="4">
                  <c:v>501065.42385000002</c:v>
                </c:pt>
                <c:pt idx="5">
                  <c:v>613094.48181000003</c:v>
                </c:pt>
                <c:pt idx="6">
                  <c:v>505779.56637000002</c:v>
                </c:pt>
                <c:pt idx="7">
                  <c:v>605133.60210000002</c:v>
                </c:pt>
                <c:pt idx="8">
                  <c:v>650743.47086</c:v>
                </c:pt>
                <c:pt idx="9">
                  <c:v>613688.73182999995</c:v>
                </c:pt>
                <c:pt idx="10">
                  <c:v>694328.10270000005</c:v>
                </c:pt>
                <c:pt idx="11">
                  <c:v>712956.11240999994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B-417F-B5B7-8FFB54455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606256"/>
        <c:axId val="-71604080"/>
      </c:lineChart>
      <c:catAx>
        <c:axId val="-7160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604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16040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6062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'2002_2022_AYLIK_IHR'!$C$26:$N$26</c:f>
              <c:numCache>
                <c:formatCode>#,##0</c:formatCode>
                <c:ptCount val="12"/>
                <c:pt idx="0">
                  <c:v>815239.36855999997</c:v>
                </c:pt>
                <c:pt idx="1">
                  <c:v>881415.89856</c:v>
                </c:pt>
                <c:pt idx="2">
                  <c:v>951388.69825000002</c:v>
                </c:pt>
                <c:pt idx="3">
                  <c:v>994139.23054999998</c:v>
                </c:pt>
                <c:pt idx="4">
                  <c:v>767273.03255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467-8331-B600A24B2EF4}"/>
            </c:ext>
          </c:extLst>
        </c:ser>
        <c:ser>
          <c:idx val="0"/>
          <c:order val="1"/>
          <c:tx>
            <c:strRef>
              <c:f>'2002_2022_AYLIK_IHR'!$A$27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'2002_2022_AYLIK_IHR'!$C$27:$N$27</c:f>
              <c:numCache>
                <c:formatCode>#,##0</c:formatCode>
                <c:ptCount val="12"/>
                <c:pt idx="0">
                  <c:v>730163.28118000005</c:v>
                </c:pt>
                <c:pt idx="1">
                  <c:v>744922.37257999997</c:v>
                </c:pt>
                <c:pt idx="2">
                  <c:v>868403.19288999995</c:v>
                </c:pt>
                <c:pt idx="3">
                  <c:v>877321.17700999998</c:v>
                </c:pt>
                <c:pt idx="4">
                  <c:v>743302.13564999995</c:v>
                </c:pt>
                <c:pt idx="5">
                  <c:v>898570.78226000001</c:v>
                </c:pt>
                <c:pt idx="6">
                  <c:v>723393.67599999998</c:v>
                </c:pt>
                <c:pt idx="7">
                  <c:v>828008.29188000003</c:v>
                </c:pt>
                <c:pt idx="8">
                  <c:v>943450.64914999995</c:v>
                </c:pt>
                <c:pt idx="9">
                  <c:v>916757.59496999998</c:v>
                </c:pt>
                <c:pt idx="10">
                  <c:v>935997.36571000004</c:v>
                </c:pt>
                <c:pt idx="11">
                  <c:v>931976.24720999994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2-4467-8331-B600A24B2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605712"/>
        <c:axId val="-71603536"/>
      </c:lineChart>
      <c:catAx>
        <c:axId val="-7160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60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16035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6057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'2002_2022_AYLIK_IHR'!$C$28:$N$28</c:f>
              <c:numCache>
                <c:formatCode>#,##0</c:formatCode>
                <c:ptCount val="12"/>
                <c:pt idx="0">
                  <c:v>133020.36304</c:v>
                </c:pt>
                <c:pt idx="1">
                  <c:v>177459.33366</c:v>
                </c:pt>
                <c:pt idx="2">
                  <c:v>191910.80939000001</c:v>
                </c:pt>
                <c:pt idx="3">
                  <c:v>187460.61540000001</c:v>
                </c:pt>
                <c:pt idx="4">
                  <c:v>116812.25264000001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2-49B6-AF3C-749D3CFF8865}"/>
            </c:ext>
          </c:extLst>
        </c:ser>
        <c:ser>
          <c:idx val="0"/>
          <c:order val="1"/>
          <c:tx>
            <c:strRef>
              <c:f>'2002_2022_AYLIK_IHR'!$A$29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'2002_2022_AYLIK_IHR'!$C$29:$N$29</c:f>
              <c:numCache>
                <c:formatCode>#,##0</c:formatCode>
                <c:ptCount val="12"/>
                <c:pt idx="0">
                  <c:v>109745.80074999999</c:v>
                </c:pt>
                <c:pt idx="1">
                  <c:v>128850.02197</c:v>
                </c:pt>
                <c:pt idx="2">
                  <c:v>157418.70843</c:v>
                </c:pt>
                <c:pt idx="3">
                  <c:v>142855.32224000001</c:v>
                </c:pt>
                <c:pt idx="4">
                  <c:v>100609.27472</c:v>
                </c:pt>
                <c:pt idx="5">
                  <c:v>152971.71781999999</c:v>
                </c:pt>
                <c:pt idx="6">
                  <c:v>144666.56654</c:v>
                </c:pt>
                <c:pt idx="7">
                  <c:v>156708.43179</c:v>
                </c:pt>
                <c:pt idx="8">
                  <c:v>171870.19123999999</c:v>
                </c:pt>
                <c:pt idx="9">
                  <c:v>159298.02575999999</c:v>
                </c:pt>
                <c:pt idx="10">
                  <c:v>148404.50265000001</c:v>
                </c:pt>
                <c:pt idx="11">
                  <c:v>158242.33548000001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2-49B6-AF3C-749D3CF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610608"/>
        <c:axId val="-70987024"/>
      </c:lineChart>
      <c:catAx>
        <c:axId val="-7161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98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09870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6106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'2002_2022_AYLIK_IHR'!$C$30:$N$30</c:f>
              <c:numCache>
                <c:formatCode>#,##0</c:formatCode>
                <c:ptCount val="12"/>
                <c:pt idx="0">
                  <c:v>198479.57840999999</c:v>
                </c:pt>
                <c:pt idx="1">
                  <c:v>251136.28876</c:v>
                </c:pt>
                <c:pt idx="2">
                  <c:v>260066.66252000001</c:v>
                </c:pt>
                <c:pt idx="3">
                  <c:v>262307.55047999998</c:v>
                </c:pt>
                <c:pt idx="4">
                  <c:v>158229.36627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7-49F4-B145-B1CB0918AC8D}"/>
            </c:ext>
          </c:extLst>
        </c:ser>
        <c:ser>
          <c:idx val="0"/>
          <c:order val="1"/>
          <c:tx>
            <c:strRef>
              <c:f>'2002_2022_AYLIK_IHR'!$A$31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'2002_2022_AYLIK_IHR'!$C$31:$N$31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246725.43401</c:v>
                </c:pt>
                <c:pt idx="2">
                  <c:v>286759.17868999997</c:v>
                </c:pt>
                <c:pt idx="3">
                  <c:v>304914.44241999998</c:v>
                </c:pt>
                <c:pt idx="4">
                  <c:v>245146.34637000001</c:v>
                </c:pt>
                <c:pt idx="5">
                  <c:v>296918.05417000002</c:v>
                </c:pt>
                <c:pt idx="6">
                  <c:v>214045.72468000001</c:v>
                </c:pt>
                <c:pt idx="7">
                  <c:v>237973.08442</c:v>
                </c:pt>
                <c:pt idx="8">
                  <c:v>271362.51105999999</c:v>
                </c:pt>
                <c:pt idx="9">
                  <c:v>276585.44179000001</c:v>
                </c:pt>
                <c:pt idx="10">
                  <c:v>280147.27015</c:v>
                </c:pt>
                <c:pt idx="11">
                  <c:v>282954.28135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7-49F4-B145-B1CB0918A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989744"/>
        <c:axId val="-70985392"/>
      </c:lineChart>
      <c:catAx>
        <c:axId val="-7098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98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09853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9897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'2002_2022_AYLIK_IHR'!$A$59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'2002_2022_AYLIK_IHR'!$C$59:$N$59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446313.78726999997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496926.94073999999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582753.21513999999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530547.98011999996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1-4AAF-A2D5-F62E18BC9933}"/>
            </c:ext>
          </c:extLst>
        </c:ser>
        <c:ser>
          <c:idx val="1"/>
          <c:order val="1"/>
          <c:tx>
            <c:strRef>
              <c:f>'2002_2022_AYLIK_IHR'!$A$58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'2002_2022_AYLIK_IHR'!$C$58:$N$58</c:f>
              <c:numCache>
                <c:formatCode>#,##0</c:formatCode>
                <c:ptCount val="12"/>
                <c:pt idx="0">
                  <c:v>497148.80781000003</c:v>
                </c:pt>
                <c:pt idx="1">
                  <c:v>473161.55575</c:v>
                </c:pt>
                <c:pt idx="2">
                  <c:v>555692.48737999995</c:v>
                </c:pt>
                <c:pt idx="3">
                  <c:v>705661.14272999996</c:v>
                </c:pt>
                <c:pt idx="4">
                  <c:v>533844.96788999997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1-4AAF-A2D5-F62E18BC9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85904"/>
        <c:axId val="-120089168"/>
      </c:lineChart>
      <c:catAx>
        <c:axId val="-12008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008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00891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008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'2002_2022_AYLIK_IHR'!$C$32:$N$32</c:f>
              <c:numCache>
                <c:formatCode>#,##0</c:formatCode>
                <c:ptCount val="12"/>
                <c:pt idx="0">
                  <c:v>2126530.5316699999</c:v>
                </c:pt>
                <c:pt idx="1">
                  <c:v>2393098.85348</c:v>
                </c:pt>
                <c:pt idx="2">
                  <c:v>2980278.4258699999</c:v>
                </c:pt>
                <c:pt idx="3">
                  <c:v>3311837.2504500002</c:v>
                </c:pt>
                <c:pt idx="4">
                  <c:v>2794828.5614299998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8-45AB-9278-D96A123FE177}"/>
            </c:ext>
          </c:extLst>
        </c:ser>
        <c:ser>
          <c:idx val="0"/>
          <c:order val="1"/>
          <c:tx>
            <c:strRef>
              <c:f>'2002_2022_AYLIK_IHR'!$A$33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'2002_2022_AYLIK_IHR'!$C$33:$N$33</c:f>
              <c:numCache>
                <c:formatCode>#,##0</c:formatCode>
                <c:ptCount val="12"/>
                <c:pt idx="0">
                  <c:v>1639018.5075300001</c:v>
                </c:pt>
                <c:pt idx="1">
                  <c:v>1672618.17411</c:v>
                </c:pt>
                <c:pt idx="2">
                  <c:v>1993950.1181600001</c:v>
                </c:pt>
                <c:pt idx="3">
                  <c:v>2165954.51627</c:v>
                </c:pt>
                <c:pt idx="4">
                  <c:v>2138062.9145800001</c:v>
                </c:pt>
                <c:pt idx="5">
                  <c:v>2371383.4657899998</c:v>
                </c:pt>
                <c:pt idx="6">
                  <c:v>1911325.1490799999</c:v>
                </c:pt>
                <c:pt idx="7">
                  <c:v>2047620.30797</c:v>
                </c:pt>
                <c:pt idx="8">
                  <c:v>2272340.7460400001</c:v>
                </c:pt>
                <c:pt idx="9">
                  <c:v>2263568.7757799998</c:v>
                </c:pt>
                <c:pt idx="10">
                  <c:v>2389016.5364399999</c:v>
                </c:pt>
                <c:pt idx="11">
                  <c:v>2477785.7775699999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8-45AB-9278-D96A123F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989200"/>
        <c:axId val="-70983760"/>
      </c:lineChart>
      <c:catAx>
        <c:axId val="-7098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98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09837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9892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'2002_2022_AYLIK_IHR'!$C$42:$N$42</c:f>
              <c:numCache>
                <c:formatCode>#,##0</c:formatCode>
                <c:ptCount val="12"/>
                <c:pt idx="0">
                  <c:v>711704.87225999997</c:v>
                </c:pt>
                <c:pt idx="1">
                  <c:v>813683.89457</c:v>
                </c:pt>
                <c:pt idx="2">
                  <c:v>910991.95848000003</c:v>
                </c:pt>
                <c:pt idx="3">
                  <c:v>908020.16954999999</c:v>
                </c:pt>
                <c:pt idx="4">
                  <c:v>723046.04659000004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E-4750-B5F6-C449E8017EDC}"/>
            </c:ext>
          </c:extLst>
        </c:ser>
        <c:ser>
          <c:idx val="0"/>
          <c:order val="1"/>
          <c:tx>
            <c:strRef>
              <c:f>'2002_2022_AYLIK_IHR'!$A$43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'2002_2022_AYLIK_IHR'!$C$43:$N$43</c:f>
              <c:numCache>
                <c:formatCode>#,##0</c:formatCode>
                <c:ptCount val="12"/>
                <c:pt idx="0">
                  <c:v>650779.59207000001</c:v>
                </c:pt>
                <c:pt idx="1">
                  <c:v>683828.38561999996</c:v>
                </c:pt>
                <c:pt idx="2">
                  <c:v>783716.25133</c:v>
                </c:pt>
                <c:pt idx="3">
                  <c:v>821070.57741000003</c:v>
                </c:pt>
                <c:pt idx="4">
                  <c:v>734997.35328000004</c:v>
                </c:pt>
                <c:pt idx="5">
                  <c:v>827014.60682999995</c:v>
                </c:pt>
                <c:pt idx="6">
                  <c:v>696314.17582999996</c:v>
                </c:pt>
                <c:pt idx="7">
                  <c:v>758126.55836000002</c:v>
                </c:pt>
                <c:pt idx="8">
                  <c:v>875281.66376999998</c:v>
                </c:pt>
                <c:pt idx="9">
                  <c:v>807792.45250999997</c:v>
                </c:pt>
                <c:pt idx="10">
                  <c:v>838138.23271999997</c:v>
                </c:pt>
                <c:pt idx="11">
                  <c:v>935357.88609000004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E-4750-B5F6-C449E801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987568"/>
        <c:axId val="-70985936"/>
      </c:lineChart>
      <c:catAx>
        <c:axId val="-7098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98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09859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9875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'2002_2022_AYLIK_IHR'!$C$36:$N$36</c:f>
              <c:numCache>
                <c:formatCode>#,##0</c:formatCode>
                <c:ptCount val="12"/>
                <c:pt idx="0">
                  <c:v>2227804.62837</c:v>
                </c:pt>
                <c:pt idx="1">
                  <c:v>2539095.4175999998</c:v>
                </c:pt>
                <c:pt idx="2">
                  <c:v>2680113.35097</c:v>
                </c:pt>
                <c:pt idx="3">
                  <c:v>2742948.7113100002</c:v>
                </c:pt>
                <c:pt idx="4">
                  <c:v>2301396.32608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6-4F6C-8E7F-60A4C94ABE46}"/>
            </c:ext>
          </c:extLst>
        </c:ser>
        <c:ser>
          <c:idx val="0"/>
          <c:order val="1"/>
          <c:tx>
            <c:strRef>
              <c:f>'2002_2022_AYLIK_IHR'!$A$37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'2002_2022_AYLIK_IHR'!$C$37:$N$37</c:f>
              <c:numCache>
                <c:formatCode>#,##0</c:formatCode>
                <c:ptCount val="12"/>
                <c:pt idx="0">
                  <c:v>2266225.0534399999</c:v>
                </c:pt>
                <c:pt idx="1">
                  <c:v>2530671.6601999998</c:v>
                </c:pt>
                <c:pt idx="2">
                  <c:v>2890089.2291600001</c:v>
                </c:pt>
                <c:pt idx="3">
                  <c:v>2462171.0479000001</c:v>
                </c:pt>
                <c:pt idx="4">
                  <c:v>1880242.3083599999</c:v>
                </c:pt>
                <c:pt idx="5">
                  <c:v>2350260.9346400001</c:v>
                </c:pt>
                <c:pt idx="6">
                  <c:v>1981806.57461</c:v>
                </c:pt>
                <c:pt idx="7">
                  <c:v>2417749.27813</c:v>
                </c:pt>
                <c:pt idx="8">
                  <c:v>2465114.4620699999</c:v>
                </c:pt>
                <c:pt idx="9">
                  <c:v>2603942.3107099999</c:v>
                </c:pt>
                <c:pt idx="10">
                  <c:v>2529067.5554499999</c:v>
                </c:pt>
                <c:pt idx="11">
                  <c:v>2957510.0510499999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6-4F6C-8E7F-60A4C94A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560848"/>
        <c:axId val="-70562480"/>
      </c:lineChart>
      <c:catAx>
        <c:axId val="-7056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56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05624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560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'2002_2022_AYLIK_IHR'!$C$40:$N$40</c:f>
              <c:numCache>
                <c:formatCode>#,##0</c:formatCode>
                <c:ptCount val="12"/>
                <c:pt idx="0">
                  <c:v>980708.73080999998</c:v>
                </c:pt>
                <c:pt idx="1">
                  <c:v>1174693.3575200001</c:v>
                </c:pt>
                <c:pt idx="2">
                  <c:v>1368603.4544899999</c:v>
                </c:pt>
                <c:pt idx="3">
                  <c:v>1398878.7509999999</c:v>
                </c:pt>
                <c:pt idx="4">
                  <c:v>1068315.8191199999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91E-947B-0E7865D116DC}"/>
            </c:ext>
          </c:extLst>
        </c:ser>
        <c:ser>
          <c:idx val="0"/>
          <c:order val="1"/>
          <c:tx>
            <c:strRef>
              <c:f>'2002_2022_AYLIK_IHR'!$A$41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'2002_2022_AYLIK_IHR'!$C$41:$N$41</c:f>
              <c:numCache>
                <c:formatCode>#,##0</c:formatCode>
                <c:ptCount val="12"/>
                <c:pt idx="0">
                  <c:v>894320.59160000004</c:v>
                </c:pt>
                <c:pt idx="1">
                  <c:v>1063990.71875</c:v>
                </c:pt>
                <c:pt idx="2">
                  <c:v>1254808.62084</c:v>
                </c:pt>
                <c:pt idx="3">
                  <c:v>1251392.97862</c:v>
                </c:pt>
                <c:pt idx="4">
                  <c:v>1098938.99734</c:v>
                </c:pt>
                <c:pt idx="5">
                  <c:v>1304150.26086</c:v>
                </c:pt>
                <c:pt idx="6">
                  <c:v>1000141.4413900001</c:v>
                </c:pt>
                <c:pt idx="7">
                  <c:v>1204969.7597699999</c:v>
                </c:pt>
                <c:pt idx="8">
                  <c:v>1276245.6794400001</c:v>
                </c:pt>
                <c:pt idx="9">
                  <c:v>1231007.5186999999</c:v>
                </c:pt>
                <c:pt idx="10">
                  <c:v>1267979.1909399999</c:v>
                </c:pt>
                <c:pt idx="11">
                  <c:v>1314305.9729800001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91E-947B-0E7865D1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561392"/>
        <c:axId val="-70564656"/>
      </c:lineChart>
      <c:catAx>
        <c:axId val="-7056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56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056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56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'2002_2022_AYLIK_IHR'!$C$34:$N$34</c:f>
              <c:numCache>
                <c:formatCode>#,##0</c:formatCode>
                <c:ptCount val="12"/>
                <c:pt idx="0">
                  <c:v>1592352.9890999999</c:v>
                </c:pt>
                <c:pt idx="1">
                  <c:v>1840905.5012999999</c:v>
                </c:pt>
                <c:pt idx="2">
                  <c:v>2016339.4798099999</c:v>
                </c:pt>
                <c:pt idx="3">
                  <c:v>2038722.07228</c:v>
                </c:pt>
                <c:pt idx="4">
                  <c:v>1339032.56807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3-4D20-9614-8A6B4A29B074}"/>
            </c:ext>
          </c:extLst>
        </c:ser>
        <c:ser>
          <c:idx val="0"/>
          <c:order val="1"/>
          <c:tx>
            <c:strRef>
              <c:f>'2002_2022_AYLIK_IHR'!$A$35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'2002_2022_AYLIK_IHR'!$C$35:$N$35</c:f>
              <c:numCache>
                <c:formatCode>#,##0</c:formatCode>
                <c:ptCount val="12"/>
                <c:pt idx="0">
                  <c:v>1512887.10396</c:v>
                </c:pt>
                <c:pt idx="1">
                  <c:v>1510502.47695</c:v>
                </c:pt>
                <c:pt idx="2">
                  <c:v>1674880.7140299999</c:v>
                </c:pt>
                <c:pt idx="3">
                  <c:v>1625138.2935299999</c:v>
                </c:pt>
                <c:pt idx="4">
                  <c:v>1299825.1461799999</c:v>
                </c:pt>
                <c:pt idx="5">
                  <c:v>1801836.3978299999</c:v>
                </c:pt>
                <c:pt idx="6">
                  <c:v>1691650.26061</c:v>
                </c:pt>
                <c:pt idx="7">
                  <c:v>1736102.3023999999</c:v>
                </c:pt>
                <c:pt idx="8">
                  <c:v>1942340.5765800001</c:v>
                </c:pt>
                <c:pt idx="9">
                  <c:v>1908728.24327</c:v>
                </c:pt>
                <c:pt idx="10">
                  <c:v>1729538.8062700001</c:v>
                </c:pt>
                <c:pt idx="11">
                  <c:v>1808266.5666100001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3-4D20-9614-8A6B4A29B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561936"/>
        <c:axId val="-70560304"/>
      </c:lineChart>
      <c:catAx>
        <c:axId val="-7056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56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05603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56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'2002_2022_AYLIK_IHR'!$C$44:$N$44</c:f>
              <c:numCache>
                <c:formatCode>#,##0</c:formatCode>
                <c:ptCount val="12"/>
                <c:pt idx="0">
                  <c:v>1120228.6814300001</c:v>
                </c:pt>
                <c:pt idx="1">
                  <c:v>1241367.26033</c:v>
                </c:pt>
                <c:pt idx="2">
                  <c:v>1444541.4523700001</c:v>
                </c:pt>
                <c:pt idx="3">
                  <c:v>1498923.24597</c:v>
                </c:pt>
                <c:pt idx="4">
                  <c:v>1167825.65714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3-4FD8-93DD-CAF74F36E3AD}"/>
            </c:ext>
          </c:extLst>
        </c:ser>
        <c:ser>
          <c:idx val="0"/>
          <c:order val="1"/>
          <c:tx>
            <c:strRef>
              <c:f>'2002_2022_AYLIK_IHR'!$A$45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'2002_2022_AYLIK_IHR'!$C$45:$N$45</c:f>
              <c:numCache>
                <c:formatCode>#,##0</c:formatCode>
                <c:ptCount val="12"/>
                <c:pt idx="0">
                  <c:v>758782.77572000003</c:v>
                </c:pt>
                <c:pt idx="1">
                  <c:v>832912.97582000005</c:v>
                </c:pt>
                <c:pt idx="2">
                  <c:v>978932.67645000003</c:v>
                </c:pt>
                <c:pt idx="3">
                  <c:v>1048711.0744400001</c:v>
                </c:pt>
                <c:pt idx="4">
                  <c:v>937348.59410999995</c:v>
                </c:pt>
                <c:pt idx="5">
                  <c:v>1125300.7808000001</c:v>
                </c:pt>
                <c:pt idx="6">
                  <c:v>928849.11234999995</c:v>
                </c:pt>
                <c:pt idx="7">
                  <c:v>1022446.86924</c:v>
                </c:pt>
                <c:pt idx="8">
                  <c:v>1147605.6390800001</c:v>
                </c:pt>
                <c:pt idx="9">
                  <c:v>1143291.74499</c:v>
                </c:pt>
                <c:pt idx="10">
                  <c:v>1202526.91808</c:v>
                </c:pt>
                <c:pt idx="11">
                  <c:v>1226588.8843400001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3-4FD8-93DD-CAF74F36E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565200"/>
        <c:axId val="-70714304"/>
      </c:lineChart>
      <c:catAx>
        <c:axId val="-7056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7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07143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5652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'2002_2022_AYLIK_IHR'!$C$48:$N$48</c:f>
              <c:numCache>
                <c:formatCode>#,##0</c:formatCode>
                <c:ptCount val="12"/>
                <c:pt idx="0">
                  <c:v>353724.00059000001</c:v>
                </c:pt>
                <c:pt idx="1">
                  <c:v>428296.87949000002</c:v>
                </c:pt>
                <c:pt idx="2">
                  <c:v>513629.87586999999</c:v>
                </c:pt>
                <c:pt idx="3">
                  <c:v>567432.70215000003</c:v>
                </c:pt>
                <c:pt idx="4">
                  <c:v>446284.32689000003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C-4B74-B098-675F93EB8293}"/>
            </c:ext>
          </c:extLst>
        </c:ser>
        <c:ser>
          <c:idx val="0"/>
          <c:order val="1"/>
          <c:tx>
            <c:strRef>
              <c:f>'2002_2022_AYLIK_IHR'!$A$49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'2002_2022_AYLIK_IHR'!$C$49:$N$49</c:f>
              <c:numCache>
                <c:formatCode>#,##0</c:formatCode>
                <c:ptCount val="12"/>
                <c:pt idx="0">
                  <c:v>278859.37686000002</c:v>
                </c:pt>
                <c:pt idx="1">
                  <c:v>330049.80086999998</c:v>
                </c:pt>
                <c:pt idx="2">
                  <c:v>402238.67887</c:v>
                </c:pt>
                <c:pt idx="3">
                  <c:v>401912.45516999997</c:v>
                </c:pt>
                <c:pt idx="4">
                  <c:v>384027.50832000002</c:v>
                </c:pt>
                <c:pt idx="5">
                  <c:v>425660.49411000003</c:v>
                </c:pt>
                <c:pt idx="6">
                  <c:v>357615.87067999999</c:v>
                </c:pt>
                <c:pt idx="7">
                  <c:v>420387.10174000001</c:v>
                </c:pt>
                <c:pt idx="8">
                  <c:v>414259.15292000002</c:v>
                </c:pt>
                <c:pt idx="9">
                  <c:v>380695.97982000001</c:v>
                </c:pt>
                <c:pt idx="10">
                  <c:v>395587.95963</c:v>
                </c:pt>
                <c:pt idx="11">
                  <c:v>419610.09613000002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C-4B74-B098-675F93EB8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718656"/>
        <c:axId val="-70721376"/>
      </c:lineChart>
      <c:catAx>
        <c:axId val="-707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72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07213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7186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'2002_2022_AYLIK_IHR'!$C$50:$N$50</c:f>
              <c:numCache>
                <c:formatCode>#,##0</c:formatCode>
                <c:ptCount val="12"/>
                <c:pt idx="0">
                  <c:v>359426.20775</c:v>
                </c:pt>
                <c:pt idx="1">
                  <c:v>488955.76747999998</c:v>
                </c:pt>
                <c:pt idx="2">
                  <c:v>433296.73865000001</c:v>
                </c:pt>
                <c:pt idx="3">
                  <c:v>530369.45781000005</c:v>
                </c:pt>
                <c:pt idx="4">
                  <c:v>351889.35349000001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7-4061-9FDF-0CDF9DC3F698}"/>
            </c:ext>
          </c:extLst>
        </c:ser>
        <c:ser>
          <c:idx val="0"/>
          <c:order val="1"/>
          <c:tx>
            <c:strRef>
              <c:f>'2002_2022_AYLIK_IHR'!$A$51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'2002_2022_AYLIK_IHR'!$C$51:$N$51</c:f>
              <c:numCache>
                <c:formatCode>#,##0</c:formatCode>
                <c:ptCount val="12"/>
                <c:pt idx="0">
                  <c:v>331571.66105</c:v>
                </c:pt>
                <c:pt idx="1">
                  <c:v>307688.08682000003</c:v>
                </c:pt>
                <c:pt idx="2">
                  <c:v>343662.14681000001</c:v>
                </c:pt>
                <c:pt idx="3">
                  <c:v>406145.42330999998</c:v>
                </c:pt>
                <c:pt idx="4">
                  <c:v>492628.34412000002</c:v>
                </c:pt>
                <c:pt idx="5">
                  <c:v>594623.31441999995</c:v>
                </c:pt>
                <c:pt idx="6">
                  <c:v>459415.87331</c:v>
                </c:pt>
                <c:pt idx="7">
                  <c:v>452188.53921000002</c:v>
                </c:pt>
                <c:pt idx="8">
                  <c:v>507313.06409</c:v>
                </c:pt>
                <c:pt idx="9">
                  <c:v>686001.71333000006</c:v>
                </c:pt>
                <c:pt idx="10">
                  <c:v>1284603.57005</c:v>
                </c:pt>
                <c:pt idx="11">
                  <c:v>926979.57175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7-4061-9FDF-0CDF9DC3F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720288"/>
        <c:axId val="-70719744"/>
      </c:lineChart>
      <c:catAx>
        <c:axId val="-707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71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07197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7202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'2002_2022_AYLIK_IHR'!$C$46:$N$46</c:f>
              <c:numCache>
                <c:formatCode>#,##0</c:formatCode>
                <c:ptCount val="12"/>
                <c:pt idx="0">
                  <c:v>1628269.5192100001</c:v>
                </c:pt>
                <c:pt idx="1">
                  <c:v>1767065.1400299999</c:v>
                </c:pt>
                <c:pt idx="2">
                  <c:v>2264730.5849199998</c:v>
                </c:pt>
                <c:pt idx="3">
                  <c:v>2037760.99914</c:v>
                </c:pt>
                <c:pt idx="4">
                  <c:v>1917297.02648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A-4CC0-91F9-C0F62C3263F5}"/>
            </c:ext>
          </c:extLst>
        </c:ser>
        <c:ser>
          <c:idx val="0"/>
          <c:order val="1"/>
          <c:tx>
            <c:strRef>
              <c:f>'2002_2022_AYLIK_IHR'!$A$47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'2002_2022_AYLIK_IHR'!$C$47:$N$47</c:f>
              <c:numCache>
                <c:formatCode>#,##0</c:formatCode>
                <c:ptCount val="12"/>
                <c:pt idx="0">
                  <c:v>1052771.92059</c:v>
                </c:pt>
                <c:pt idx="1">
                  <c:v>1191759.4696899999</c:v>
                </c:pt>
                <c:pt idx="2">
                  <c:v>1526156.64411</c:v>
                </c:pt>
                <c:pt idx="3">
                  <c:v>1647166.2464699999</c:v>
                </c:pt>
                <c:pt idx="4">
                  <c:v>1727666.49</c:v>
                </c:pt>
                <c:pt idx="5">
                  <c:v>2007804.7012499999</c:v>
                </c:pt>
                <c:pt idx="6">
                  <c:v>1727116.3204699999</c:v>
                </c:pt>
                <c:pt idx="7">
                  <c:v>2255363.12145</c:v>
                </c:pt>
                <c:pt idx="8">
                  <c:v>2600616.08262</c:v>
                </c:pt>
                <c:pt idx="9">
                  <c:v>2270988.6978199999</c:v>
                </c:pt>
                <c:pt idx="10">
                  <c:v>2030866.1815500001</c:v>
                </c:pt>
                <c:pt idx="11">
                  <c:v>2268969.4756800001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A-4CC0-91F9-C0F62C32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716480"/>
        <c:axId val="-70715936"/>
      </c:lineChart>
      <c:catAx>
        <c:axId val="-7071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71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07159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716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'2002_2022_AYLIK_IHR'!$A$60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'2002_2022_AYLIK_IHR'!$C$60:$N$60</c:f>
              <c:numCache>
                <c:formatCode>#,##0</c:formatCode>
                <c:ptCount val="12"/>
                <c:pt idx="0">
                  <c:v>497148.80781000003</c:v>
                </c:pt>
                <c:pt idx="1">
                  <c:v>473161.55575</c:v>
                </c:pt>
                <c:pt idx="2">
                  <c:v>555692.48737999995</c:v>
                </c:pt>
                <c:pt idx="3">
                  <c:v>705661.14272999996</c:v>
                </c:pt>
                <c:pt idx="4">
                  <c:v>533844.96788999997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F-49E8-8F69-2F4A286A6115}"/>
            </c:ext>
          </c:extLst>
        </c:ser>
        <c:ser>
          <c:idx val="0"/>
          <c:order val="1"/>
          <c:tx>
            <c:strRef>
              <c:f>'2002_2022_AYLIK_IHR'!$A$61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'2002_2022_AYLIK_IHR'!$C$61:$N$61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446313.78726999997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496926.94073999999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582753.21513999999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530547.98011999996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F-49E8-8F69-2F4A286A6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162000"/>
        <c:axId val="-70162544"/>
      </c:lineChart>
      <c:catAx>
        <c:axId val="-7016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16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01625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1620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'2002_2022_AYLIK_IHR'!$A$81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'2002_2022_AYLIK_IHR'!$C$81:$N$81</c:f>
              <c:numCache>
                <c:formatCode>#,##0</c:formatCode>
                <c:ptCount val="12"/>
                <c:pt idx="0">
                  <c:v>15004035.416999999</c:v>
                </c:pt>
                <c:pt idx="1">
                  <c:v>15952734.896</c:v>
                </c:pt>
                <c:pt idx="2">
                  <c:v>18955879.041999999</c:v>
                </c:pt>
                <c:pt idx="3">
                  <c:v>18756966.5</c:v>
                </c:pt>
                <c:pt idx="4">
                  <c:v>16468765.911</c:v>
                </c:pt>
                <c:pt idx="5">
                  <c:v>19740786.443999998</c:v>
                </c:pt>
                <c:pt idx="6">
                  <c:v>16358278.361</c:v>
                </c:pt>
                <c:pt idx="7">
                  <c:v>18861269.943999998</c:v>
                </c:pt>
                <c:pt idx="8">
                  <c:v>20716589.105999999</c:v>
                </c:pt>
                <c:pt idx="9">
                  <c:v>20714348.186999999</c:v>
                </c:pt>
                <c:pt idx="10">
                  <c:v>21455634.853</c:v>
                </c:pt>
                <c:pt idx="11">
                  <c:v>22233948.476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5-49F0-8F49-DFDDF7A03693}"/>
            </c:ext>
          </c:extLst>
        </c:ser>
        <c:ser>
          <c:idx val="1"/>
          <c:order val="1"/>
          <c:tx>
            <c:strRef>
              <c:f>'2002_2022_AYLIK_IHR'!$A$82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'2002_2022_AYLIK_IHR'!$C$82:$N$82</c:f>
              <c:numCache>
                <c:formatCode>#,##0</c:formatCode>
                <c:ptCount val="12"/>
                <c:pt idx="0">
                  <c:v>17563937.105999999</c:v>
                </c:pt>
                <c:pt idx="1">
                  <c:v>19911065.357999999</c:v>
                </c:pt>
                <c:pt idx="2">
                  <c:v>22688914.890000001</c:v>
                </c:pt>
                <c:pt idx="3">
                  <c:v>23367554.495000001</c:v>
                </c:pt>
                <c:pt idx="4">
                  <c:v>18972661.241999999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5-49F0-8F49-DFDDF7A0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83184"/>
        <c:axId val="-120077744"/>
      </c:lineChart>
      <c:catAx>
        <c:axId val="-12008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007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00777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00831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'2002_2022_AYLIK_IHR'!$C$38:$N$38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67064.913990000001</c:v>
                </c:pt>
                <c:pt idx="2">
                  <c:v>140232.92827999999</c:v>
                </c:pt>
                <c:pt idx="3">
                  <c:v>198883.93552</c:v>
                </c:pt>
                <c:pt idx="4">
                  <c:v>100124.42561000001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7-4118-B511-9B425881AC74}"/>
            </c:ext>
          </c:extLst>
        </c:ser>
        <c:ser>
          <c:idx val="0"/>
          <c:order val="1"/>
          <c:tx>
            <c:strRef>
              <c:f>'2002_2022_AYLIK_IHR'!$A$39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'2002_2022_AYLIK_IHR'!$C$39:$N$39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14435.76268</c:v>
                </c:pt>
                <c:pt idx="2">
                  <c:v>153850.51842000001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  <c:pt idx="8">
                  <c:v>117629.91516</c:v>
                </c:pt>
                <c:pt idx="9">
                  <c:v>208205.03047999999</c:v>
                </c:pt>
                <c:pt idx="10">
                  <c:v>259778.32897999999</c:v>
                </c:pt>
                <c:pt idx="11">
                  <c:v>171221.63492000001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7-4118-B511-9B425881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160368"/>
        <c:axId val="-70160912"/>
      </c:lineChart>
      <c:catAx>
        <c:axId val="-7016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16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0160912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16036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'2002_2022_AYLIK_IHR'!$C$52:$N$52</c:f>
              <c:numCache>
                <c:formatCode>#,##0</c:formatCode>
                <c:ptCount val="12"/>
                <c:pt idx="0">
                  <c:v>306784.40590000001</c:v>
                </c:pt>
                <c:pt idx="1">
                  <c:v>325095.84035000001</c:v>
                </c:pt>
                <c:pt idx="2">
                  <c:v>327057.99049</c:v>
                </c:pt>
                <c:pt idx="3">
                  <c:v>391345.16339</c:v>
                </c:pt>
                <c:pt idx="4">
                  <c:v>330464.04090999998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5-4706-99BB-E9FACFABF83D}"/>
            </c:ext>
          </c:extLst>
        </c:ser>
        <c:ser>
          <c:idx val="0"/>
          <c:order val="1"/>
          <c:tx>
            <c:strRef>
              <c:f>'2002_2022_AYLIK_IHR'!$A$53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'2002_2022_AYLIK_IHR'!$C$53:$N$53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233224.16435000001</c:v>
                </c:pt>
                <c:pt idx="2">
                  <c:v>246958.49736000001</c:v>
                </c:pt>
                <c:pt idx="3">
                  <c:v>302515.37770999997</c:v>
                </c:pt>
                <c:pt idx="4">
                  <c:v>170344.52846</c:v>
                </c:pt>
                <c:pt idx="5">
                  <c:v>221630.07306</c:v>
                </c:pt>
                <c:pt idx="6">
                  <c:v>230940.86597000001</c:v>
                </c:pt>
                <c:pt idx="7">
                  <c:v>282567.08561000001</c:v>
                </c:pt>
                <c:pt idx="8">
                  <c:v>239695.27695999999</c:v>
                </c:pt>
                <c:pt idx="9">
                  <c:v>301391.62998999999</c:v>
                </c:pt>
                <c:pt idx="10">
                  <c:v>382521.11450999998</c:v>
                </c:pt>
                <c:pt idx="11">
                  <c:v>431860.10736999998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5-4706-99BB-E9FACFAB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159280"/>
        <c:axId val="-70158736"/>
      </c:lineChart>
      <c:catAx>
        <c:axId val="-7015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15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01587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1592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'2002_2022_AYLIK_IHR'!$C$54:$N$54</c:f>
              <c:numCache>
                <c:formatCode>#,##0</c:formatCode>
                <c:ptCount val="12"/>
                <c:pt idx="0">
                  <c:v>458223.09730999998</c:v>
                </c:pt>
                <c:pt idx="1">
                  <c:v>537259.85320999997</c:v>
                </c:pt>
                <c:pt idx="2">
                  <c:v>616624.2757</c:v>
                </c:pt>
                <c:pt idx="3">
                  <c:v>635730.98158000002</c:v>
                </c:pt>
                <c:pt idx="4">
                  <c:v>495704.28635000001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7-4D80-AED0-C693DDDAC16C}"/>
            </c:ext>
          </c:extLst>
        </c:ser>
        <c:ser>
          <c:idx val="0"/>
          <c:order val="1"/>
          <c:tx>
            <c:strRef>
              <c:f>'2002_2022_AYLIK_IHR'!$A$55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'2002_2022_AYLIK_IHR'!$C$55:$N$55</c:f>
              <c:numCache>
                <c:formatCode>#,##0</c:formatCode>
                <c:ptCount val="12"/>
                <c:pt idx="0">
                  <c:v>400032.49501999997</c:v>
                </c:pt>
                <c:pt idx="1">
                  <c:v>445925.11801999999</c:v>
                </c:pt>
                <c:pt idx="2">
                  <c:v>545986.36667000002</c:v>
                </c:pt>
                <c:pt idx="3">
                  <c:v>561086.33949000004</c:v>
                </c:pt>
                <c:pt idx="4">
                  <c:v>485871.66136999999</c:v>
                </c:pt>
                <c:pt idx="5">
                  <c:v>573159.20860000001</c:v>
                </c:pt>
                <c:pt idx="6">
                  <c:v>466224.44118000002</c:v>
                </c:pt>
                <c:pt idx="7">
                  <c:v>521656.87170999998</c:v>
                </c:pt>
                <c:pt idx="8">
                  <c:v>550066.86617000005</c:v>
                </c:pt>
                <c:pt idx="9">
                  <c:v>513419.20461000002</c:v>
                </c:pt>
                <c:pt idx="10">
                  <c:v>559331.70024999999</c:v>
                </c:pt>
                <c:pt idx="11">
                  <c:v>570263.47739999997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7-4D80-AED0-C693DDDA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163088"/>
        <c:axId val="-69732416"/>
      </c:lineChart>
      <c:catAx>
        <c:axId val="-7016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973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97324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163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'2002_2022_AYLIK_IHR'!$C$3:$N$3</c:f>
              <c:numCache>
                <c:formatCode>#,##0</c:formatCode>
                <c:ptCount val="12"/>
                <c:pt idx="0">
                  <c:v>2058776.5823300001</c:v>
                </c:pt>
                <c:pt idx="1">
                  <c:v>2127157.54868</c:v>
                </c:pt>
                <c:pt idx="2">
                  <c:v>2425984.2349400003</c:v>
                </c:pt>
                <c:pt idx="3">
                  <c:v>2351176.7907500002</c:v>
                </c:pt>
                <c:pt idx="4">
                  <c:v>2069852.10671</c:v>
                </c:pt>
                <c:pt idx="5">
                  <c:v>2557539.5524599999</c:v>
                </c:pt>
                <c:pt idx="6">
                  <c:v>2018634.3108399999</c:v>
                </c:pt>
                <c:pt idx="7">
                  <c:v>2317116.2948700003</c:v>
                </c:pt>
                <c:pt idx="8">
                  <c:v>2723397.5056500002</c:v>
                </c:pt>
                <c:pt idx="9">
                  <c:v>2827699.2898500003</c:v>
                </c:pt>
                <c:pt idx="10">
                  <c:v>3022333.3025600002</c:v>
                </c:pt>
                <c:pt idx="11">
                  <c:v>3210268.3890200001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7-4FFE-A771-20A8B0D6B9B6}"/>
            </c:ext>
          </c:extLst>
        </c:ser>
        <c:ser>
          <c:idx val="1"/>
          <c:order val="1"/>
          <c:tx>
            <c:strRef>
              <c:f>'2002_2022_AYLIK_IHR'!$A$2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'2002_2022_AYLIK_IHR'!$C$2:$N$2</c:f>
              <c:numCache>
                <c:formatCode>#,##0</c:formatCode>
                <c:ptCount val="12"/>
                <c:pt idx="0">
                  <c:v>2554341.1628700001</c:v>
                </c:pt>
                <c:pt idx="1">
                  <c:v>2745213.7393100001</c:v>
                </c:pt>
                <c:pt idx="2">
                  <c:v>3014641.34656</c:v>
                </c:pt>
                <c:pt idx="3">
                  <c:v>2758463.3710500002</c:v>
                </c:pt>
                <c:pt idx="4">
                  <c:v>2422364.3470599996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7-4FFE-A771-20A8B0D6B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79920"/>
        <c:axId val="-120080464"/>
      </c:lineChart>
      <c:catAx>
        <c:axId val="-12007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008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00804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00799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2009-2022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'2002_2022_AYLIK_IHR'!$C$69:$N$69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6-40B0-BCF6-F6A0AD8F876E}"/>
            </c:ext>
          </c:extLst>
        </c:ser>
        <c:ser>
          <c:idx val="6"/>
          <c:order val="1"/>
          <c:tx>
            <c:strRef>
              <c:f>'2002_2022_AYLIK_IHR'!$A$70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'2002_2022_AYLIK_IHR'!$C$70:$N$70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6-40B0-BCF6-F6A0AD8F876E}"/>
            </c:ext>
          </c:extLst>
        </c:ser>
        <c:ser>
          <c:idx val="7"/>
          <c:order val="2"/>
          <c:tx>
            <c:strRef>
              <c:f>'2002_2022_AYLIK_IHR'!$A$71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'2002_2022_AYLIK_IHR'!$C$71:$N$71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6-40B0-BCF6-F6A0AD8F876E}"/>
            </c:ext>
          </c:extLst>
        </c:ser>
        <c:ser>
          <c:idx val="0"/>
          <c:order val="3"/>
          <c:tx>
            <c:strRef>
              <c:f>'2002_2022_AYLIK_IHR'!$A$72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'2002_2022_AYLIK_IHR'!$C$72:$N$72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6-40B0-BCF6-F6A0AD8F876E}"/>
            </c:ext>
          </c:extLst>
        </c:ser>
        <c:ser>
          <c:idx val="3"/>
          <c:order val="4"/>
          <c:tx>
            <c:strRef>
              <c:f>'2002_2022_AYLIK_IHR'!$A$73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'2002_2022_AYLIK_IHR'!$C$73:$N$73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6-40B0-BCF6-F6A0AD8F876E}"/>
            </c:ext>
          </c:extLst>
        </c:ser>
        <c:ser>
          <c:idx val="4"/>
          <c:order val="5"/>
          <c:tx>
            <c:strRef>
              <c:f>'2002_2022_AYLIK_IHR'!$A$74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'2002_2022_AYLIK_IHR'!$C$74:$N$74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6-40B0-BCF6-F6A0AD8F876E}"/>
            </c:ext>
          </c:extLst>
        </c:ser>
        <c:ser>
          <c:idx val="1"/>
          <c:order val="6"/>
          <c:tx>
            <c:strRef>
              <c:f>'2002_2022_AYLIK_IHR'!$A$75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'2002_2022_AYLIK_IHR'!$C$75:$N$75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16-40B0-BCF6-F6A0AD8F876E}"/>
            </c:ext>
          </c:extLst>
        </c:ser>
        <c:ser>
          <c:idx val="2"/>
          <c:order val="7"/>
          <c:tx>
            <c:strRef>
              <c:f>'2002_2022_AYLIK_IHR'!$A$76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'2002_2022_AYLIK_IHR'!$C$76:$N$76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16-40B0-BCF6-F6A0AD8F876E}"/>
            </c:ext>
          </c:extLst>
        </c:ser>
        <c:ser>
          <c:idx val="8"/>
          <c:order val="8"/>
          <c:tx>
            <c:strRef>
              <c:f>'2002_2022_AYLIK_IHR'!$A$77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'2002_2022_AYLIK_IHR'!$C$77:$N$77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16-40B0-BCF6-F6A0AD8F876E}"/>
            </c:ext>
          </c:extLst>
        </c:ser>
        <c:ser>
          <c:idx val="9"/>
          <c:order val="9"/>
          <c:tx>
            <c:strRef>
              <c:f>'2002_2022_AYLIK_IHR'!$A$78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'2002_2022_AYLIK_IHR'!$C$78:$N$78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16-40B0-BCF6-F6A0AD8F876E}"/>
            </c:ext>
          </c:extLst>
        </c:ser>
        <c:ser>
          <c:idx val="10"/>
          <c:order val="10"/>
          <c:tx>
            <c:strRef>
              <c:f>'2002_2022_AYLIK_IHR'!$A$79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'2002_2022_AYLIK_IHR'!$C$79:$N$79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16-40B0-BCF6-F6A0AD8F876E}"/>
            </c:ext>
          </c:extLst>
        </c:ser>
        <c:ser>
          <c:idx val="11"/>
          <c:order val="11"/>
          <c:tx>
            <c:strRef>
              <c:f>'2002_2022_AYLIK_IHR'!$A$81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'2002_2022_AYLIK_IHR'!$C$81:$N$81</c:f>
              <c:numCache>
                <c:formatCode>#,##0</c:formatCode>
                <c:ptCount val="12"/>
                <c:pt idx="0">
                  <c:v>15004035.416999999</c:v>
                </c:pt>
                <c:pt idx="1">
                  <c:v>15952734.896</c:v>
                </c:pt>
                <c:pt idx="2">
                  <c:v>18955879.041999999</c:v>
                </c:pt>
                <c:pt idx="3">
                  <c:v>18756966.5</c:v>
                </c:pt>
                <c:pt idx="4">
                  <c:v>16468765.911</c:v>
                </c:pt>
                <c:pt idx="5">
                  <c:v>19740786.443999998</c:v>
                </c:pt>
                <c:pt idx="6">
                  <c:v>16358278.361</c:v>
                </c:pt>
                <c:pt idx="7">
                  <c:v>18861269.943999998</c:v>
                </c:pt>
                <c:pt idx="8">
                  <c:v>20716589.105999999</c:v>
                </c:pt>
                <c:pt idx="9">
                  <c:v>20714348.186999999</c:v>
                </c:pt>
                <c:pt idx="10">
                  <c:v>21455634.853</c:v>
                </c:pt>
                <c:pt idx="11">
                  <c:v>22233948.476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16-40B0-BCF6-F6A0AD8F876E}"/>
            </c:ext>
          </c:extLst>
        </c:ser>
        <c:ser>
          <c:idx val="12"/>
          <c:order val="12"/>
          <c:tx>
            <c:strRef>
              <c:f>'2002_2022_AYLIK_IHR'!$A$82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'2002_2022_AYLIK_IHR'!$C$82:$N$82</c:f>
              <c:numCache>
                <c:formatCode>#,##0</c:formatCode>
                <c:ptCount val="12"/>
                <c:pt idx="0">
                  <c:v>17563937.105999999</c:v>
                </c:pt>
                <c:pt idx="1">
                  <c:v>19911065.357999999</c:v>
                </c:pt>
                <c:pt idx="2">
                  <c:v>22688914.890000001</c:v>
                </c:pt>
                <c:pt idx="3">
                  <c:v>23367554.495000001</c:v>
                </c:pt>
                <c:pt idx="4">
                  <c:v>18972661.241999999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16-40B0-BCF6-F6A0AD8F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88080"/>
        <c:axId val="-120076656"/>
      </c:lineChart>
      <c:catAx>
        <c:axId val="-12008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007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007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00880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'2002_2022_AYLIK_IHR'!$A$62:$A$82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'2002_2022_AYLIK_IHR'!$A$62:$A$82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'2002_2022_AYLIK_IHR'!$O$62:$O$82</c:f>
              <c:numCache>
                <c:formatCode>#,##0</c:formatCode>
                <c:ptCount val="21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225219237.13700002</c:v>
                </c:pt>
                <c:pt idx="20">
                  <c:v>102504133.09100001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0-49B4-AAAC-697637A3D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0087536"/>
        <c:axId val="-120089712"/>
      </c:barChart>
      <c:catAx>
        <c:axId val="-12008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008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00897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008753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'2002_2022_AYLIK_IHR'!$C$4:$N$4</c:f>
              <c:numCache>
                <c:formatCode>#,##0</c:formatCode>
                <c:ptCount val="12"/>
                <c:pt idx="0">
                  <c:v>832980.09253000002</c:v>
                </c:pt>
                <c:pt idx="1">
                  <c:v>939197.15954999998</c:v>
                </c:pt>
                <c:pt idx="2">
                  <c:v>1008243.26637</c:v>
                </c:pt>
                <c:pt idx="3">
                  <c:v>814994.53836999997</c:v>
                </c:pt>
                <c:pt idx="4">
                  <c:v>874470.78842999996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9-41DC-B91E-8E56FC4BB5B5}"/>
            </c:ext>
          </c:extLst>
        </c:ser>
        <c:ser>
          <c:idx val="0"/>
          <c:order val="1"/>
          <c:tx>
            <c:strRef>
              <c:f>'2002_2022_AYLIK_IHR'!$A$5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'2002_2022_AYLIK_IHR'!$C$5:$N$5</c:f>
              <c:numCache>
                <c:formatCode>#,##0</c:formatCode>
                <c:ptCount val="12"/>
                <c:pt idx="0">
                  <c:v>599472.62661000004</c:v>
                </c:pt>
                <c:pt idx="1">
                  <c:v>635152.71918999997</c:v>
                </c:pt>
                <c:pt idx="2">
                  <c:v>783752.09183000005</c:v>
                </c:pt>
                <c:pt idx="3">
                  <c:v>749920.66836999997</c:v>
                </c:pt>
                <c:pt idx="4">
                  <c:v>609720.62609999999</c:v>
                </c:pt>
                <c:pt idx="5">
                  <c:v>764422.78813</c:v>
                </c:pt>
                <c:pt idx="6">
                  <c:v>641900.81250999996</c:v>
                </c:pt>
                <c:pt idx="7">
                  <c:v>780093.08686000004</c:v>
                </c:pt>
                <c:pt idx="8">
                  <c:v>840003.75655000005</c:v>
                </c:pt>
                <c:pt idx="9">
                  <c:v>897196.58700000006</c:v>
                </c:pt>
                <c:pt idx="10">
                  <c:v>896744.73681000003</c:v>
                </c:pt>
                <c:pt idx="11">
                  <c:v>949062.71716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9-41DC-B91E-8E56FC4B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086992"/>
        <c:axId val="-120082096"/>
      </c:lineChart>
      <c:catAx>
        <c:axId val="-1200869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008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0082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00869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'2002_2022_AYLIK_IHR'!$C$6:$N$6</c:f>
              <c:numCache>
                <c:formatCode>#,##0</c:formatCode>
                <c:ptCount val="12"/>
                <c:pt idx="0">
                  <c:v>284478.61680000002</c:v>
                </c:pt>
                <c:pt idx="1">
                  <c:v>253806.56296000001</c:v>
                </c:pt>
                <c:pt idx="2">
                  <c:v>225188.56641</c:v>
                </c:pt>
                <c:pt idx="3">
                  <c:v>210298.35505000001</c:v>
                </c:pt>
                <c:pt idx="4">
                  <c:v>190563.92629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C9E-9D08-49398B8D95B8}"/>
            </c:ext>
          </c:extLst>
        </c:ser>
        <c:ser>
          <c:idx val="0"/>
          <c:order val="1"/>
          <c:tx>
            <c:strRef>
              <c:f>'2002_2022_AYLIK_IHR'!$A$7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'2002_2022_AYLIK_IHR'!$C$7:$N$7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246515.34013</c:v>
                </c:pt>
                <c:pt idx="3">
                  <c:v>201459.41336000001</c:v>
                </c:pt>
                <c:pt idx="4">
                  <c:v>200725.90744000001</c:v>
                </c:pt>
                <c:pt idx="5">
                  <c:v>295140.73609999998</c:v>
                </c:pt>
                <c:pt idx="6">
                  <c:v>166058.29462999999</c:v>
                </c:pt>
                <c:pt idx="7">
                  <c:v>147760.25855</c:v>
                </c:pt>
                <c:pt idx="8">
                  <c:v>229150.72443999999</c:v>
                </c:pt>
                <c:pt idx="9">
                  <c:v>291587.59298999998</c:v>
                </c:pt>
                <c:pt idx="10">
                  <c:v>365180.32123</c:v>
                </c:pt>
                <c:pt idx="11">
                  <c:v>409291.38822000002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B-4C9E-9D08-49398B8D9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362752"/>
        <c:axId val="-72362208"/>
      </c:lineChart>
      <c:catAx>
        <c:axId val="-723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236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23622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2362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'2002_2022_AYLIK_IHR'!$C$8:$N$8</c:f>
              <c:numCache>
                <c:formatCode>#,##0</c:formatCode>
                <c:ptCount val="12"/>
                <c:pt idx="0">
                  <c:v>173032.37632000001</c:v>
                </c:pt>
                <c:pt idx="1">
                  <c:v>202865.84675</c:v>
                </c:pt>
                <c:pt idx="2">
                  <c:v>229956.57918999999</c:v>
                </c:pt>
                <c:pt idx="3">
                  <c:v>206931.60178999999</c:v>
                </c:pt>
                <c:pt idx="4">
                  <c:v>157952.76748000001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2-429B-860B-F0F1C35F3B0B}"/>
            </c:ext>
          </c:extLst>
        </c:ser>
        <c:ser>
          <c:idx val="0"/>
          <c:order val="1"/>
          <c:tx>
            <c:strRef>
              <c:f>'2002_2022_AYLIK_IHR'!$A$9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'2002_2022_AYLIK_IHR'!$C$9:$N$9</c:f>
              <c:numCache>
                <c:formatCode>#,##0</c:formatCode>
                <c:ptCount val="12"/>
                <c:pt idx="0">
                  <c:v>129703.74055</c:v>
                </c:pt>
                <c:pt idx="1">
                  <c:v>145445.9252</c:v>
                </c:pt>
                <c:pt idx="2">
                  <c:v>164209.35879</c:v>
                </c:pt>
                <c:pt idx="3">
                  <c:v>157734.98884999999</c:v>
                </c:pt>
                <c:pt idx="4">
                  <c:v>144432.52205</c:v>
                </c:pt>
                <c:pt idx="5">
                  <c:v>193334.14882999999</c:v>
                </c:pt>
                <c:pt idx="6">
                  <c:v>152303.13179000001</c:v>
                </c:pt>
                <c:pt idx="7">
                  <c:v>179853.03216</c:v>
                </c:pt>
                <c:pt idx="8">
                  <c:v>202765.13026000001</c:v>
                </c:pt>
                <c:pt idx="9">
                  <c:v>181364.35298</c:v>
                </c:pt>
                <c:pt idx="10">
                  <c:v>191293.85974000001</c:v>
                </c:pt>
                <c:pt idx="11">
                  <c:v>184486.58335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2-429B-860B-F0F1C35F3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365472"/>
        <c:axId val="-72366016"/>
      </c:lineChart>
      <c:catAx>
        <c:axId val="-7236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236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23660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2365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F7" sqref="F7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0" t="s">
        <v>124</v>
      </c>
      <c r="C1" s="150"/>
      <c r="D1" s="150"/>
      <c r="E1" s="150"/>
      <c r="F1" s="150"/>
      <c r="G1" s="150"/>
      <c r="H1" s="150"/>
      <c r="I1" s="150"/>
      <c r="J1" s="150"/>
      <c r="K1" s="67"/>
      <c r="L1" s="67"/>
      <c r="M1" s="67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47" t="s">
        <v>125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8" x14ac:dyDescent="0.2">
      <c r="A6" s="3"/>
      <c r="B6" s="146" t="s">
        <v>126</v>
      </c>
      <c r="C6" s="146"/>
      <c r="D6" s="146"/>
      <c r="E6" s="146"/>
      <c r="F6" s="146" t="s">
        <v>127</v>
      </c>
      <c r="G6" s="146"/>
      <c r="H6" s="146"/>
      <c r="I6" s="146"/>
      <c r="J6" s="146" t="s">
        <v>104</v>
      </c>
      <c r="K6" s="146"/>
      <c r="L6" s="146"/>
      <c r="M6" s="146"/>
    </row>
    <row r="7" spans="1:13" ht="30" x14ac:dyDescent="0.25">
      <c r="A7" s="4" t="s">
        <v>1</v>
      </c>
      <c r="B7" s="5">
        <v>2021</v>
      </c>
      <c r="C7" s="6">
        <v>2022</v>
      </c>
      <c r="D7" s="7" t="s">
        <v>118</v>
      </c>
      <c r="E7" s="7" t="s">
        <v>119</v>
      </c>
      <c r="F7" s="5">
        <v>2021</v>
      </c>
      <c r="G7" s="6">
        <v>2022</v>
      </c>
      <c r="H7" s="7" t="s">
        <v>118</v>
      </c>
      <c r="I7" s="7" t="s">
        <v>119</v>
      </c>
      <c r="J7" s="5" t="s">
        <v>128</v>
      </c>
      <c r="K7" s="5" t="s">
        <v>129</v>
      </c>
      <c r="L7" s="7" t="s">
        <v>118</v>
      </c>
      <c r="M7" s="7" t="s">
        <v>119</v>
      </c>
    </row>
    <row r="8" spans="1:13" ht="16.5" x14ac:dyDescent="0.25">
      <c r="A8" s="82" t="s">
        <v>2</v>
      </c>
      <c r="B8" s="8">
        <f>B9+B18+B20</f>
        <v>2069852.10671</v>
      </c>
      <c r="C8" s="8">
        <f>C9+C18+C20</f>
        <v>2422364.3470599996</v>
      </c>
      <c r="D8" s="10">
        <f t="shared" ref="D8:D46" si="0">(C8-B8)/B8*100</f>
        <v>17.030793611158661</v>
      </c>
      <c r="E8" s="10">
        <f t="shared" ref="E8:E46" si="1">C8/C$46*100</f>
        <v>12.767657189269704</v>
      </c>
      <c r="F8" s="8">
        <f>F9+F18+F20</f>
        <v>11032947.26341</v>
      </c>
      <c r="G8" s="8">
        <f>G9+G18+G20</f>
        <v>13495023.966849998</v>
      </c>
      <c r="H8" s="10">
        <f t="shared" ref="H8:H46" si="2">(G8-F8)/F8*100</f>
        <v>22.315675446082327</v>
      </c>
      <c r="I8" s="10">
        <f t="shared" ref="I8:I46" si="3">G8/G$46*100</f>
        <v>13.165346176694682</v>
      </c>
      <c r="J8" s="8">
        <f>J9+J18+J20</f>
        <v>26022278.590160005</v>
      </c>
      <c r="K8" s="8">
        <f>K9+K18+K20</f>
        <v>32172012.612099998</v>
      </c>
      <c r="L8" s="10">
        <f t="shared" ref="L8:L46" si="4">(K8-J8)/J8*100</f>
        <v>23.632573145479416</v>
      </c>
      <c r="M8" s="10">
        <f t="shared" ref="M8:M46" si="5">K8/K$46*100</f>
        <v>13.262161362940073</v>
      </c>
    </row>
    <row r="9" spans="1:13" ht="15.75" x14ac:dyDescent="0.25">
      <c r="A9" s="9" t="s">
        <v>3</v>
      </c>
      <c r="B9" s="8">
        <f>B10+B11+B12+B13+B14+B15+B16+B17</f>
        <v>1303123.29305</v>
      </c>
      <c r="C9" s="8">
        <f>C10+C11+C12+C13+C14+C15+C16+C17</f>
        <v>1506897.0679599999</v>
      </c>
      <c r="D9" s="10">
        <f t="shared" si="0"/>
        <v>15.637336543425691</v>
      </c>
      <c r="E9" s="10">
        <f t="shared" si="1"/>
        <v>7.9424654703904407</v>
      </c>
      <c r="F9" s="8">
        <f>F10+F11+F12+F13+F14+F15+F16+F17</f>
        <v>7217922.1404200001</v>
      </c>
      <c r="G9" s="8">
        <f>G10+G11+G12+G13+G14+G15+G16+G17</f>
        <v>8488653.9322699979</v>
      </c>
      <c r="H9" s="10">
        <f t="shared" si="2"/>
        <v>17.605229969633005</v>
      </c>
      <c r="I9" s="10">
        <f t="shared" si="3"/>
        <v>8.2812796677515763</v>
      </c>
      <c r="J9" s="8">
        <f>J10+J11+J12+J13+J14+J15+J16+J17</f>
        <v>17169095.095510002</v>
      </c>
      <c r="K9" s="8">
        <f>K10+K11+K12+K13+K14+K15+K16+K17</f>
        <v>20591439.353969999</v>
      </c>
      <c r="L9" s="10">
        <f t="shared" si="4"/>
        <v>19.933166188560484</v>
      </c>
      <c r="M9" s="10">
        <f t="shared" si="5"/>
        <v>8.48834030684284</v>
      </c>
    </row>
    <row r="10" spans="1:13" ht="14.25" x14ac:dyDescent="0.2">
      <c r="A10" s="11" t="s">
        <v>130</v>
      </c>
      <c r="B10" s="12">
        <v>609720.62609999999</v>
      </c>
      <c r="C10" s="12">
        <v>874470.78842999996</v>
      </c>
      <c r="D10" s="13">
        <f t="shared" si="0"/>
        <v>43.421552592609586</v>
      </c>
      <c r="E10" s="13">
        <f t="shared" si="1"/>
        <v>4.6091097989678635</v>
      </c>
      <c r="F10" s="12">
        <v>3378018.7321000001</v>
      </c>
      <c r="G10" s="12">
        <v>4469885.8452500002</v>
      </c>
      <c r="H10" s="13">
        <f t="shared" si="2"/>
        <v>32.322707472709105</v>
      </c>
      <c r="I10" s="13">
        <f t="shared" si="3"/>
        <v>4.3606884039317455</v>
      </c>
      <c r="J10" s="12">
        <v>7769759.4700100003</v>
      </c>
      <c r="K10" s="12">
        <v>10239310.33027</v>
      </c>
      <c r="L10" s="13">
        <f t="shared" si="4"/>
        <v>31.784135272038494</v>
      </c>
      <c r="M10" s="13">
        <f t="shared" si="5"/>
        <v>4.2209167167299579</v>
      </c>
    </row>
    <row r="11" spans="1:13" ht="14.25" x14ac:dyDescent="0.2">
      <c r="A11" s="11" t="s">
        <v>131</v>
      </c>
      <c r="B11" s="12">
        <v>200725.90744000001</v>
      </c>
      <c r="C11" s="12">
        <v>190563.92629</v>
      </c>
      <c r="D11" s="13">
        <f t="shared" si="0"/>
        <v>-5.0626156232660575</v>
      </c>
      <c r="E11" s="13">
        <f t="shared" si="1"/>
        <v>1.0044132652732261</v>
      </c>
      <c r="F11" s="12">
        <v>1176356.5655100001</v>
      </c>
      <c r="G11" s="12">
        <v>1164336.0275099999</v>
      </c>
      <c r="H11" s="13">
        <f t="shared" si="2"/>
        <v>-1.0218447664963528</v>
      </c>
      <c r="I11" s="13">
        <f t="shared" si="3"/>
        <v>1.1358917854330208</v>
      </c>
      <c r="J11" s="12">
        <v>2992459.57968</v>
      </c>
      <c r="K11" s="12">
        <v>3068505.3436699999</v>
      </c>
      <c r="L11" s="13">
        <f t="shared" si="4"/>
        <v>2.5412461543801999</v>
      </c>
      <c r="M11" s="13">
        <f t="shared" si="5"/>
        <v>1.2649197145810485</v>
      </c>
    </row>
    <row r="12" spans="1:13" ht="14.25" x14ac:dyDescent="0.2">
      <c r="A12" s="11" t="s">
        <v>132</v>
      </c>
      <c r="B12" s="12">
        <v>144432.52205</v>
      </c>
      <c r="C12" s="12">
        <v>157952.76748000001</v>
      </c>
      <c r="D12" s="13">
        <f t="shared" si="0"/>
        <v>9.3609425620356745</v>
      </c>
      <c r="E12" s="13">
        <f t="shared" si="1"/>
        <v>0.83252826509302835</v>
      </c>
      <c r="F12" s="12">
        <v>741526.53544000001</v>
      </c>
      <c r="G12" s="12">
        <v>970739.17153000005</v>
      </c>
      <c r="H12" s="13">
        <f t="shared" si="2"/>
        <v>30.910914867529591</v>
      </c>
      <c r="I12" s="13">
        <f t="shared" si="3"/>
        <v>0.94702441965750572</v>
      </c>
      <c r="J12" s="12">
        <v>1758195.58669</v>
      </c>
      <c r="K12" s="12">
        <v>2256139.4106399999</v>
      </c>
      <c r="L12" s="13">
        <f t="shared" si="4"/>
        <v>28.321298706444537</v>
      </c>
      <c r="M12" s="13">
        <f t="shared" si="5"/>
        <v>0.93004081783626746</v>
      </c>
    </row>
    <row r="13" spans="1:13" ht="14.25" x14ac:dyDescent="0.2">
      <c r="A13" s="11" t="s">
        <v>133</v>
      </c>
      <c r="B13" s="12">
        <v>104753.48768999999</v>
      </c>
      <c r="C13" s="12">
        <v>95409.242450000005</v>
      </c>
      <c r="D13" s="13">
        <f t="shared" si="0"/>
        <v>-8.9202235133713952</v>
      </c>
      <c r="E13" s="13">
        <f t="shared" si="1"/>
        <v>0.50287748899870444</v>
      </c>
      <c r="F13" s="12">
        <v>573065.22140000004</v>
      </c>
      <c r="G13" s="12">
        <v>637075.47669000004</v>
      </c>
      <c r="H13" s="13">
        <f t="shared" si="2"/>
        <v>11.169802825169315</v>
      </c>
      <c r="I13" s="13">
        <f t="shared" si="3"/>
        <v>0.62151198930137197</v>
      </c>
      <c r="J13" s="12">
        <v>1456926.4252299999</v>
      </c>
      <c r="K13" s="12">
        <v>1633652.02315</v>
      </c>
      <c r="L13" s="13">
        <f t="shared" si="4"/>
        <v>12.130029002123496</v>
      </c>
      <c r="M13" s="13">
        <f t="shared" si="5"/>
        <v>0.67343492006963379</v>
      </c>
    </row>
    <row r="14" spans="1:13" ht="14.25" x14ac:dyDescent="0.2">
      <c r="A14" s="11" t="s">
        <v>134</v>
      </c>
      <c r="B14" s="12">
        <v>147226.88253999999</v>
      </c>
      <c r="C14" s="12">
        <v>99999.963229999994</v>
      </c>
      <c r="D14" s="13">
        <f t="shared" si="0"/>
        <v>-32.077646755285294</v>
      </c>
      <c r="E14" s="13">
        <f t="shared" si="1"/>
        <v>0.52707399322889359</v>
      </c>
      <c r="F14" s="12">
        <v>888142.03128</v>
      </c>
      <c r="G14" s="12">
        <v>723575.71</v>
      </c>
      <c r="H14" s="13">
        <f t="shared" si="2"/>
        <v>-18.52927971923874</v>
      </c>
      <c r="I14" s="13">
        <f t="shared" si="3"/>
        <v>0.70589905809713238</v>
      </c>
      <c r="J14" s="12">
        <v>1956853.8724400001</v>
      </c>
      <c r="K14" s="12">
        <v>2091686.7478199999</v>
      </c>
      <c r="L14" s="13">
        <f t="shared" si="4"/>
        <v>6.8902884001183402</v>
      </c>
      <c r="M14" s="13">
        <f t="shared" si="5"/>
        <v>0.86224904561547289</v>
      </c>
    </row>
    <row r="15" spans="1:13" ht="14.25" x14ac:dyDescent="0.2">
      <c r="A15" s="11" t="s">
        <v>135</v>
      </c>
      <c r="B15" s="12">
        <v>19490.09143</v>
      </c>
      <c r="C15" s="12">
        <v>22167.557540000002</v>
      </c>
      <c r="D15" s="13">
        <f t="shared" si="0"/>
        <v>13.737575935014487</v>
      </c>
      <c r="E15" s="13">
        <f t="shared" si="1"/>
        <v>0.11683947368926519</v>
      </c>
      <c r="F15" s="12">
        <v>113048.18523</v>
      </c>
      <c r="G15" s="12">
        <v>167316.63965999999</v>
      </c>
      <c r="H15" s="13">
        <f t="shared" si="2"/>
        <v>48.004710840416543</v>
      </c>
      <c r="I15" s="13">
        <f t="shared" si="3"/>
        <v>0.16322916414644612</v>
      </c>
      <c r="J15" s="12">
        <v>262358.74453000003</v>
      </c>
      <c r="K15" s="12">
        <v>363703.18792</v>
      </c>
      <c r="L15" s="13">
        <f t="shared" si="4"/>
        <v>38.628193457608006</v>
      </c>
      <c r="M15" s="13">
        <f t="shared" si="5"/>
        <v>0.14992815104755447</v>
      </c>
    </row>
    <row r="16" spans="1:13" ht="14.25" x14ac:dyDescent="0.2">
      <c r="A16" s="11" t="s">
        <v>136</v>
      </c>
      <c r="B16" s="12">
        <v>62135.500480000002</v>
      </c>
      <c r="C16" s="12">
        <v>53869.333160000002</v>
      </c>
      <c r="D16" s="13">
        <f t="shared" si="0"/>
        <v>-13.303453349765309</v>
      </c>
      <c r="E16" s="13">
        <f t="shared" si="1"/>
        <v>0.2839313498137459</v>
      </c>
      <c r="F16" s="12">
        <v>272102.5442</v>
      </c>
      <c r="G16" s="12">
        <v>280057.44627000001</v>
      </c>
      <c r="H16" s="13">
        <f t="shared" si="2"/>
        <v>2.9234941898055253</v>
      </c>
      <c r="I16" s="13">
        <f t="shared" si="3"/>
        <v>0.27321576001367054</v>
      </c>
      <c r="J16" s="12">
        <v>840716.95403000002</v>
      </c>
      <c r="K16" s="12">
        <v>790834.57736</v>
      </c>
      <c r="L16" s="13">
        <f t="shared" si="4"/>
        <v>-5.9333139924070135</v>
      </c>
      <c r="M16" s="13">
        <f t="shared" si="5"/>
        <v>0.32600309787259613</v>
      </c>
    </row>
    <row r="17" spans="1:13" ht="14.25" x14ac:dyDescent="0.2">
      <c r="A17" s="11" t="s">
        <v>137</v>
      </c>
      <c r="B17" s="12">
        <v>14638.275320000001</v>
      </c>
      <c r="C17" s="12">
        <v>12463.489380000001</v>
      </c>
      <c r="D17" s="13">
        <f t="shared" si="0"/>
        <v>-14.856845444276011</v>
      </c>
      <c r="E17" s="13">
        <f t="shared" si="1"/>
        <v>6.5691835325712933E-2</v>
      </c>
      <c r="F17" s="12">
        <v>75662.325259999998</v>
      </c>
      <c r="G17" s="12">
        <v>75667.615359999996</v>
      </c>
      <c r="H17" s="13">
        <f t="shared" si="2"/>
        <v>6.9917227389190957E-3</v>
      </c>
      <c r="I17" s="13">
        <f t="shared" si="3"/>
        <v>7.381908717068475E-2</v>
      </c>
      <c r="J17" s="12">
        <v>131824.46290000001</v>
      </c>
      <c r="K17" s="12">
        <v>147607.73314</v>
      </c>
      <c r="L17" s="13">
        <f t="shared" si="4"/>
        <v>11.972944848615031</v>
      </c>
      <c r="M17" s="13">
        <f t="shared" si="5"/>
        <v>6.0847843090308197E-2</v>
      </c>
    </row>
    <row r="18" spans="1:13" ht="15.75" x14ac:dyDescent="0.25">
      <c r="A18" s="9" t="s">
        <v>12</v>
      </c>
      <c r="B18" s="8">
        <f>B19</f>
        <v>265663.38981000002</v>
      </c>
      <c r="C18" s="8">
        <f>C19</f>
        <v>302027.49427000002</v>
      </c>
      <c r="D18" s="10">
        <f t="shared" si="0"/>
        <v>13.688037514693791</v>
      </c>
      <c r="E18" s="10">
        <f t="shared" si="1"/>
        <v>1.5919089600429819</v>
      </c>
      <c r="F18" s="8">
        <f>F19</f>
        <v>1219840.5177199999</v>
      </c>
      <c r="G18" s="8">
        <f>G19</f>
        <v>1683762.4337599999</v>
      </c>
      <c r="H18" s="10">
        <f t="shared" si="2"/>
        <v>38.031358140744089</v>
      </c>
      <c r="I18" s="10">
        <f t="shared" si="3"/>
        <v>1.642628821869268</v>
      </c>
      <c r="J18" s="8">
        <f>J19</f>
        <v>2725342.9052599999</v>
      </c>
      <c r="K18" s="8">
        <f>K19</f>
        <v>3862241.58923</v>
      </c>
      <c r="L18" s="10">
        <f t="shared" si="4"/>
        <v>41.715803239869338</v>
      </c>
      <c r="M18" s="10">
        <f t="shared" si="5"/>
        <v>1.5921189574494239</v>
      </c>
    </row>
    <row r="19" spans="1:13" ht="14.25" x14ac:dyDescent="0.2">
      <c r="A19" s="11" t="s">
        <v>138</v>
      </c>
      <c r="B19" s="12">
        <v>265663.38981000002</v>
      </c>
      <c r="C19" s="12">
        <v>302027.49427000002</v>
      </c>
      <c r="D19" s="13">
        <f t="shared" si="0"/>
        <v>13.688037514693791</v>
      </c>
      <c r="E19" s="13">
        <f t="shared" si="1"/>
        <v>1.5919089600429819</v>
      </c>
      <c r="F19" s="12">
        <v>1219840.5177199999</v>
      </c>
      <c r="G19" s="12">
        <v>1683762.4337599999</v>
      </c>
      <c r="H19" s="13">
        <f t="shared" si="2"/>
        <v>38.031358140744089</v>
      </c>
      <c r="I19" s="13">
        <f t="shared" si="3"/>
        <v>1.642628821869268</v>
      </c>
      <c r="J19" s="12">
        <v>2725342.9052599999</v>
      </c>
      <c r="K19" s="12">
        <v>3862241.58923</v>
      </c>
      <c r="L19" s="13">
        <f t="shared" si="4"/>
        <v>41.715803239869338</v>
      </c>
      <c r="M19" s="13">
        <f t="shared" si="5"/>
        <v>1.5921189574494239</v>
      </c>
    </row>
    <row r="20" spans="1:13" ht="15.75" x14ac:dyDescent="0.25">
      <c r="A20" s="9" t="s">
        <v>110</v>
      </c>
      <c r="B20" s="8">
        <f>B21</f>
        <v>501065.42385000002</v>
      </c>
      <c r="C20" s="8">
        <f>C21</f>
        <v>613439.78483000002</v>
      </c>
      <c r="D20" s="10">
        <f t="shared" si="0"/>
        <v>22.427083496713319</v>
      </c>
      <c r="E20" s="10">
        <f t="shared" si="1"/>
        <v>3.2332827588362845</v>
      </c>
      <c r="F20" s="8">
        <f>F21</f>
        <v>2595184.6052700002</v>
      </c>
      <c r="G20" s="8">
        <f>G21</f>
        <v>3322607.6008199998</v>
      </c>
      <c r="H20" s="10">
        <f t="shared" si="2"/>
        <v>28.029720663140239</v>
      </c>
      <c r="I20" s="10">
        <f t="shared" si="3"/>
        <v>3.2414376870738386</v>
      </c>
      <c r="J20" s="8">
        <f>J21</f>
        <v>6127840.5893900003</v>
      </c>
      <c r="K20" s="8">
        <f>K21</f>
        <v>7718331.6688999999</v>
      </c>
      <c r="L20" s="10">
        <f t="shared" si="4"/>
        <v>25.955164079559157</v>
      </c>
      <c r="M20" s="10">
        <f t="shared" si="5"/>
        <v>3.1817020986478086</v>
      </c>
    </row>
    <row r="21" spans="1:13" ht="14.25" x14ac:dyDescent="0.2">
      <c r="A21" s="11" t="s">
        <v>139</v>
      </c>
      <c r="B21" s="12">
        <v>501065.42385000002</v>
      </c>
      <c r="C21" s="12">
        <v>613439.78483000002</v>
      </c>
      <c r="D21" s="13">
        <f t="shared" si="0"/>
        <v>22.427083496713319</v>
      </c>
      <c r="E21" s="13">
        <f t="shared" si="1"/>
        <v>3.2332827588362845</v>
      </c>
      <c r="F21" s="12">
        <v>2595184.6052700002</v>
      </c>
      <c r="G21" s="12">
        <v>3322607.6008199998</v>
      </c>
      <c r="H21" s="13">
        <f t="shared" si="2"/>
        <v>28.029720663140239</v>
      </c>
      <c r="I21" s="13">
        <f t="shared" si="3"/>
        <v>3.2414376870738386</v>
      </c>
      <c r="J21" s="12">
        <v>6127840.5893900003</v>
      </c>
      <c r="K21" s="12">
        <v>7718331.6688999999</v>
      </c>
      <c r="L21" s="13">
        <f t="shared" si="4"/>
        <v>25.955164079559157</v>
      </c>
      <c r="M21" s="13">
        <f t="shared" si="5"/>
        <v>3.1817020986478086</v>
      </c>
    </row>
    <row r="22" spans="1:13" ht="16.5" x14ac:dyDescent="0.25">
      <c r="A22" s="82" t="s">
        <v>14</v>
      </c>
      <c r="B22" s="8">
        <f>B23+B27+B29</f>
        <v>12586575.33642</v>
      </c>
      <c r="C22" s="8">
        <f>C23+C27+C29</f>
        <v>14089161.68596</v>
      </c>
      <c r="D22" s="10">
        <f t="shared" si="0"/>
        <v>11.938007832775437</v>
      </c>
      <c r="E22" s="10">
        <f t="shared" si="1"/>
        <v>74.26033441618965</v>
      </c>
      <c r="F22" s="8">
        <f>F23+F27+F29</f>
        <v>63873834.503100008</v>
      </c>
      <c r="G22" s="8">
        <f>G23+G27+G29</f>
        <v>76947535.62518999</v>
      </c>
      <c r="H22" s="10">
        <f t="shared" si="2"/>
        <v>20.468007320674435</v>
      </c>
      <c r="I22" s="10">
        <f t="shared" si="3"/>
        <v>75.067739519223437</v>
      </c>
      <c r="J22" s="8">
        <f>J23+J27+J29</f>
        <v>145877497.63002002</v>
      </c>
      <c r="K22" s="8">
        <f>K23+K27+K29</f>
        <v>183855336.33341002</v>
      </c>
      <c r="L22" s="10">
        <f t="shared" si="4"/>
        <v>26.034062360810999</v>
      </c>
      <c r="M22" s="10">
        <f t="shared" si="5"/>
        <v>75.790071553504319</v>
      </c>
    </row>
    <row r="23" spans="1:13" ht="15.75" x14ac:dyDescent="0.25">
      <c r="A23" s="9" t="s">
        <v>15</v>
      </c>
      <c r="B23" s="8">
        <f>B24+B25+B26</f>
        <v>1089057.7567399999</v>
      </c>
      <c r="C23" s="8">
        <f>C24+C25+C26</f>
        <v>1042314.65146</v>
      </c>
      <c r="D23" s="10">
        <f>(C23-B23)/B23*100</f>
        <v>-4.2920685327031087</v>
      </c>
      <c r="E23" s="10">
        <f t="shared" si="1"/>
        <v>5.4937714755198179</v>
      </c>
      <c r="F23" s="8">
        <f>F24+F25+F26</f>
        <v>5922727.4564100001</v>
      </c>
      <c r="G23" s="8">
        <f>G24+G25+G26</f>
        <v>6346339.0490400009</v>
      </c>
      <c r="H23" s="10">
        <f t="shared" si="2"/>
        <v>7.1523060236637761</v>
      </c>
      <c r="I23" s="10">
        <f t="shared" si="3"/>
        <v>6.1913006409272464</v>
      </c>
      <c r="J23" s="8">
        <f>J24+J25+J26</f>
        <v>13181930.53881</v>
      </c>
      <c r="K23" s="8">
        <f>K24+K25+K26</f>
        <v>15476641.795120001</v>
      </c>
      <c r="L23" s="10">
        <f t="shared" si="4"/>
        <v>17.408005978744569</v>
      </c>
      <c r="M23" s="10">
        <f t="shared" si="5"/>
        <v>6.3798843833011363</v>
      </c>
    </row>
    <row r="24" spans="1:13" ht="14.25" x14ac:dyDescent="0.2">
      <c r="A24" s="11" t="s">
        <v>140</v>
      </c>
      <c r="B24" s="12">
        <v>743302.13564999995</v>
      </c>
      <c r="C24" s="12">
        <v>767273.03255</v>
      </c>
      <c r="D24" s="13">
        <f t="shared" si="0"/>
        <v>3.2249196861297964</v>
      </c>
      <c r="E24" s="13">
        <f t="shared" si="1"/>
        <v>4.0440980986445849</v>
      </c>
      <c r="F24" s="12">
        <v>3964112.15931</v>
      </c>
      <c r="G24" s="12">
        <v>4409456.2284700004</v>
      </c>
      <c r="H24" s="13">
        <f t="shared" si="2"/>
        <v>11.234396285031394</v>
      </c>
      <c r="I24" s="13">
        <f t="shared" si="3"/>
        <v>4.3017350574102426</v>
      </c>
      <c r="J24" s="12">
        <v>8669393.2412100006</v>
      </c>
      <c r="K24" s="12">
        <v>10587610.835650001</v>
      </c>
      <c r="L24" s="13">
        <f t="shared" si="4"/>
        <v>22.12631889071249</v>
      </c>
      <c r="M24" s="13">
        <f t="shared" si="5"/>
        <v>4.3644954713710602</v>
      </c>
    </row>
    <row r="25" spans="1:13" ht="14.25" x14ac:dyDescent="0.2">
      <c r="A25" s="11" t="s">
        <v>141</v>
      </c>
      <c r="B25" s="12">
        <v>100609.27472</v>
      </c>
      <c r="C25" s="12">
        <v>116812.25264000001</v>
      </c>
      <c r="D25" s="13">
        <f t="shared" si="0"/>
        <v>16.104855109127463</v>
      </c>
      <c r="E25" s="13">
        <f t="shared" si="1"/>
        <v>0.61568723095846656</v>
      </c>
      <c r="F25" s="12">
        <v>639479.12811000005</v>
      </c>
      <c r="G25" s="12">
        <v>806663.37413000001</v>
      </c>
      <c r="H25" s="13">
        <f t="shared" si="2"/>
        <v>26.143815907505548</v>
      </c>
      <c r="I25" s="13">
        <f t="shared" si="3"/>
        <v>0.78695692535038475</v>
      </c>
      <c r="J25" s="12">
        <v>1441100.06556</v>
      </c>
      <c r="K25" s="12">
        <v>1898825.1454100001</v>
      </c>
      <c r="L25" s="13">
        <f t="shared" si="4"/>
        <v>31.762199641017418</v>
      </c>
      <c r="M25" s="13">
        <f t="shared" si="5"/>
        <v>0.78274635106180268</v>
      </c>
    </row>
    <row r="26" spans="1:13" ht="14.25" x14ac:dyDescent="0.2">
      <c r="A26" s="11" t="s">
        <v>142</v>
      </c>
      <c r="B26" s="12">
        <v>245146.34637000001</v>
      </c>
      <c r="C26" s="12">
        <v>158229.36627</v>
      </c>
      <c r="D26" s="13">
        <f t="shared" si="0"/>
        <v>-35.455139914186603</v>
      </c>
      <c r="E26" s="13">
        <f t="shared" si="1"/>
        <v>0.83398614591676701</v>
      </c>
      <c r="F26" s="12">
        <v>1319136.1689899999</v>
      </c>
      <c r="G26" s="12">
        <v>1130219.4464400001</v>
      </c>
      <c r="H26" s="13">
        <f t="shared" si="2"/>
        <v>-14.321244992823177</v>
      </c>
      <c r="I26" s="13">
        <f t="shared" si="3"/>
        <v>1.1026086581666186</v>
      </c>
      <c r="J26" s="12">
        <v>3071437.2320400001</v>
      </c>
      <c r="K26" s="12">
        <v>2990205.8140599998</v>
      </c>
      <c r="L26" s="13">
        <f t="shared" si="4"/>
        <v>-2.6447363837563351</v>
      </c>
      <c r="M26" s="13">
        <f t="shared" si="5"/>
        <v>1.2326425608682723</v>
      </c>
    </row>
    <row r="27" spans="1:13" ht="15.75" x14ac:dyDescent="0.25">
      <c r="A27" s="9" t="s">
        <v>19</v>
      </c>
      <c r="B27" s="8">
        <f>B28</f>
        <v>2138062.9145800001</v>
      </c>
      <c r="C27" s="8">
        <f>C28</f>
        <v>2794828.5614299998</v>
      </c>
      <c r="D27" s="10">
        <f t="shared" si="0"/>
        <v>30.717788628732396</v>
      </c>
      <c r="E27" s="10">
        <f t="shared" si="1"/>
        <v>14.730819919153227</v>
      </c>
      <c r="F27" s="8">
        <f>F28</f>
        <v>9609604.2306500003</v>
      </c>
      <c r="G27" s="8">
        <f>G28</f>
        <v>13606573.6229</v>
      </c>
      <c r="H27" s="10">
        <f t="shared" si="2"/>
        <v>41.593486019971522</v>
      </c>
      <c r="I27" s="10">
        <f t="shared" si="3"/>
        <v>13.274170721311798</v>
      </c>
      <c r="J27" s="8">
        <f>J28</f>
        <v>20750639.79566</v>
      </c>
      <c r="K27" s="8">
        <f>K28</f>
        <v>29339614.38157</v>
      </c>
      <c r="L27" s="10">
        <f t="shared" si="4"/>
        <v>41.391372364848166</v>
      </c>
      <c r="M27" s="10">
        <f t="shared" si="5"/>
        <v>12.094571295439387</v>
      </c>
    </row>
    <row r="28" spans="1:13" ht="14.25" x14ac:dyDescent="0.2">
      <c r="A28" s="11" t="s">
        <v>143</v>
      </c>
      <c r="B28" s="12">
        <v>2138062.9145800001</v>
      </c>
      <c r="C28" s="12">
        <v>2794828.5614299998</v>
      </c>
      <c r="D28" s="13">
        <f t="shared" si="0"/>
        <v>30.717788628732396</v>
      </c>
      <c r="E28" s="13">
        <f t="shared" si="1"/>
        <v>14.730819919153227</v>
      </c>
      <c r="F28" s="12">
        <v>9609604.2306500003</v>
      </c>
      <c r="G28" s="12">
        <v>13606573.6229</v>
      </c>
      <c r="H28" s="13">
        <f t="shared" si="2"/>
        <v>41.593486019971522</v>
      </c>
      <c r="I28" s="13">
        <f t="shared" si="3"/>
        <v>13.274170721311798</v>
      </c>
      <c r="J28" s="12">
        <v>20750639.79566</v>
      </c>
      <c r="K28" s="12">
        <v>29339614.38157</v>
      </c>
      <c r="L28" s="13">
        <f t="shared" si="4"/>
        <v>41.391372364848166</v>
      </c>
      <c r="M28" s="13">
        <f t="shared" si="5"/>
        <v>12.094571295439387</v>
      </c>
    </row>
    <row r="29" spans="1:13" ht="15.75" x14ac:dyDescent="0.25">
      <c r="A29" s="9" t="s">
        <v>21</v>
      </c>
      <c r="B29" s="8">
        <f>B30+B31+B32+B33+B34+B35+B36+B37+B38+B39+B40+B41</f>
        <v>9359454.6651000008</v>
      </c>
      <c r="C29" s="8">
        <f>C30+C31+C32+C33+C34+C35+C36+C37+C38+C39+C40+C41</f>
        <v>10252018.473070001</v>
      </c>
      <c r="D29" s="10">
        <f t="shared" si="0"/>
        <v>9.5364937371643741</v>
      </c>
      <c r="E29" s="10">
        <f t="shared" si="1"/>
        <v>54.035743021516616</v>
      </c>
      <c r="F29" s="8">
        <f>F30+F31+F32+F33+F34+F35+F36+F37+F38+F39+F40+F41</f>
        <v>48341502.816040009</v>
      </c>
      <c r="G29" s="8">
        <f>G30+G31+G32+G33+G34+G35+G36+G37+G38+G39+G40+G41</f>
        <v>56994622.953249998</v>
      </c>
      <c r="H29" s="10">
        <f t="shared" si="2"/>
        <v>17.899981657870246</v>
      </c>
      <c r="I29" s="10">
        <f t="shared" si="3"/>
        <v>55.602268156984394</v>
      </c>
      <c r="J29" s="8">
        <f>J30+J31+J32+J33+J34+J35+J36+J37+J38+J39+J40+J41</f>
        <v>111944927.29555</v>
      </c>
      <c r="K29" s="8">
        <f>K30+K31+K32+K33+K34+K35+K36+K37+K38+K39+K40+K41</f>
        <v>139039080.15672001</v>
      </c>
      <c r="L29" s="10">
        <f t="shared" si="4"/>
        <v>24.203109078482598</v>
      </c>
      <c r="M29" s="10">
        <f t="shared" si="5"/>
        <v>57.3156158747638</v>
      </c>
    </row>
    <row r="30" spans="1:13" ht="14.25" x14ac:dyDescent="0.2">
      <c r="A30" s="11" t="s">
        <v>144</v>
      </c>
      <c r="B30" s="12">
        <v>1299825.1461799999</v>
      </c>
      <c r="C30" s="12">
        <v>1339032.56807</v>
      </c>
      <c r="D30" s="13">
        <f t="shared" si="0"/>
        <v>3.0163612394501764</v>
      </c>
      <c r="E30" s="13">
        <f t="shared" si="1"/>
        <v>7.0576950222764125</v>
      </c>
      <c r="F30" s="12">
        <v>7623233.73465</v>
      </c>
      <c r="G30" s="12">
        <v>8827352.6105599999</v>
      </c>
      <c r="H30" s="13">
        <f t="shared" si="2"/>
        <v>15.795381826440662</v>
      </c>
      <c r="I30" s="13">
        <f t="shared" si="3"/>
        <v>8.6117040790183044</v>
      </c>
      <c r="J30" s="12">
        <v>19114794.365880001</v>
      </c>
      <c r="K30" s="12">
        <v>21445815.76413</v>
      </c>
      <c r="L30" s="13">
        <f t="shared" si="4"/>
        <v>12.194854695433621</v>
      </c>
      <c r="M30" s="13">
        <f t="shared" si="5"/>
        <v>8.8405370423361553</v>
      </c>
    </row>
    <row r="31" spans="1:13" ht="14.25" x14ac:dyDescent="0.2">
      <c r="A31" s="11" t="s">
        <v>145</v>
      </c>
      <c r="B31" s="12">
        <v>1880242.3083599999</v>
      </c>
      <c r="C31" s="12">
        <v>2301396.32608</v>
      </c>
      <c r="D31" s="13">
        <f t="shared" si="0"/>
        <v>22.398922513734014</v>
      </c>
      <c r="E31" s="13">
        <f t="shared" si="1"/>
        <v>12.130065976118164</v>
      </c>
      <c r="F31" s="12">
        <v>12029399.29906</v>
      </c>
      <c r="G31" s="12">
        <v>12491358.43433</v>
      </c>
      <c r="H31" s="13">
        <f t="shared" si="2"/>
        <v>3.8402510697778389</v>
      </c>
      <c r="I31" s="13">
        <f t="shared" si="3"/>
        <v>12.186199773272124</v>
      </c>
      <c r="J31" s="12">
        <v>28799301.978799999</v>
      </c>
      <c r="K31" s="12">
        <v>29796809.600990001</v>
      </c>
      <c r="L31" s="13">
        <f t="shared" si="4"/>
        <v>3.4636520806104838</v>
      </c>
      <c r="M31" s="13">
        <f t="shared" si="5"/>
        <v>12.283039354538444</v>
      </c>
    </row>
    <row r="32" spans="1:13" ht="14.25" x14ac:dyDescent="0.2">
      <c r="A32" s="11" t="s">
        <v>146</v>
      </c>
      <c r="B32" s="12">
        <v>136047.26019999999</v>
      </c>
      <c r="C32" s="12">
        <v>100124.42561000001</v>
      </c>
      <c r="D32" s="13">
        <f t="shared" si="0"/>
        <v>-26.404673300432979</v>
      </c>
      <c r="E32" s="13">
        <f t="shared" si="1"/>
        <v>0.52773000230644185</v>
      </c>
      <c r="F32" s="12">
        <v>456988.94331</v>
      </c>
      <c r="G32" s="12">
        <v>577085.99936000002</v>
      </c>
      <c r="H32" s="13">
        <f t="shared" si="2"/>
        <v>26.280079159055663</v>
      </c>
      <c r="I32" s="13">
        <f t="shared" si="3"/>
        <v>0.56298802980722829</v>
      </c>
      <c r="J32" s="12">
        <v>1419769.54036</v>
      </c>
      <c r="K32" s="12">
        <v>1746465.8878299999</v>
      </c>
      <c r="L32" s="13">
        <f t="shared" si="4"/>
        <v>23.010519537358299</v>
      </c>
      <c r="M32" s="13">
        <f t="shared" si="5"/>
        <v>0.71993980291306325</v>
      </c>
    </row>
    <row r="33" spans="1:13" ht="14.25" x14ac:dyDescent="0.2">
      <c r="A33" s="11" t="s">
        <v>147</v>
      </c>
      <c r="B33" s="12">
        <v>1098938.99734</v>
      </c>
      <c r="C33" s="12">
        <v>1068315.8191199999</v>
      </c>
      <c r="D33" s="13">
        <f t="shared" si="0"/>
        <v>-2.7866131144789681</v>
      </c>
      <c r="E33" s="13">
        <f t="shared" si="1"/>
        <v>5.6308169185831289</v>
      </c>
      <c r="F33" s="12">
        <v>5563451.9071500003</v>
      </c>
      <c r="G33" s="12">
        <v>5991200.1129400004</v>
      </c>
      <c r="H33" s="13">
        <f t="shared" si="2"/>
        <v>7.688539650001637</v>
      </c>
      <c r="I33" s="13">
        <f t="shared" si="3"/>
        <v>5.8448376004713856</v>
      </c>
      <c r="J33" s="12">
        <v>12808383.449890001</v>
      </c>
      <c r="K33" s="12">
        <v>14589999.93702</v>
      </c>
      <c r="L33" s="13">
        <f t="shared" si="4"/>
        <v>13.909768505137157</v>
      </c>
      <c r="M33" s="13">
        <f t="shared" si="5"/>
        <v>6.0143869699115644</v>
      </c>
    </row>
    <row r="34" spans="1:13" ht="14.25" x14ac:dyDescent="0.2">
      <c r="A34" s="11" t="s">
        <v>148</v>
      </c>
      <c r="B34" s="12">
        <v>734997.35328000004</v>
      </c>
      <c r="C34" s="12">
        <v>723046.04659000004</v>
      </c>
      <c r="D34" s="13">
        <f t="shared" si="0"/>
        <v>-1.6260339764035996</v>
      </c>
      <c r="E34" s="13">
        <f t="shared" si="1"/>
        <v>3.8109890719462411</v>
      </c>
      <c r="F34" s="12">
        <v>3674392.1597099998</v>
      </c>
      <c r="G34" s="12">
        <v>4067446.9414499998</v>
      </c>
      <c r="H34" s="13">
        <f t="shared" si="2"/>
        <v>10.697137503445516</v>
      </c>
      <c r="I34" s="13">
        <f t="shared" si="3"/>
        <v>3.9680809141998652</v>
      </c>
      <c r="J34" s="12">
        <v>8443443.8208499998</v>
      </c>
      <c r="K34" s="12">
        <v>9805472.5175599996</v>
      </c>
      <c r="L34" s="13">
        <f t="shared" si="4"/>
        <v>16.131198662643374</v>
      </c>
      <c r="M34" s="13">
        <f t="shared" si="5"/>
        <v>4.0420772034276098</v>
      </c>
    </row>
    <row r="35" spans="1:13" ht="14.25" x14ac:dyDescent="0.2">
      <c r="A35" s="11" t="s">
        <v>149</v>
      </c>
      <c r="B35" s="12">
        <v>937348.59410999995</v>
      </c>
      <c r="C35" s="12">
        <v>1167825.65714</v>
      </c>
      <c r="D35" s="13">
        <f t="shared" si="0"/>
        <v>24.58819103994443</v>
      </c>
      <c r="E35" s="13">
        <f t="shared" si="1"/>
        <v>6.1553075883459663</v>
      </c>
      <c r="F35" s="12">
        <v>4556688.0965400003</v>
      </c>
      <c r="G35" s="12">
        <v>6472886.2972400002</v>
      </c>
      <c r="H35" s="13">
        <f t="shared" si="2"/>
        <v>42.052432821878114</v>
      </c>
      <c r="I35" s="13">
        <f t="shared" si="3"/>
        <v>6.3147563927920567</v>
      </c>
      <c r="J35" s="12">
        <v>9730932.7642499991</v>
      </c>
      <c r="K35" s="12">
        <v>14269496.24612</v>
      </c>
      <c r="L35" s="13">
        <f t="shared" si="4"/>
        <v>46.640580012473301</v>
      </c>
      <c r="M35" s="13">
        <f t="shared" si="5"/>
        <v>5.8822668033126302</v>
      </c>
    </row>
    <row r="36" spans="1:13" ht="14.25" x14ac:dyDescent="0.2">
      <c r="A36" s="11" t="s">
        <v>150</v>
      </c>
      <c r="B36" s="12">
        <v>1727666.49</v>
      </c>
      <c r="C36" s="12">
        <v>1917297.02648</v>
      </c>
      <c r="D36" s="13">
        <f t="shared" si="0"/>
        <v>10.976107806547779</v>
      </c>
      <c r="E36" s="13">
        <f t="shared" si="1"/>
        <v>10.1055777153479</v>
      </c>
      <c r="F36" s="12">
        <v>7145520.7708599996</v>
      </c>
      <c r="G36" s="12">
        <v>9615123.2697800007</v>
      </c>
      <c r="H36" s="13">
        <f t="shared" si="2"/>
        <v>34.561546710370443</v>
      </c>
      <c r="I36" s="13">
        <f t="shared" si="3"/>
        <v>9.3802298305805785</v>
      </c>
      <c r="J36" s="12">
        <v>14923941.27939</v>
      </c>
      <c r="K36" s="12">
        <v>24776847.850620002</v>
      </c>
      <c r="L36" s="13">
        <f t="shared" si="4"/>
        <v>66.020807685948824</v>
      </c>
      <c r="M36" s="13">
        <f t="shared" si="5"/>
        <v>10.213677279746927</v>
      </c>
    </row>
    <row r="37" spans="1:13" ht="14.25" x14ac:dyDescent="0.2">
      <c r="A37" s="14" t="s">
        <v>151</v>
      </c>
      <c r="B37" s="12">
        <v>384027.50832000002</v>
      </c>
      <c r="C37" s="12">
        <v>446284.32689000003</v>
      </c>
      <c r="D37" s="13">
        <f t="shared" si="0"/>
        <v>16.211551834490727</v>
      </c>
      <c r="E37" s="13">
        <f t="shared" si="1"/>
        <v>2.352249487815949</v>
      </c>
      <c r="F37" s="12">
        <v>1797087.8200900001</v>
      </c>
      <c r="G37" s="12">
        <v>2309367.7849900001</v>
      </c>
      <c r="H37" s="13">
        <f t="shared" si="2"/>
        <v>28.506117462548076</v>
      </c>
      <c r="I37" s="13">
        <f t="shared" si="3"/>
        <v>2.2529508960773459</v>
      </c>
      <c r="J37" s="12">
        <v>4159489.8677699999</v>
      </c>
      <c r="K37" s="12">
        <v>5123184.4400199996</v>
      </c>
      <c r="L37" s="13">
        <f t="shared" si="4"/>
        <v>23.168576024604164</v>
      </c>
      <c r="M37" s="13">
        <f t="shared" si="5"/>
        <v>2.1119132195694483</v>
      </c>
    </row>
    <row r="38" spans="1:13" ht="14.25" x14ac:dyDescent="0.2">
      <c r="A38" s="11" t="s">
        <v>152</v>
      </c>
      <c r="B38" s="12">
        <v>492628.34412000002</v>
      </c>
      <c r="C38" s="12">
        <v>351889.35349000001</v>
      </c>
      <c r="D38" s="13">
        <f t="shared" si="0"/>
        <v>-28.56899979667374</v>
      </c>
      <c r="E38" s="13">
        <f t="shared" si="1"/>
        <v>1.8547179491668704</v>
      </c>
      <c r="F38" s="12">
        <v>1881695.6621099999</v>
      </c>
      <c r="G38" s="12">
        <v>2163937.5251799999</v>
      </c>
      <c r="H38" s="13">
        <f t="shared" si="2"/>
        <v>14.999336436451896</v>
      </c>
      <c r="I38" s="13">
        <f t="shared" si="3"/>
        <v>2.1110734366768638</v>
      </c>
      <c r="J38" s="12">
        <v>4389783.7526399996</v>
      </c>
      <c r="K38" s="12">
        <v>7075063.1713399999</v>
      </c>
      <c r="L38" s="13">
        <f t="shared" si="4"/>
        <v>61.171109330501373</v>
      </c>
      <c r="M38" s="13">
        <f t="shared" si="5"/>
        <v>2.9165296732482195</v>
      </c>
    </row>
    <row r="39" spans="1:13" ht="14.25" x14ac:dyDescent="0.2">
      <c r="A39" s="11" t="s">
        <v>153</v>
      </c>
      <c r="B39" s="12">
        <v>170344.52846</v>
      </c>
      <c r="C39" s="12">
        <v>330464.04090999998</v>
      </c>
      <c r="D39" s="13">
        <f>(C39-B39)/B39*100</f>
        <v>93.997449696541892</v>
      </c>
      <c r="E39" s="13">
        <f t="shared" si="1"/>
        <v>1.7417906570663264</v>
      </c>
      <c r="F39" s="12">
        <v>1119582.73591</v>
      </c>
      <c r="G39" s="12">
        <v>1680747.4410399999</v>
      </c>
      <c r="H39" s="13">
        <f t="shared" si="2"/>
        <v>50.122665090390448</v>
      </c>
      <c r="I39" s="13">
        <f t="shared" si="3"/>
        <v>1.6396874841601599</v>
      </c>
      <c r="J39" s="12">
        <v>2642919.2229300002</v>
      </c>
      <c r="K39" s="12">
        <v>3771353.5945100002</v>
      </c>
      <c r="L39" s="13">
        <f t="shared" si="4"/>
        <v>42.696513831739139</v>
      </c>
      <c r="M39" s="13">
        <f t="shared" si="5"/>
        <v>1.5546525027869842</v>
      </c>
    </row>
    <row r="40" spans="1:13" ht="14.25" x14ac:dyDescent="0.2">
      <c r="A40" s="11" t="s">
        <v>154</v>
      </c>
      <c r="B40" s="12">
        <v>485871.66136999999</v>
      </c>
      <c r="C40" s="12">
        <v>495704.28635000001</v>
      </c>
      <c r="D40" s="13">
        <f>(C40-B40)/B40*100</f>
        <v>2.0237082673797477</v>
      </c>
      <c r="E40" s="13">
        <f t="shared" si="1"/>
        <v>2.6127293373723117</v>
      </c>
      <c r="F40" s="12">
        <v>2438901.9805700001</v>
      </c>
      <c r="G40" s="12">
        <v>2743542.4941500002</v>
      </c>
      <c r="H40" s="13">
        <f t="shared" si="2"/>
        <v>12.490887949043444</v>
      </c>
      <c r="I40" s="13">
        <f t="shared" si="3"/>
        <v>2.6765188987202766</v>
      </c>
      <c r="J40" s="12">
        <v>5391903.6700299997</v>
      </c>
      <c r="K40" s="12">
        <v>6497664.2640699996</v>
      </c>
      <c r="L40" s="13">
        <f t="shared" si="4"/>
        <v>20.507795793648658</v>
      </c>
      <c r="M40" s="13">
        <f t="shared" si="5"/>
        <v>2.6785104491689653</v>
      </c>
    </row>
    <row r="41" spans="1:13" ht="14.25" x14ac:dyDescent="0.2">
      <c r="A41" s="11" t="s">
        <v>155</v>
      </c>
      <c r="B41" s="12">
        <v>11516.47336</v>
      </c>
      <c r="C41" s="12">
        <v>10638.59634</v>
      </c>
      <c r="D41" s="13">
        <f t="shared" si="0"/>
        <v>-7.6227938237509187</v>
      </c>
      <c r="E41" s="13">
        <f t="shared" si="1"/>
        <v>5.6073295170891567E-2</v>
      </c>
      <c r="F41" s="12">
        <v>54559.706080000004</v>
      </c>
      <c r="G41" s="12">
        <v>54574.042229999999</v>
      </c>
      <c r="H41" s="13">
        <f t="shared" si="2"/>
        <v>2.6276076302490851E-2</v>
      </c>
      <c r="I41" s="13">
        <f t="shared" si="3"/>
        <v>5.3240821208205183E-2</v>
      </c>
      <c r="J41" s="12">
        <v>120263.58276</v>
      </c>
      <c r="K41" s="12">
        <v>140906.88251</v>
      </c>
      <c r="L41" s="13">
        <f t="shared" si="4"/>
        <v>17.165046372513366</v>
      </c>
      <c r="M41" s="13">
        <f t="shared" si="5"/>
        <v>5.8085573803785678E-2</v>
      </c>
    </row>
    <row r="42" spans="1:13" ht="15.75" x14ac:dyDescent="0.25">
      <c r="A42" s="9" t="s">
        <v>31</v>
      </c>
      <c r="B42" s="8">
        <f>B43</f>
        <v>547954.73134000006</v>
      </c>
      <c r="C42" s="8">
        <f>C43</f>
        <v>533844.96788999997</v>
      </c>
      <c r="D42" s="10">
        <f t="shared" si="0"/>
        <v>-2.5749870642589867</v>
      </c>
      <c r="E42" s="10">
        <f t="shared" si="1"/>
        <v>2.8137590245285211</v>
      </c>
      <c r="F42" s="8">
        <f>F43</f>
        <v>2318715.8488599998</v>
      </c>
      <c r="G42" s="8">
        <f>G43</f>
        <v>2765508.9615600002</v>
      </c>
      <c r="H42" s="10">
        <f t="shared" si="2"/>
        <v>19.268989467582536</v>
      </c>
      <c r="I42" s="10">
        <f t="shared" si="3"/>
        <v>2.6979487345206525</v>
      </c>
      <c r="J42" s="8">
        <f>J43</f>
        <v>5052134.8697899999</v>
      </c>
      <c r="K42" s="8">
        <f>K43</f>
        <v>6374514.2810300002</v>
      </c>
      <c r="L42" s="10">
        <f t="shared" si="4"/>
        <v>26.17466566752536</v>
      </c>
      <c r="M42" s="10">
        <f t="shared" si="5"/>
        <v>2.6277447427578737</v>
      </c>
    </row>
    <row r="43" spans="1:13" ht="14.25" x14ac:dyDescent="0.2">
      <c r="A43" s="11" t="s">
        <v>156</v>
      </c>
      <c r="B43" s="12">
        <v>547954.73134000006</v>
      </c>
      <c r="C43" s="12">
        <v>533844.96788999997</v>
      </c>
      <c r="D43" s="13">
        <f t="shared" si="0"/>
        <v>-2.5749870642589867</v>
      </c>
      <c r="E43" s="13">
        <f t="shared" si="1"/>
        <v>2.8137590245285211</v>
      </c>
      <c r="F43" s="12">
        <v>2318715.8488599998</v>
      </c>
      <c r="G43" s="12">
        <v>2765508.9615600002</v>
      </c>
      <c r="H43" s="13">
        <f t="shared" si="2"/>
        <v>19.268989467582536</v>
      </c>
      <c r="I43" s="13">
        <f t="shared" si="3"/>
        <v>2.6979487345206525</v>
      </c>
      <c r="J43" s="12">
        <v>5052134.8697899999</v>
      </c>
      <c r="K43" s="12">
        <v>6374514.2810300002</v>
      </c>
      <c r="L43" s="13">
        <f t="shared" si="4"/>
        <v>26.17466566752536</v>
      </c>
      <c r="M43" s="13">
        <f t="shared" si="5"/>
        <v>2.6277447427578737</v>
      </c>
    </row>
    <row r="44" spans="1:13" ht="15.75" x14ac:dyDescent="0.25">
      <c r="A44" s="9" t="s">
        <v>33</v>
      </c>
      <c r="B44" s="8">
        <f>B8+B22+B42</f>
        <v>15204382.17447</v>
      </c>
      <c r="C44" s="8">
        <f>C8+C22+C42</f>
        <v>17045371.000909999</v>
      </c>
      <c r="D44" s="10">
        <f t="shared" si="0"/>
        <v>12.108277766993007</v>
      </c>
      <c r="E44" s="10">
        <f t="shared" si="1"/>
        <v>89.841750629987871</v>
      </c>
      <c r="F44" s="15">
        <f>F8+F22+F42</f>
        <v>77225497.615370005</v>
      </c>
      <c r="G44" s="15">
        <f>G8+G22+G42</f>
        <v>93208068.553599983</v>
      </c>
      <c r="H44" s="16">
        <f t="shared" si="2"/>
        <v>20.695976629160633</v>
      </c>
      <c r="I44" s="16">
        <f t="shared" si="3"/>
        <v>90.931034430438757</v>
      </c>
      <c r="J44" s="15">
        <f>J8+J22+J42</f>
        <v>176951911.08997002</v>
      </c>
      <c r="K44" s="15">
        <f>K8+K22+K42</f>
        <v>222401863.22654003</v>
      </c>
      <c r="L44" s="16">
        <f t="shared" si="4"/>
        <v>25.684917363487124</v>
      </c>
      <c r="M44" s="16">
        <f t="shared" si="5"/>
        <v>91.679977659202265</v>
      </c>
    </row>
    <row r="45" spans="1:13" ht="30" x14ac:dyDescent="0.2">
      <c r="A45" s="134" t="s">
        <v>223</v>
      </c>
      <c r="B45" s="135">
        <f>B46-B44</f>
        <v>1264383.7365300003</v>
      </c>
      <c r="C45" s="135">
        <f>C46-C44</f>
        <v>1927290.2410899997</v>
      </c>
      <c r="D45" s="136">
        <f t="shared" si="0"/>
        <v>52.42921791918117</v>
      </c>
      <c r="E45" s="136">
        <f t="shared" ref="E45" si="6">C45/C$46*100</f>
        <v>10.158249370012125</v>
      </c>
      <c r="F45" s="135">
        <f>F46-F44</f>
        <v>7912884.1506299973</v>
      </c>
      <c r="G45" s="135">
        <f>G46-G44</f>
        <v>9296064.5374000221</v>
      </c>
      <c r="H45" s="137">
        <f t="shared" si="2"/>
        <v>17.480104099083778</v>
      </c>
      <c r="I45" s="136">
        <f t="shared" si="3"/>
        <v>9.068965569561243</v>
      </c>
      <c r="J45" s="135">
        <f>J46-J44</f>
        <v>16225710.316029996</v>
      </c>
      <c r="K45" s="135">
        <f>K46-K44</f>
        <v>20183125.235459983</v>
      </c>
      <c r="L45" s="137">
        <f t="shared" si="4"/>
        <v>24.389779198266019</v>
      </c>
      <c r="M45" s="136">
        <f t="shared" si="5"/>
        <v>8.3200223407977241</v>
      </c>
    </row>
    <row r="46" spans="1:13" ht="20.25" x14ac:dyDescent="0.2">
      <c r="A46" s="138" t="s">
        <v>224</v>
      </c>
      <c r="B46" s="139">
        <v>16468765.911</v>
      </c>
      <c r="C46" s="139">
        <v>18972661.241999999</v>
      </c>
      <c r="D46" s="140">
        <f t="shared" si="0"/>
        <v>15.203903829415468</v>
      </c>
      <c r="E46" s="141">
        <f t="shared" si="1"/>
        <v>100</v>
      </c>
      <c r="F46" s="139">
        <v>85138381.766000003</v>
      </c>
      <c r="G46" s="139">
        <v>102504133.09100001</v>
      </c>
      <c r="H46" s="140">
        <f t="shared" si="2"/>
        <v>20.397088792137477</v>
      </c>
      <c r="I46" s="141">
        <f t="shared" si="3"/>
        <v>100</v>
      </c>
      <c r="J46" s="139">
        <v>193177621.40600002</v>
      </c>
      <c r="K46" s="139">
        <v>242584988.46200001</v>
      </c>
      <c r="L46" s="140">
        <f t="shared" si="4"/>
        <v>25.576133869130153</v>
      </c>
      <c r="M46" s="141">
        <f t="shared" si="5"/>
        <v>100</v>
      </c>
    </row>
    <row r="48" spans="1:13" x14ac:dyDescent="0.2">
      <c r="G48" s="145"/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1" sqref="I1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0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1" sqref="I1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1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1" t="s">
        <v>56</v>
      </c>
    </row>
    <row r="34" ht="12.75" customHeight="1" x14ac:dyDescent="0.2"/>
    <row r="50" spans="2:2" ht="12.75" customHeight="1" x14ac:dyDescent="0.2"/>
    <row r="51" spans="2:2" x14ac:dyDescent="0.2">
      <c r="B51" s="30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H1" sqref="H1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1" t="s">
        <v>14</v>
      </c>
    </row>
    <row r="2" spans="2:2" ht="15" x14ac:dyDescent="0.25">
      <c r="B2" s="31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0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1" sqref="H1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1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1" t="s">
        <v>59</v>
      </c>
    </row>
    <row r="19" spans="2:2" ht="15" x14ac:dyDescent="0.25">
      <c r="B19" s="31"/>
    </row>
    <row r="20" spans="2:2" ht="15" x14ac:dyDescent="0.25">
      <c r="B20" s="31"/>
    </row>
    <row r="21" spans="2:2" ht="15" x14ac:dyDescent="0.25">
      <c r="B21" s="31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0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zoomScale="90" zoomScaleNormal="90" workbookViewId="0">
      <selection activeCell="B1" sqref="B1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33" bestFit="1" customWidth="1"/>
    <col min="5" max="5" width="12.28515625" style="34" bestFit="1" customWidth="1"/>
    <col min="6" max="6" width="11" style="34" bestFit="1" customWidth="1"/>
    <col min="7" max="7" width="12.28515625" style="34" bestFit="1" customWidth="1"/>
    <col min="8" max="8" width="11.42578125" style="34" bestFit="1" customWidth="1"/>
    <col min="9" max="9" width="12.28515625" style="34" bestFit="1" customWidth="1"/>
    <col min="10" max="10" width="12.7109375" style="34" bestFit="1" customWidth="1"/>
    <col min="11" max="11" width="12.28515625" style="34" bestFit="1" customWidth="1"/>
    <col min="12" max="12" width="11" style="34" customWidth="1"/>
    <col min="13" max="13" width="12.28515625" style="34" bestFit="1" customWidth="1"/>
    <col min="14" max="14" width="11" style="34" bestFit="1" customWidth="1"/>
    <col min="15" max="15" width="13.5703125" style="33" bestFit="1" customWidth="1"/>
  </cols>
  <sheetData>
    <row r="1" spans="1:15" ht="16.5" thickBot="1" x14ac:dyDescent="0.3">
      <c r="A1" s="83"/>
      <c r="B1" s="107" t="s">
        <v>60</v>
      </c>
      <c r="C1" s="108" t="s">
        <v>44</v>
      </c>
      <c r="D1" s="108" t="s">
        <v>45</v>
      </c>
      <c r="E1" s="108" t="s">
        <v>46</v>
      </c>
      <c r="F1" s="108" t="s">
        <v>47</v>
      </c>
      <c r="G1" s="108" t="s">
        <v>48</v>
      </c>
      <c r="H1" s="108" t="s">
        <v>49</v>
      </c>
      <c r="I1" s="108" t="s">
        <v>0</v>
      </c>
      <c r="J1" s="108" t="s">
        <v>61</v>
      </c>
      <c r="K1" s="108" t="s">
        <v>50</v>
      </c>
      <c r="L1" s="108" t="s">
        <v>51</v>
      </c>
      <c r="M1" s="108" t="s">
        <v>52</v>
      </c>
      <c r="N1" s="108" t="s">
        <v>53</v>
      </c>
      <c r="O1" s="109" t="s">
        <v>42</v>
      </c>
    </row>
    <row r="2" spans="1:15" s="37" customFormat="1" ht="16.5" thickTop="1" thickBot="1" x14ac:dyDescent="0.3">
      <c r="A2" s="84">
        <v>2022</v>
      </c>
      <c r="B2" s="110" t="s">
        <v>2</v>
      </c>
      <c r="C2" s="111">
        <f>C4+C6+C8+C10+C12+C14+C16+C18+C20+C22</f>
        <v>2554341.1628700001</v>
      </c>
      <c r="D2" s="111">
        <f t="shared" ref="D2:O2" si="0">D4+D6+D8+D10+D12+D14+D16+D18+D20+D22</f>
        <v>2745213.7393100001</v>
      </c>
      <c r="E2" s="111">
        <f t="shared" si="0"/>
        <v>3014641.34656</v>
      </c>
      <c r="F2" s="111">
        <f t="shared" si="0"/>
        <v>2758463.3710500002</v>
      </c>
      <c r="G2" s="111">
        <f t="shared" si="0"/>
        <v>2422364.3470599996</v>
      </c>
      <c r="H2" s="111"/>
      <c r="I2" s="111"/>
      <c r="J2" s="111"/>
      <c r="K2" s="111"/>
      <c r="L2" s="111"/>
      <c r="M2" s="111"/>
      <c r="N2" s="111"/>
      <c r="O2" s="111">
        <f t="shared" si="0"/>
        <v>13495023.966849998</v>
      </c>
    </row>
    <row r="3" spans="1:15" ht="15.75" thickTop="1" x14ac:dyDescent="0.25">
      <c r="A3" s="83">
        <v>2021</v>
      </c>
      <c r="B3" s="110" t="s">
        <v>2</v>
      </c>
      <c r="C3" s="111">
        <f>C5+C7+C9+C11+C13+C15+C17+C19+C21+C23</f>
        <v>2058776.5823300001</v>
      </c>
      <c r="D3" s="111">
        <f t="shared" ref="D3:O3" si="1">D5+D7+D9+D11+D13+D15+D17+D19+D21+D23</f>
        <v>2127157.54868</v>
      </c>
      <c r="E3" s="111">
        <f t="shared" si="1"/>
        <v>2425984.2349400003</v>
      </c>
      <c r="F3" s="111">
        <f t="shared" si="1"/>
        <v>2351176.7907500002</v>
      </c>
      <c r="G3" s="111">
        <f t="shared" si="1"/>
        <v>2069852.10671</v>
      </c>
      <c r="H3" s="111">
        <f t="shared" si="1"/>
        <v>2557539.5524599999</v>
      </c>
      <c r="I3" s="111">
        <f t="shared" si="1"/>
        <v>2018634.3108399999</v>
      </c>
      <c r="J3" s="111">
        <f t="shared" si="1"/>
        <v>2317116.2948700003</v>
      </c>
      <c r="K3" s="111">
        <f t="shared" si="1"/>
        <v>2723397.5056500002</v>
      </c>
      <c r="L3" s="111">
        <f t="shared" si="1"/>
        <v>2827699.2898500003</v>
      </c>
      <c r="M3" s="111">
        <f t="shared" si="1"/>
        <v>3022333.3025600002</v>
      </c>
      <c r="N3" s="111">
        <f t="shared" si="1"/>
        <v>3210268.3890200001</v>
      </c>
      <c r="O3" s="111">
        <f t="shared" si="1"/>
        <v>29709935.908659998</v>
      </c>
    </row>
    <row r="4" spans="1:15" s="37" customFormat="1" ht="15" x14ac:dyDescent="0.25">
      <c r="A4" s="84">
        <v>2022</v>
      </c>
      <c r="B4" s="112" t="s">
        <v>130</v>
      </c>
      <c r="C4" s="113">
        <v>832980.09253000002</v>
      </c>
      <c r="D4" s="113">
        <v>939197.15954999998</v>
      </c>
      <c r="E4" s="113">
        <v>1008243.26637</v>
      </c>
      <c r="F4" s="113">
        <v>814994.53836999997</v>
      </c>
      <c r="G4" s="113">
        <v>874470.78842999996</v>
      </c>
      <c r="H4" s="113"/>
      <c r="I4" s="113"/>
      <c r="J4" s="113"/>
      <c r="K4" s="113"/>
      <c r="L4" s="113"/>
      <c r="M4" s="113"/>
      <c r="N4" s="113"/>
      <c r="O4" s="114">
        <v>4469885.8452500002</v>
      </c>
    </row>
    <row r="5" spans="1:15" ht="15" x14ac:dyDescent="0.25">
      <c r="A5" s="83">
        <v>2021</v>
      </c>
      <c r="B5" s="112" t="s">
        <v>130</v>
      </c>
      <c r="C5" s="113">
        <v>599472.62661000004</v>
      </c>
      <c r="D5" s="113">
        <v>635152.71918999997</v>
      </c>
      <c r="E5" s="113">
        <v>783752.09183000005</v>
      </c>
      <c r="F5" s="113">
        <v>749920.66836999997</v>
      </c>
      <c r="G5" s="113">
        <v>609720.62609999999</v>
      </c>
      <c r="H5" s="113">
        <v>764422.78813</v>
      </c>
      <c r="I5" s="113">
        <v>641900.81250999996</v>
      </c>
      <c r="J5" s="113">
        <v>780093.08686000004</v>
      </c>
      <c r="K5" s="113">
        <v>840003.75655000005</v>
      </c>
      <c r="L5" s="113">
        <v>897196.58700000006</v>
      </c>
      <c r="M5" s="113">
        <v>896744.73681000003</v>
      </c>
      <c r="N5" s="113">
        <v>949062.71716</v>
      </c>
      <c r="O5" s="114">
        <v>9147443.2171199992</v>
      </c>
    </row>
    <row r="6" spans="1:15" s="37" customFormat="1" ht="15" x14ac:dyDescent="0.25">
      <c r="A6" s="84">
        <v>2022</v>
      </c>
      <c r="B6" s="112" t="s">
        <v>131</v>
      </c>
      <c r="C6" s="113">
        <v>284478.61680000002</v>
      </c>
      <c r="D6" s="113">
        <v>253806.56296000001</v>
      </c>
      <c r="E6" s="113">
        <v>225188.56641</v>
      </c>
      <c r="F6" s="113">
        <v>210298.35505000001</v>
      </c>
      <c r="G6" s="113">
        <v>190563.92629</v>
      </c>
      <c r="H6" s="113"/>
      <c r="I6" s="113"/>
      <c r="J6" s="113"/>
      <c r="K6" s="113"/>
      <c r="L6" s="113"/>
      <c r="M6" s="113"/>
      <c r="N6" s="113"/>
      <c r="O6" s="114">
        <v>1164336.0275099999</v>
      </c>
    </row>
    <row r="7" spans="1:15" ht="15" x14ac:dyDescent="0.25">
      <c r="A7" s="83">
        <v>2021</v>
      </c>
      <c r="B7" s="112" t="s">
        <v>131</v>
      </c>
      <c r="C7" s="113">
        <v>278127.63173999998</v>
      </c>
      <c r="D7" s="113">
        <v>249528.27283999999</v>
      </c>
      <c r="E7" s="113">
        <v>246515.34013</v>
      </c>
      <c r="F7" s="113">
        <v>201459.41336000001</v>
      </c>
      <c r="G7" s="113">
        <v>200725.90744000001</v>
      </c>
      <c r="H7" s="113">
        <v>295140.73609999998</v>
      </c>
      <c r="I7" s="113">
        <v>166058.29462999999</v>
      </c>
      <c r="J7" s="113">
        <v>147760.25855</v>
      </c>
      <c r="K7" s="113">
        <v>229150.72443999999</v>
      </c>
      <c r="L7" s="113">
        <v>291587.59298999998</v>
      </c>
      <c r="M7" s="113">
        <v>365180.32123</v>
      </c>
      <c r="N7" s="113">
        <v>409291.38822000002</v>
      </c>
      <c r="O7" s="114">
        <v>3080525.88167</v>
      </c>
    </row>
    <row r="8" spans="1:15" s="37" customFormat="1" ht="15" x14ac:dyDescent="0.25">
      <c r="A8" s="84">
        <v>2022</v>
      </c>
      <c r="B8" s="112" t="s">
        <v>132</v>
      </c>
      <c r="C8" s="113">
        <v>173032.37632000001</v>
      </c>
      <c r="D8" s="113">
        <v>202865.84675</v>
      </c>
      <c r="E8" s="113">
        <v>229956.57918999999</v>
      </c>
      <c r="F8" s="113">
        <v>206931.60178999999</v>
      </c>
      <c r="G8" s="113">
        <v>157952.76748000001</v>
      </c>
      <c r="H8" s="113"/>
      <c r="I8" s="113"/>
      <c r="J8" s="113"/>
      <c r="K8" s="113"/>
      <c r="L8" s="113"/>
      <c r="M8" s="113"/>
      <c r="N8" s="113"/>
      <c r="O8" s="114">
        <v>970739.17153000005</v>
      </c>
    </row>
    <row r="9" spans="1:15" ht="15" x14ac:dyDescent="0.25">
      <c r="A9" s="83">
        <v>2021</v>
      </c>
      <c r="B9" s="112" t="s">
        <v>132</v>
      </c>
      <c r="C9" s="113">
        <v>129703.74055</v>
      </c>
      <c r="D9" s="113">
        <v>145445.9252</v>
      </c>
      <c r="E9" s="113">
        <v>164209.35879</v>
      </c>
      <c r="F9" s="113">
        <v>157734.98884999999</v>
      </c>
      <c r="G9" s="113">
        <v>144432.52205</v>
      </c>
      <c r="H9" s="113">
        <v>193334.14882999999</v>
      </c>
      <c r="I9" s="113">
        <v>152303.13179000001</v>
      </c>
      <c r="J9" s="113">
        <v>179853.03216</v>
      </c>
      <c r="K9" s="113">
        <v>202765.13026000001</v>
      </c>
      <c r="L9" s="113">
        <v>181364.35298</v>
      </c>
      <c r="M9" s="113">
        <v>191293.85974000001</v>
      </c>
      <c r="N9" s="113">
        <v>184486.58335</v>
      </c>
      <c r="O9" s="114">
        <v>2026926.77455</v>
      </c>
    </row>
    <row r="10" spans="1:15" s="37" customFormat="1" ht="15" x14ac:dyDescent="0.25">
      <c r="A10" s="84">
        <v>2022</v>
      </c>
      <c r="B10" s="112" t="s">
        <v>133</v>
      </c>
      <c r="C10" s="113">
        <v>119582.38079</v>
      </c>
      <c r="D10" s="113">
        <v>126979.33534000001</v>
      </c>
      <c r="E10" s="113">
        <v>155893.22654999999</v>
      </c>
      <c r="F10" s="113">
        <v>139211.29156000001</v>
      </c>
      <c r="G10" s="113">
        <v>95409.242450000005</v>
      </c>
      <c r="H10" s="113"/>
      <c r="I10" s="113"/>
      <c r="J10" s="113"/>
      <c r="K10" s="113"/>
      <c r="L10" s="113"/>
      <c r="M10" s="113"/>
      <c r="N10" s="113"/>
      <c r="O10" s="114">
        <v>637075.47669000004</v>
      </c>
    </row>
    <row r="11" spans="1:15" ht="15" x14ac:dyDescent="0.25">
      <c r="A11" s="83">
        <v>2021</v>
      </c>
      <c r="B11" s="112" t="s">
        <v>133</v>
      </c>
      <c r="C11" s="113">
        <v>103715.16209</v>
      </c>
      <c r="D11" s="113">
        <v>116565.35743</v>
      </c>
      <c r="E11" s="113">
        <v>126148.15974</v>
      </c>
      <c r="F11" s="113">
        <v>121883.05445</v>
      </c>
      <c r="G11" s="113">
        <v>104753.48768999999</v>
      </c>
      <c r="H11" s="113">
        <v>110501.72897</v>
      </c>
      <c r="I11" s="113">
        <v>71836.562160000001</v>
      </c>
      <c r="J11" s="113">
        <v>113519.8511</v>
      </c>
      <c r="K11" s="113">
        <v>159769.88894999999</v>
      </c>
      <c r="L11" s="113">
        <v>194667.15823999999</v>
      </c>
      <c r="M11" s="113">
        <v>176241.64051999999</v>
      </c>
      <c r="N11" s="113">
        <v>170039.71651999999</v>
      </c>
      <c r="O11" s="114">
        <v>1569641.76786</v>
      </c>
    </row>
    <row r="12" spans="1:15" s="37" customFormat="1" ht="15" x14ac:dyDescent="0.25">
      <c r="A12" s="84">
        <v>2022</v>
      </c>
      <c r="B12" s="112" t="s">
        <v>134</v>
      </c>
      <c r="C12" s="113">
        <v>182179.29435000001</v>
      </c>
      <c r="D12" s="113">
        <v>166220.56289999999</v>
      </c>
      <c r="E12" s="113">
        <v>148463.77168000001</v>
      </c>
      <c r="F12" s="113">
        <v>126712.11784000001</v>
      </c>
      <c r="G12" s="113">
        <v>99999.963229999994</v>
      </c>
      <c r="H12" s="113"/>
      <c r="I12" s="113"/>
      <c r="J12" s="113"/>
      <c r="K12" s="113"/>
      <c r="L12" s="113"/>
      <c r="M12" s="113"/>
      <c r="N12" s="113"/>
      <c r="O12" s="114">
        <v>723575.71</v>
      </c>
    </row>
    <row r="13" spans="1:15" ht="15" x14ac:dyDescent="0.25">
      <c r="A13" s="83">
        <v>2021</v>
      </c>
      <c r="B13" s="112" t="s">
        <v>134</v>
      </c>
      <c r="C13" s="113">
        <v>190660.46724</v>
      </c>
      <c r="D13" s="113">
        <v>201115.47248999999</v>
      </c>
      <c r="E13" s="113">
        <v>183441.24285000001</v>
      </c>
      <c r="F13" s="113">
        <v>165697.96616000001</v>
      </c>
      <c r="G13" s="113">
        <v>147226.88253999999</v>
      </c>
      <c r="H13" s="113">
        <v>147977.08721999999</v>
      </c>
      <c r="I13" s="113">
        <v>131215.7303</v>
      </c>
      <c r="J13" s="113">
        <v>111714.37826</v>
      </c>
      <c r="K13" s="113">
        <v>201461.87885000001</v>
      </c>
      <c r="L13" s="113">
        <v>250479.69808999999</v>
      </c>
      <c r="M13" s="113">
        <v>277980.59620000003</v>
      </c>
      <c r="N13" s="113">
        <v>247281.66889999999</v>
      </c>
      <c r="O13" s="114">
        <v>2256253.0691</v>
      </c>
    </row>
    <row r="14" spans="1:15" s="37" customFormat="1" ht="15" x14ac:dyDescent="0.25">
      <c r="A14" s="84">
        <v>2022</v>
      </c>
      <c r="B14" s="112" t="s">
        <v>135</v>
      </c>
      <c r="C14" s="113">
        <v>37521.507830000002</v>
      </c>
      <c r="D14" s="113">
        <v>46817.5118</v>
      </c>
      <c r="E14" s="113">
        <v>31117.824369999998</v>
      </c>
      <c r="F14" s="113">
        <v>29692.238120000002</v>
      </c>
      <c r="G14" s="113">
        <v>22167.557540000002</v>
      </c>
      <c r="H14" s="113"/>
      <c r="I14" s="113"/>
      <c r="J14" s="113"/>
      <c r="K14" s="113"/>
      <c r="L14" s="113"/>
      <c r="M14" s="113"/>
      <c r="N14" s="113"/>
      <c r="O14" s="114">
        <v>167316.63965999999</v>
      </c>
    </row>
    <row r="15" spans="1:15" ht="15" x14ac:dyDescent="0.25">
      <c r="A15" s="83">
        <v>2021</v>
      </c>
      <c r="B15" s="112" t="s">
        <v>135</v>
      </c>
      <c r="C15" s="113">
        <v>15943.144840000001</v>
      </c>
      <c r="D15" s="113">
        <v>26135.543170000001</v>
      </c>
      <c r="E15" s="113">
        <v>26641.716609999999</v>
      </c>
      <c r="F15" s="113">
        <v>24837.689180000001</v>
      </c>
      <c r="G15" s="113">
        <v>19490.09143</v>
      </c>
      <c r="H15" s="113">
        <v>23364.857059999998</v>
      </c>
      <c r="I15" s="113">
        <v>23127.540229999999</v>
      </c>
      <c r="J15" s="113">
        <v>24518.566579999999</v>
      </c>
      <c r="K15" s="113">
        <v>29806.453839999998</v>
      </c>
      <c r="L15" s="113">
        <v>25260.424210000001</v>
      </c>
      <c r="M15" s="113">
        <v>30724.71009</v>
      </c>
      <c r="N15" s="113">
        <v>39583.996249999997</v>
      </c>
      <c r="O15" s="114">
        <v>309434.73349000001</v>
      </c>
    </row>
    <row r="16" spans="1:15" ht="15" x14ac:dyDescent="0.25">
      <c r="A16" s="84">
        <v>2022</v>
      </c>
      <c r="B16" s="112" t="s">
        <v>136</v>
      </c>
      <c r="C16" s="113">
        <v>54248.671849999999</v>
      </c>
      <c r="D16" s="113">
        <v>55002.358999999997</v>
      </c>
      <c r="E16" s="113">
        <v>64496.353640000001</v>
      </c>
      <c r="F16" s="113">
        <v>52440.728620000002</v>
      </c>
      <c r="G16" s="113">
        <v>53869.333160000002</v>
      </c>
      <c r="H16" s="113"/>
      <c r="I16" s="113"/>
      <c r="J16" s="113"/>
      <c r="K16" s="113"/>
      <c r="L16" s="113"/>
      <c r="M16" s="113"/>
      <c r="N16" s="113"/>
      <c r="O16" s="114">
        <v>280057.44627000001</v>
      </c>
    </row>
    <row r="17" spans="1:15" ht="15" x14ac:dyDescent="0.25">
      <c r="A17" s="83">
        <v>2021</v>
      </c>
      <c r="B17" s="112" t="s">
        <v>136</v>
      </c>
      <c r="C17" s="113">
        <v>59118.003539999998</v>
      </c>
      <c r="D17" s="113">
        <v>49199.688770000001</v>
      </c>
      <c r="E17" s="113">
        <v>49271.71471</v>
      </c>
      <c r="F17" s="113">
        <v>52377.636700000003</v>
      </c>
      <c r="G17" s="113">
        <v>62135.500480000002</v>
      </c>
      <c r="H17" s="113">
        <v>85394.880229999995</v>
      </c>
      <c r="I17" s="113">
        <v>52207.46948</v>
      </c>
      <c r="J17" s="113">
        <v>60022.116329999997</v>
      </c>
      <c r="K17" s="113">
        <v>100938.86161000001</v>
      </c>
      <c r="L17" s="113">
        <v>76724.234389999998</v>
      </c>
      <c r="M17" s="113">
        <v>57727.288930000002</v>
      </c>
      <c r="N17" s="113">
        <v>77762.280119999996</v>
      </c>
      <c r="O17" s="114">
        <v>782879.67529000004</v>
      </c>
    </row>
    <row r="18" spans="1:15" ht="15" x14ac:dyDescent="0.25">
      <c r="A18" s="84">
        <v>2022</v>
      </c>
      <c r="B18" s="112" t="s">
        <v>137</v>
      </c>
      <c r="C18" s="113">
        <v>12415.09123</v>
      </c>
      <c r="D18" s="113">
        <v>15693.36544</v>
      </c>
      <c r="E18" s="113">
        <v>17033.14921</v>
      </c>
      <c r="F18" s="113">
        <v>18062.520100000002</v>
      </c>
      <c r="G18" s="113">
        <v>12463.489380000001</v>
      </c>
      <c r="H18" s="113"/>
      <c r="I18" s="113"/>
      <c r="J18" s="113"/>
      <c r="K18" s="113"/>
      <c r="L18" s="113"/>
      <c r="M18" s="113"/>
      <c r="N18" s="113"/>
      <c r="O18" s="114">
        <v>75667.615359999996</v>
      </c>
    </row>
    <row r="19" spans="1:15" ht="15" x14ac:dyDescent="0.25">
      <c r="A19" s="83">
        <v>2021</v>
      </c>
      <c r="B19" s="112" t="s">
        <v>137</v>
      </c>
      <c r="C19" s="113">
        <v>12015.77319</v>
      </c>
      <c r="D19" s="113">
        <v>16226.111290000001</v>
      </c>
      <c r="E19" s="113">
        <v>17369.885979999999</v>
      </c>
      <c r="F19" s="113">
        <v>15412.279479999999</v>
      </c>
      <c r="G19" s="113">
        <v>14638.275320000001</v>
      </c>
      <c r="H19" s="113">
        <v>10961.58763</v>
      </c>
      <c r="I19" s="113">
        <v>12028.238660000001</v>
      </c>
      <c r="J19" s="113">
        <v>8439.4064199999993</v>
      </c>
      <c r="K19" s="113">
        <v>9218.2875199999999</v>
      </c>
      <c r="L19" s="113">
        <v>7979.69463</v>
      </c>
      <c r="M19" s="113">
        <v>10633.564109999999</v>
      </c>
      <c r="N19" s="113">
        <v>12679.338809999999</v>
      </c>
      <c r="O19" s="114">
        <v>147602.44304000001</v>
      </c>
    </row>
    <row r="20" spans="1:15" ht="15" x14ac:dyDescent="0.25">
      <c r="A20" s="84">
        <v>2022</v>
      </c>
      <c r="B20" s="112" t="s">
        <v>138</v>
      </c>
      <c r="C20" s="115">
        <v>300295.32032</v>
      </c>
      <c r="D20" s="115">
        <v>316251.69005999999</v>
      </c>
      <c r="E20" s="115">
        <v>382140.55839000002</v>
      </c>
      <c r="F20" s="115">
        <v>383047.37072000001</v>
      </c>
      <c r="G20" s="115">
        <v>302027.49427000002</v>
      </c>
      <c r="H20" s="113"/>
      <c r="I20" s="113"/>
      <c r="J20" s="113"/>
      <c r="K20" s="113"/>
      <c r="L20" s="113"/>
      <c r="M20" s="113"/>
      <c r="N20" s="113"/>
      <c r="O20" s="114">
        <v>1683762.4337599999</v>
      </c>
    </row>
    <row r="21" spans="1:15" ht="15" x14ac:dyDescent="0.25">
      <c r="A21" s="83">
        <v>2021</v>
      </c>
      <c r="B21" s="112" t="s">
        <v>138</v>
      </c>
      <c r="C21" s="113">
        <v>216886.89996000001</v>
      </c>
      <c r="D21" s="113">
        <v>208723.36321000001</v>
      </c>
      <c r="E21" s="113">
        <v>247977.97706999999</v>
      </c>
      <c r="F21" s="113">
        <v>280588.88767000003</v>
      </c>
      <c r="G21" s="113">
        <v>265663.38981000002</v>
      </c>
      <c r="H21" s="113">
        <v>313347.25647999998</v>
      </c>
      <c r="I21" s="113">
        <v>262176.96470999997</v>
      </c>
      <c r="J21" s="113">
        <v>286061.99651000003</v>
      </c>
      <c r="K21" s="113">
        <v>299539.05277000001</v>
      </c>
      <c r="L21" s="113">
        <v>288750.81549000001</v>
      </c>
      <c r="M21" s="113">
        <v>321478.48223000002</v>
      </c>
      <c r="N21" s="113">
        <v>407124.58727999998</v>
      </c>
      <c r="O21" s="114">
        <v>3398319.67319</v>
      </c>
    </row>
    <row r="22" spans="1:15" ht="15" x14ac:dyDescent="0.25">
      <c r="A22" s="84">
        <v>2022</v>
      </c>
      <c r="B22" s="112" t="s">
        <v>139</v>
      </c>
      <c r="C22" s="115">
        <v>557607.81085000001</v>
      </c>
      <c r="D22" s="115">
        <v>622379.34551000001</v>
      </c>
      <c r="E22" s="115">
        <v>752108.05075000005</v>
      </c>
      <c r="F22" s="115">
        <v>777072.60887999996</v>
      </c>
      <c r="G22" s="115">
        <v>613439.78483000002</v>
      </c>
      <c r="H22" s="113"/>
      <c r="I22" s="113"/>
      <c r="J22" s="113"/>
      <c r="K22" s="113"/>
      <c r="L22" s="113"/>
      <c r="M22" s="113"/>
      <c r="N22" s="113"/>
      <c r="O22" s="114">
        <v>3322607.6008199998</v>
      </c>
    </row>
    <row r="23" spans="1:15" ht="15" x14ac:dyDescent="0.25">
      <c r="A23" s="83">
        <v>2021</v>
      </c>
      <c r="B23" s="112" t="s">
        <v>139</v>
      </c>
      <c r="C23" s="113">
        <v>453133.13257000002</v>
      </c>
      <c r="D23" s="115">
        <v>479065.09509000002</v>
      </c>
      <c r="E23" s="113">
        <v>580656.74722999998</v>
      </c>
      <c r="F23" s="113">
        <v>581264.20652999997</v>
      </c>
      <c r="G23" s="113">
        <v>501065.42385000002</v>
      </c>
      <c r="H23" s="113">
        <v>613094.48181000003</v>
      </c>
      <c r="I23" s="113">
        <v>505779.56637000002</v>
      </c>
      <c r="J23" s="113">
        <v>605133.60210000002</v>
      </c>
      <c r="K23" s="113">
        <v>650743.47086</v>
      </c>
      <c r="L23" s="113">
        <v>613688.73182999995</v>
      </c>
      <c r="M23" s="113">
        <v>694328.10270000005</v>
      </c>
      <c r="N23" s="113">
        <v>712956.11240999994</v>
      </c>
      <c r="O23" s="114">
        <v>6990908.6733499998</v>
      </c>
    </row>
    <row r="24" spans="1:15" ht="15" x14ac:dyDescent="0.25">
      <c r="A24" s="84">
        <v>2022</v>
      </c>
      <c r="B24" s="110" t="s">
        <v>14</v>
      </c>
      <c r="C24" s="116">
        <f>C26+C28+C30+C32+C34+C36+C38+C40+C42+C44+C46+C48+C50+C52+C54+C56</f>
        <v>13091493.42649</v>
      </c>
      <c r="D24" s="116">
        <f t="shared" ref="D24:O24" si="2">D26+D28+D30+D32+D34+D36+D38+D40+D42+D44+D46+D48+D50+D52+D54+D56</f>
        <v>14936603.95187</v>
      </c>
      <c r="E24" s="116">
        <f t="shared" si="2"/>
        <v>17111225.026760004</v>
      </c>
      <c r="F24" s="116">
        <f t="shared" si="2"/>
        <v>17719051.534110002</v>
      </c>
      <c r="G24" s="116">
        <f t="shared" si="2"/>
        <v>14089161.68596</v>
      </c>
      <c r="H24" s="116"/>
      <c r="I24" s="116"/>
      <c r="J24" s="116"/>
      <c r="K24" s="116"/>
      <c r="L24" s="116"/>
      <c r="M24" s="116"/>
      <c r="N24" s="116"/>
      <c r="O24" s="116">
        <f t="shared" si="2"/>
        <v>76947535.625189975</v>
      </c>
    </row>
    <row r="25" spans="1:15" ht="15" x14ac:dyDescent="0.25">
      <c r="A25" s="83">
        <v>2021</v>
      </c>
      <c r="B25" s="110" t="s">
        <v>14</v>
      </c>
      <c r="C25" s="116">
        <f>C27+C29+C31+C33+C35+C37+C39+C41+C43+C45+C47+C49+C51+C53+C55+C57</f>
        <v>11077359.71924</v>
      </c>
      <c r="D25" s="116">
        <f t="shared" ref="D25:O25" si="3">D27+D29+D31+D33+D35+D37+D39+D41+D43+D45+D47+D49+D51+D53+D55+D57</f>
        <v>11948672.139039999</v>
      </c>
      <c r="E25" s="116">
        <f t="shared" si="3"/>
        <v>14119641.288019998</v>
      </c>
      <c r="F25" s="116">
        <f t="shared" si="3"/>
        <v>14141586.02038</v>
      </c>
      <c r="G25" s="116">
        <f t="shared" si="3"/>
        <v>12586575.336420001</v>
      </c>
      <c r="H25" s="116">
        <f t="shared" si="3"/>
        <v>15240837.538629998</v>
      </c>
      <c r="I25" s="116">
        <f t="shared" si="3"/>
        <v>12620410.454070002</v>
      </c>
      <c r="J25" s="116">
        <f t="shared" si="3"/>
        <v>14410197.136080001</v>
      </c>
      <c r="K25" s="116">
        <f t="shared" si="3"/>
        <v>15806985.885110002</v>
      </c>
      <c r="L25" s="116">
        <f t="shared" si="3"/>
        <v>15681750.11279</v>
      </c>
      <c r="M25" s="116">
        <f t="shared" si="3"/>
        <v>16248524.027599998</v>
      </c>
      <c r="N25" s="116">
        <f t="shared" si="3"/>
        <v>16899095.553939998</v>
      </c>
      <c r="O25" s="116">
        <f t="shared" si="3"/>
        <v>170781635.21132001</v>
      </c>
    </row>
    <row r="26" spans="1:15" ht="15" x14ac:dyDescent="0.25">
      <c r="A26" s="84">
        <v>2022</v>
      </c>
      <c r="B26" s="112" t="s">
        <v>140</v>
      </c>
      <c r="C26" s="113">
        <v>815239.36855999997</v>
      </c>
      <c r="D26" s="113">
        <v>881415.89856</v>
      </c>
      <c r="E26" s="113">
        <v>951388.69825000002</v>
      </c>
      <c r="F26" s="113">
        <v>994139.23054999998</v>
      </c>
      <c r="G26" s="113">
        <v>767273.03255</v>
      </c>
      <c r="H26" s="113"/>
      <c r="I26" s="113"/>
      <c r="J26" s="113"/>
      <c r="K26" s="113"/>
      <c r="L26" s="113"/>
      <c r="M26" s="113"/>
      <c r="N26" s="113"/>
      <c r="O26" s="114">
        <v>4409456.2284700004</v>
      </c>
    </row>
    <row r="27" spans="1:15" ht="15" x14ac:dyDescent="0.25">
      <c r="A27" s="83">
        <v>2021</v>
      </c>
      <c r="B27" s="112" t="s">
        <v>140</v>
      </c>
      <c r="C27" s="113">
        <v>730163.28118000005</v>
      </c>
      <c r="D27" s="113">
        <v>744922.37257999997</v>
      </c>
      <c r="E27" s="113">
        <v>868403.19288999995</v>
      </c>
      <c r="F27" s="113">
        <v>877321.17700999998</v>
      </c>
      <c r="G27" s="113">
        <v>743302.13564999995</v>
      </c>
      <c r="H27" s="113">
        <v>898570.78226000001</v>
      </c>
      <c r="I27" s="113">
        <v>723393.67599999998</v>
      </c>
      <c r="J27" s="113">
        <v>828008.29188000003</v>
      </c>
      <c r="K27" s="113">
        <v>943450.64914999995</v>
      </c>
      <c r="L27" s="113">
        <v>916757.59496999998</v>
      </c>
      <c r="M27" s="113">
        <v>935997.36571000004</v>
      </c>
      <c r="N27" s="113">
        <v>931976.24720999994</v>
      </c>
      <c r="O27" s="114">
        <v>10142266.766489999</v>
      </c>
    </row>
    <row r="28" spans="1:15" ht="15" x14ac:dyDescent="0.25">
      <c r="A28" s="84">
        <v>2022</v>
      </c>
      <c r="B28" s="112" t="s">
        <v>141</v>
      </c>
      <c r="C28" s="113">
        <v>133020.36304</v>
      </c>
      <c r="D28" s="113">
        <v>177459.33366</v>
      </c>
      <c r="E28" s="113">
        <v>191910.80939000001</v>
      </c>
      <c r="F28" s="113">
        <v>187460.61540000001</v>
      </c>
      <c r="G28" s="113">
        <v>116812.25264000001</v>
      </c>
      <c r="H28" s="113"/>
      <c r="I28" s="113"/>
      <c r="J28" s="113"/>
      <c r="K28" s="113"/>
      <c r="L28" s="113"/>
      <c r="M28" s="113"/>
      <c r="N28" s="113"/>
      <c r="O28" s="114">
        <v>806663.37413000001</v>
      </c>
    </row>
    <row r="29" spans="1:15" ht="15" x14ac:dyDescent="0.25">
      <c r="A29" s="83">
        <v>2021</v>
      </c>
      <c r="B29" s="112" t="s">
        <v>141</v>
      </c>
      <c r="C29" s="113">
        <v>109745.80074999999</v>
      </c>
      <c r="D29" s="113">
        <v>128850.02197</v>
      </c>
      <c r="E29" s="113">
        <v>157418.70843</v>
      </c>
      <c r="F29" s="113">
        <v>142855.32224000001</v>
      </c>
      <c r="G29" s="113">
        <v>100609.27472</v>
      </c>
      <c r="H29" s="113">
        <v>152971.71781999999</v>
      </c>
      <c r="I29" s="113">
        <v>144666.56654</v>
      </c>
      <c r="J29" s="113">
        <v>156708.43179</v>
      </c>
      <c r="K29" s="113">
        <v>171870.19123999999</v>
      </c>
      <c r="L29" s="113">
        <v>159298.02575999999</v>
      </c>
      <c r="M29" s="113">
        <v>148404.50265000001</v>
      </c>
      <c r="N29" s="113">
        <v>158242.33548000001</v>
      </c>
      <c r="O29" s="114">
        <v>1731640.8993899999</v>
      </c>
    </row>
    <row r="30" spans="1:15" s="37" customFormat="1" ht="15" x14ac:dyDescent="0.25">
      <c r="A30" s="84">
        <v>2022</v>
      </c>
      <c r="B30" s="112" t="s">
        <v>142</v>
      </c>
      <c r="C30" s="113">
        <v>198479.57840999999</v>
      </c>
      <c r="D30" s="113">
        <v>251136.28876</v>
      </c>
      <c r="E30" s="113">
        <v>260066.66252000001</v>
      </c>
      <c r="F30" s="113">
        <v>262307.55047999998</v>
      </c>
      <c r="G30" s="113">
        <v>158229.36627</v>
      </c>
      <c r="H30" s="113"/>
      <c r="I30" s="113"/>
      <c r="J30" s="113"/>
      <c r="K30" s="113"/>
      <c r="L30" s="113"/>
      <c r="M30" s="113"/>
      <c r="N30" s="113"/>
      <c r="O30" s="114">
        <v>1130219.4464400001</v>
      </c>
    </row>
    <row r="31" spans="1:15" ht="15" x14ac:dyDescent="0.25">
      <c r="A31" s="83">
        <v>2021</v>
      </c>
      <c r="B31" s="112" t="s">
        <v>142</v>
      </c>
      <c r="C31" s="113">
        <v>235590.76749999999</v>
      </c>
      <c r="D31" s="113">
        <v>246725.43401</v>
      </c>
      <c r="E31" s="113">
        <v>286759.17868999997</v>
      </c>
      <c r="F31" s="113">
        <v>304914.44241999998</v>
      </c>
      <c r="G31" s="113">
        <v>245146.34637000001</v>
      </c>
      <c r="H31" s="113">
        <v>296918.05417000002</v>
      </c>
      <c r="I31" s="113">
        <v>214045.72468000001</v>
      </c>
      <c r="J31" s="113">
        <v>237973.08442</v>
      </c>
      <c r="K31" s="113">
        <v>271362.51105999999</v>
      </c>
      <c r="L31" s="113">
        <v>276585.44179000001</v>
      </c>
      <c r="M31" s="113">
        <v>280147.27015</v>
      </c>
      <c r="N31" s="113">
        <v>282954.28135</v>
      </c>
      <c r="O31" s="114">
        <v>3179122.5366099998</v>
      </c>
    </row>
    <row r="32" spans="1:15" ht="15" x14ac:dyDescent="0.25">
      <c r="A32" s="84">
        <v>2022</v>
      </c>
      <c r="B32" s="112" t="s">
        <v>143</v>
      </c>
      <c r="C32" s="115">
        <v>2126530.5316699999</v>
      </c>
      <c r="D32" s="115">
        <v>2393098.85348</v>
      </c>
      <c r="E32" s="115">
        <v>2980278.4258699999</v>
      </c>
      <c r="F32" s="115">
        <v>3311837.2504500002</v>
      </c>
      <c r="G32" s="115">
        <v>2794828.5614299998</v>
      </c>
      <c r="H32" s="115"/>
      <c r="I32" s="115"/>
      <c r="J32" s="115"/>
      <c r="K32" s="115"/>
      <c r="L32" s="115"/>
      <c r="M32" s="115"/>
      <c r="N32" s="115"/>
      <c r="O32" s="114">
        <v>13606573.6229</v>
      </c>
    </row>
    <row r="33" spans="1:15" ht="15" x14ac:dyDescent="0.25">
      <c r="A33" s="83">
        <v>2021</v>
      </c>
      <c r="B33" s="112" t="s">
        <v>143</v>
      </c>
      <c r="C33" s="113">
        <v>1639018.5075300001</v>
      </c>
      <c r="D33" s="113">
        <v>1672618.17411</v>
      </c>
      <c r="E33" s="113">
        <v>1993950.1181600001</v>
      </c>
      <c r="F33" s="115">
        <v>2165954.51627</v>
      </c>
      <c r="G33" s="115">
        <v>2138062.9145800001</v>
      </c>
      <c r="H33" s="115">
        <v>2371383.4657899998</v>
      </c>
      <c r="I33" s="115">
        <v>1911325.1490799999</v>
      </c>
      <c r="J33" s="115">
        <v>2047620.30797</v>
      </c>
      <c r="K33" s="115">
        <v>2272340.7460400001</v>
      </c>
      <c r="L33" s="115">
        <v>2263568.7757799998</v>
      </c>
      <c r="M33" s="115">
        <v>2389016.5364399999</v>
      </c>
      <c r="N33" s="115">
        <v>2477785.7775699999</v>
      </c>
      <c r="O33" s="114">
        <v>25342644.989319999</v>
      </c>
    </row>
    <row r="34" spans="1:15" ht="15" x14ac:dyDescent="0.25">
      <c r="A34" s="84">
        <v>2022</v>
      </c>
      <c r="B34" s="112" t="s">
        <v>144</v>
      </c>
      <c r="C34" s="113">
        <v>1592352.9890999999</v>
      </c>
      <c r="D34" s="113">
        <v>1840905.5012999999</v>
      </c>
      <c r="E34" s="113">
        <v>2016339.4798099999</v>
      </c>
      <c r="F34" s="113">
        <v>2038722.07228</v>
      </c>
      <c r="G34" s="113">
        <v>1339032.56807</v>
      </c>
      <c r="H34" s="113"/>
      <c r="I34" s="113"/>
      <c r="J34" s="113"/>
      <c r="K34" s="113"/>
      <c r="L34" s="113"/>
      <c r="M34" s="113"/>
      <c r="N34" s="113"/>
      <c r="O34" s="114">
        <v>8827352.6105599999</v>
      </c>
    </row>
    <row r="35" spans="1:15" ht="15" x14ac:dyDescent="0.25">
      <c r="A35" s="83">
        <v>2021</v>
      </c>
      <c r="B35" s="112" t="s">
        <v>144</v>
      </c>
      <c r="C35" s="113">
        <v>1512887.10396</v>
      </c>
      <c r="D35" s="113">
        <v>1510502.47695</v>
      </c>
      <c r="E35" s="113">
        <v>1674880.7140299999</v>
      </c>
      <c r="F35" s="113">
        <v>1625138.2935299999</v>
      </c>
      <c r="G35" s="113">
        <v>1299825.1461799999</v>
      </c>
      <c r="H35" s="113">
        <v>1801836.3978299999</v>
      </c>
      <c r="I35" s="113">
        <v>1691650.26061</v>
      </c>
      <c r="J35" s="113">
        <v>1736102.3023999999</v>
      </c>
      <c r="K35" s="113">
        <v>1942340.5765800001</v>
      </c>
      <c r="L35" s="113">
        <v>1908728.24327</v>
      </c>
      <c r="M35" s="113">
        <v>1729538.8062700001</v>
      </c>
      <c r="N35" s="113">
        <v>1808266.5666100001</v>
      </c>
      <c r="O35" s="114">
        <v>20241696.888220001</v>
      </c>
    </row>
    <row r="36" spans="1:15" ht="15" x14ac:dyDescent="0.25">
      <c r="A36" s="84">
        <v>2022</v>
      </c>
      <c r="B36" s="112" t="s">
        <v>145</v>
      </c>
      <c r="C36" s="113">
        <v>2227804.62837</v>
      </c>
      <c r="D36" s="113">
        <v>2539095.4175999998</v>
      </c>
      <c r="E36" s="113">
        <v>2680113.35097</v>
      </c>
      <c r="F36" s="113">
        <v>2742948.7113100002</v>
      </c>
      <c r="G36" s="113">
        <v>2301396.32608</v>
      </c>
      <c r="H36" s="113"/>
      <c r="I36" s="113"/>
      <c r="J36" s="113"/>
      <c r="K36" s="113"/>
      <c r="L36" s="113"/>
      <c r="M36" s="113"/>
      <c r="N36" s="113"/>
      <c r="O36" s="114">
        <v>12491358.43433</v>
      </c>
    </row>
    <row r="37" spans="1:15" ht="15" x14ac:dyDescent="0.25">
      <c r="A37" s="83">
        <v>2021</v>
      </c>
      <c r="B37" s="112" t="s">
        <v>145</v>
      </c>
      <c r="C37" s="113">
        <v>2266225.0534399999</v>
      </c>
      <c r="D37" s="113">
        <v>2530671.6601999998</v>
      </c>
      <c r="E37" s="113">
        <v>2890089.2291600001</v>
      </c>
      <c r="F37" s="113">
        <v>2462171.0479000001</v>
      </c>
      <c r="G37" s="113">
        <v>1880242.3083599999</v>
      </c>
      <c r="H37" s="113">
        <v>2350260.9346400001</v>
      </c>
      <c r="I37" s="113">
        <v>1981806.57461</v>
      </c>
      <c r="J37" s="113">
        <v>2417749.27813</v>
      </c>
      <c r="K37" s="113">
        <v>2465114.4620699999</v>
      </c>
      <c r="L37" s="113">
        <v>2603942.3107099999</v>
      </c>
      <c r="M37" s="113">
        <v>2529067.5554499999</v>
      </c>
      <c r="N37" s="113">
        <v>2957510.0510499999</v>
      </c>
      <c r="O37" s="114">
        <v>29334850.465720002</v>
      </c>
    </row>
    <row r="38" spans="1:15" ht="15" x14ac:dyDescent="0.25">
      <c r="A38" s="84">
        <v>2022</v>
      </c>
      <c r="B38" s="112" t="s">
        <v>146</v>
      </c>
      <c r="C38" s="113">
        <v>70779.795960000003</v>
      </c>
      <c r="D38" s="113">
        <v>67064.913990000001</v>
      </c>
      <c r="E38" s="113">
        <v>140232.92827999999</v>
      </c>
      <c r="F38" s="113">
        <v>198883.93552</v>
      </c>
      <c r="G38" s="113">
        <v>100124.42561000001</v>
      </c>
      <c r="H38" s="113"/>
      <c r="I38" s="113"/>
      <c r="J38" s="113"/>
      <c r="K38" s="113"/>
      <c r="L38" s="113"/>
      <c r="M38" s="113"/>
      <c r="N38" s="113"/>
      <c r="O38" s="114">
        <v>577085.99936000002</v>
      </c>
    </row>
    <row r="39" spans="1:15" ht="15" x14ac:dyDescent="0.25">
      <c r="A39" s="83">
        <v>2021</v>
      </c>
      <c r="B39" s="112" t="s">
        <v>146</v>
      </c>
      <c r="C39" s="113">
        <v>42744.004710000001</v>
      </c>
      <c r="D39" s="113">
        <v>14435.76268</v>
      </c>
      <c r="E39" s="113">
        <v>153850.51842000001</v>
      </c>
      <c r="F39" s="113">
        <v>109911.3973</v>
      </c>
      <c r="G39" s="113">
        <v>136047.26019999999</v>
      </c>
      <c r="H39" s="113">
        <v>277348.91031000001</v>
      </c>
      <c r="I39" s="113">
        <v>76572.630040000004</v>
      </c>
      <c r="J39" s="113">
        <v>58623.438580000002</v>
      </c>
      <c r="K39" s="113">
        <v>117629.91516</v>
      </c>
      <c r="L39" s="113">
        <v>208205.03047999999</v>
      </c>
      <c r="M39" s="113">
        <v>259778.32897999999</v>
      </c>
      <c r="N39" s="113">
        <v>171221.63492000001</v>
      </c>
      <c r="O39" s="114">
        <v>1626368.8317799999</v>
      </c>
    </row>
    <row r="40" spans="1:15" ht="15" x14ac:dyDescent="0.25">
      <c r="A40" s="84">
        <v>2022</v>
      </c>
      <c r="B40" s="112" t="s">
        <v>147</v>
      </c>
      <c r="C40" s="113">
        <v>980708.73080999998</v>
      </c>
      <c r="D40" s="113">
        <v>1174693.3575200001</v>
      </c>
      <c r="E40" s="113">
        <v>1368603.4544899999</v>
      </c>
      <c r="F40" s="113">
        <v>1398878.7509999999</v>
      </c>
      <c r="G40" s="113">
        <v>1068315.8191199999</v>
      </c>
      <c r="H40" s="113"/>
      <c r="I40" s="113"/>
      <c r="J40" s="113"/>
      <c r="K40" s="113"/>
      <c r="L40" s="113"/>
      <c r="M40" s="113"/>
      <c r="N40" s="113"/>
      <c r="O40" s="114">
        <v>5991200.1129400004</v>
      </c>
    </row>
    <row r="41" spans="1:15" ht="15" x14ac:dyDescent="0.25">
      <c r="A41" s="83">
        <v>2021</v>
      </c>
      <c r="B41" s="112" t="s">
        <v>147</v>
      </c>
      <c r="C41" s="113">
        <v>894320.59160000004</v>
      </c>
      <c r="D41" s="113">
        <v>1063990.71875</v>
      </c>
      <c r="E41" s="113">
        <v>1254808.62084</v>
      </c>
      <c r="F41" s="113">
        <v>1251392.97862</v>
      </c>
      <c r="G41" s="113">
        <v>1098938.99734</v>
      </c>
      <c r="H41" s="113">
        <v>1304150.26086</v>
      </c>
      <c r="I41" s="113">
        <v>1000141.4413900001</v>
      </c>
      <c r="J41" s="113">
        <v>1204969.7597699999</v>
      </c>
      <c r="K41" s="113">
        <v>1276245.6794400001</v>
      </c>
      <c r="L41" s="113">
        <v>1231007.5186999999</v>
      </c>
      <c r="M41" s="113">
        <v>1267979.1909399999</v>
      </c>
      <c r="N41" s="113">
        <v>1314305.9729800001</v>
      </c>
      <c r="O41" s="114">
        <v>14162251.73123</v>
      </c>
    </row>
    <row r="42" spans="1:15" ht="15" x14ac:dyDescent="0.25">
      <c r="A42" s="84">
        <v>2022</v>
      </c>
      <c r="B42" s="112" t="s">
        <v>148</v>
      </c>
      <c r="C42" s="113">
        <v>711704.87225999997</v>
      </c>
      <c r="D42" s="113">
        <v>813683.89457</v>
      </c>
      <c r="E42" s="113">
        <v>910991.95848000003</v>
      </c>
      <c r="F42" s="113">
        <v>908020.16954999999</v>
      </c>
      <c r="G42" s="113">
        <v>723046.04659000004</v>
      </c>
      <c r="H42" s="113"/>
      <c r="I42" s="113"/>
      <c r="J42" s="113"/>
      <c r="K42" s="113"/>
      <c r="L42" s="113"/>
      <c r="M42" s="113"/>
      <c r="N42" s="113"/>
      <c r="O42" s="114">
        <v>4067446.9414499998</v>
      </c>
    </row>
    <row r="43" spans="1:15" ht="15" x14ac:dyDescent="0.25">
      <c r="A43" s="83">
        <v>2021</v>
      </c>
      <c r="B43" s="112" t="s">
        <v>148</v>
      </c>
      <c r="C43" s="113">
        <v>650779.59207000001</v>
      </c>
      <c r="D43" s="113">
        <v>683828.38561999996</v>
      </c>
      <c r="E43" s="113">
        <v>783716.25133</v>
      </c>
      <c r="F43" s="113">
        <v>821070.57741000003</v>
      </c>
      <c r="G43" s="113">
        <v>734997.35328000004</v>
      </c>
      <c r="H43" s="113">
        <v>827014.60682999995</v>
      </c>
      <c r="I43" s="113">
        <v>696314.17582999996</v>
      </c>
      <c r="J43" s="113">
        <v>758126.55836000002</v>
      </c>
      <c r="K43" s="113">
        <v>875281.66376999998</v>
      </c>
      <c r="L43" s="113">
        <v>807792.45250999997</v>
      </c>
      <c r="M43" s="113">
        <v>838138.23271999997</v>
      </c>
      <c r="N43" s="113">
        <v>935357.88609000004</v>
      </c>
      <c r="O43" s="114">
        <v>9412417.7358199991</v>
      </c>
    </row>
    <row r="44" spans="1:15" ht="15" x14ac:dyDescent="0.25">
      <c r="A44" s="84">
        <v>2022</v>
      </c>
      <c r="B44" s="112" t="s">
        <v>149</v>
      </c>
      <c r="C44" s="113">
        <v>1120228.6814300001</v>
      </c>
      <c r="D44" s="113">
        <v>1241367.26033</v>
      </c>
      <c r="E44" s="113">
        <v>1444541.4523700001</v>
      </c>
      <c r="F44" s="113">
        <v>1498923.24597</v>
      </c>
      <c r="G44" s="113">
        <v>1167825.65714</v>
      </c>
      <c r="H44" s="113"/>
      <c r="I44" s="113"/>
      <c r="J44" s="113"/>
      <c r="K44" s="113"/>
      <c r="L44" s="113"/>
      <c r="M44" s="113"/>
      <c r="N44" s="113"/>
      <c r="O44" s="114">
        <v>6472886.2972400002</v>
      </c>
    </row>
    <row r="45" spans="1:15" ht="15" x14ac:dyDescent="0.25">
      <c r="A45" s="83">
        <v>2021</v>
      </c>
      <c r="B45" s="112" t="s">
        <v>149</v>
      </c>
      <c r="C45" s="113">
        <v>758782.77572000003</v>
      </c>
      <c r="D45" s="113">
        <v>832912.97582000005</v>
      </c>
      <c r="E45" s="113">
        <v>978932.67645000003</v>
      </c>
      <c r="F45" s="113">
        <v>1048711.0744400001</v>
      </c>
      <c r="G45" s="113">
        <v>937348.59410999995</v>
      </c>
      <c r="H45" s="113">
        <v>1125300.7808000001</v>
      </c>
      <c r="I45" s="113">
        <v>928849.11234999995</v>
      </c>
      <c r="J45" s="113">
        <v>1022446.86924</v>
      </c>
      <c r="K45" s="113">
        <v>1147605.6390800001</v>
      </c>
      <c r="L45" s="113">
        <v>1143291.74499</v>
      </c>
      <c r="M45" s="113">
        <v>1202526.91808</v>
      </c>
      <c r="N45" s="113">
        <v>1226588.8843400001</v>
      </c>
      <c r="O45" s="114">
        <v>12353298.04542</v>
      </c>
    </row>
    <row r="46" spans="1:15" ht="15" x14ac:dyDescent="0.25">
      <c r="A46" s="84">
        <v>2022</v>
      </c>
      <c r="B46" s="112" t="s">
        <v>150</v>
      </c>
      <c r="C46" s="113">
        <v>1628269.5192100001</v>
      </c>
      <c r="D46" s="113">
        <v>1767065.1400299999</v>
      </c>
      <c r="E46" s="113">
        <v>2264730.5849199998</v>
      </c>
      <c r="F46" s="113">
        <v>2037760.99914</v>
      </c>
      <c r="G46" s="113">
        <v>1917297.02648</v>
      </c>
      <c r="H46" s="113"/>
      <c r="I46" s="113"/>
      <c r="J46" s="113"/>
      <c r="K46" s="113"/>
      <c r="L46" s="113"/>
      <c r="M46" s="113"/>
      <c r="N46" s="113"/>
      <c r="O46" s="114">
        <v>9615123.2697800007</v>
      </c>
    </row>
    <row r="47" spans="1:15" ht="15" x14ac:dyDescent="0.25">
      <c r="A47" s="83">
        <v>2021</v>
      </c>
      <c r="B47" s="112" t="s">
        <v>150</v>
      </c>
      <c r="C47" s="113">
        <v>1052771.92059</v>
      </c>
      <c r="D47" s="113">
        <v>1191759.4696899999</v>
      </c>
      <c r="E47" s="113">
        <v>1526156.64411</v>
      </c>
      <c r="F47" s="113">
        <v>1647166.2464699999</v>
      </c>
      <c r="G47" s="113">
        <v>1727666.49</v>
      </c>
      <c r="H47" s="113">
        <v>2007804.7012499999</v>
      </c>
      <c r="I47" s="113">
        <v>1727116.3204699999</v>
      </c>
      <c r="J47" s="113">
        <v>2255363.12145</v>
      </c>
      <c r="K47" s="113">
        <v>2600616.08262</v>
      </c>
      <c r="L47" s="113">
        <v>2270988.6978199999</v>
      </c>
      <c r="M47" s="113">
        <v>2030866.1815500001</v>
      </c>
      <c r="N47" s="113">
        <v>2268969.4756800001</v>
      </c>
      <c r="O47" s="114">
        <v>22307245.3517</v>
      </c>
    </row>
    <row r="48" spans="1:15" ht="15" x14ac:dyDescent="0.25">
      <c r="A48" s="84">
        <v>2022</v>
      </c>
      <c r="B48" s="112" t="s">
        <v>151</v>
      </c>
      <c r="C48" s="113">
        <v>353724.00059000001</v>
      </c>
      <c r="D48" s="113">
        <v>428296.87949000002</v>
      </c>
      <c r="E48" s="113">
        <v>513629.87586999999</v>
      </c>
      <c r="F48" s="113">
        <v>567432.70215000003</v>
      </c>
      <c r="G48" s="113">
        <v>446284.32689000003</v>
      </c>
      <c r="H48" s="113"/>
      <c r="I48" s="113"/>
      <c r="J48" s="113"/>
      <c r="K48" s="113"/>
      <c r="L48" s="113"/>
      <c r="M48" s="113"/>
      <c r="N48" s="113"/>
      <c r="O48" s="114">
        <v>2309367.7849900001</v>
      </c>
    </row>
    <row r="49" spans="1:15" ht="15" x14ac:dyDescent="0.25">
      <c r="A49" s="83">
        <v>2021</v>
      </c>
      <c r="B49" s="112" t="s">
        <v>151</v>
      </c>
      <c r="C49" s="113">
        <v>278859.37686000002</v>
      </c>
      <c r="D49" s="113">
        <v>330049.80086999998</v>
      </c>
      <c r="E49" s="113">
        <v>402238.67887</v>
      </c>
      <c r="F49" s="113">
        <v>401912.45516999997</v>
      </c>
      <c r="G49" s="113">
        <v>384027.50832000002</v>
      </c>
      <c r="H49" s="113">
        <v>425660.49411000003</v>
      </c>
      <c r="I49" s="113">
        <v>357615.87067999999</v>
      </c>
      <c r="J49" s="113">
        <v>420387.10174000001</v>
      </c>
      <c r="K49" s="113">
        <v>414259.15292000002</v>
      </c>
      <c r="L49" s="113">
        <v>380695.97982000001</v>
      </c>
      <c r="M49" s="113">
        <v>395587.95963</v>
      </c>
      <c r="N49" s="113">
        <v>419610.09613000002</v>
      </c>
      <c r="O49" s="114">
        <v>4610904.4751199996</v>
      </c>
    </row>
    <row r="50" spans="1:15" ht="15" x14ac:dyDescent="0.25">
      <c r="A50" s="84">
        <v>2022</v>
      </c>
      <c r="B50" s="112" t="s">
        <v>152</v>
      </c>
      <c r="C50" s="113">
        <v>359426.20775</v>
      </c>
      <c r="D50" s="113">
        <v>488955.76747999998</v>
      </c>
      <c r="E50" s="113">
        <v>433296.73865000001</v>
      </c>
      <c r="F50" s="113">
        <v>530369.45781000005</v>
      </c>
      <c r="G50" s="113">
        <v>351889.35349000001</v>
      </c>
      <c r="H50" s="113"/>
      <c r="I50" s="113"/>
      <c r="J50" s="113"/>
      <c r="K50" s="113"/>
      <c r="L50" s="113"/>
      <c r="M50" s="113"/>
      <c r="N50" s="113"/>
      <c r="O50" s="114">
        <v>2163937.5251799999</v>
      </c>
    </row>
    <row r="51" spans="1:15" ht="15" x14ac:dyDescent="0.25">
      <c r="A51" s="83">
        <v>2021</v>
      </c>
      <c r="B51" s="112" t="s">
        <v>152</v>
      </c>
      <c r="C51" s="113">
        <v>331571.66105</v>
      </c>
      <c r="D51" s="113">
        <v>307688.08682000003</v>
      </c>
      <c r="E51" s="113">
        <v>343662.14681000001</v>
      </c>
      <c r="F51" s="113">
        <v>406145.42330999998</v>
      </c>
      <c r="G51" s="113">
        <v>492628.34412000002</v>
      </c>
      <c r="H51" s="113">
        <v>594623.31441999995</v>
      </c>
      <c r="I51" s="113">
        <v>459415.87331</v>
      </c>
      <c r="J51" s="113">
        <v>452188.53921000002</v>
      </c>
      <c r="K51" s="113">
        <v>507313.06409</v>
      </c>
      <c r="L51" s="113">
        <v>686001.71333000006</v>
      </c>
      <c r="M51" s="113">
        <v>1284603.57005</v>
      </c>
      <c r="N51" s="113">
        <v>926979.57175</v>
      </c>
      <c r="O51" s="114">
        <v>6792821.3082699999</v>
      </c>
    </row>
    <row r="52" spans="1:15" ht="15" x14ac:dyDescent="0.25">
      <c r="A52" s="84">
        <v>2022</v>
      </c>
      <c r="B52" s="112" t="s">
        <v>153</v>
      </c>
      <c r="C52" s="113">
        <v>306784.40590000001</v>
      </c>
      <c r="D52" s="113">
        <v>325095.84035000001</v>
      </c>
      <c r="E52" s="113">
        <v>327057.99049</v>
      </c>
      <c r="F52" s="113">
        <v>391345.16339</v>
      </c>
      <c r="G52" s="113">
        <v>330464.04090999998</v>
      </c>
      <c r="H52" s="113"/>
      <c r="I52" s="113"/>
      <c r="J52" s="113"/>
      <c r="K52" s="113"/>
      <c r="L52" s="113"/>
      <c r="M52" s="113"/>
      <c r="N52" s="113"/>
      <c r="O52" s="114">
        <v>1680747.4410399999</v>
      </c>
    </row>
    <row r="53" spans="1:15" ht="15" x14ac:dyDescent="0.25">
      <c r="A53" s="83">
        <v>2021</v>
      </c>
      <c r="B53" s="112" t="s">
        <v>153</v>
      </c>
      <c r="C53" s="113">
        <v>166540.16803</v>
      </c>
      <c r="D53" s="113">
        <v>233224.16435000001</v>
      </c>
      <c r="E53" s="113">
        <v>246958.49736000001</v>
      </c>
      <c r="F53" s="113">
        <v>302515.37770999997</v>
      </c>
      <c r="G53" s="113">
        <v>170344.52846</v>
      </c>
      <c r="H53" s="113">
        <v>221630.07306</v>
      </c>
      <c r="I53" s="113">
        <v>230940.86597000001</v>
      </c>
      <c r="J53" s="113">
        <v>282567.08561000001</v>
      </c>
      <c r="K53" s="113">
        <v>239695.27695999999</v>
      </c>
      <c r="L53" s="113">
        <v>301391.62998999999</v>
      </c>
      <c r="M53" s="113">
        <v>382521.11450999998</v>
      </c>
      <c r="N53" s="113">
        <v>431860.10736999998</v>
      </c>
      <c r="O53" s="114">
        <v>3210188.8893800001</v>
      </c>
    </row>
    <row r="54" spans="1:15" ht="15" x14ac:dyDescent="0.25">
      <c r="A54" s="84">
        <v>2022</v>
      </c>
      <c r="B54" s="112" t="s">
        <v>154</v>
      </c>
      <c r="C54" s="113">
        <v>458223.09730999998</v>
      </c>
      <c r="D54" s="113">
        <v>537259.85320999997</v>
      </c>
      <c r="E54" s="113">
        <v>616624.2757</v>
      </c>
      <c r="F54" s="113">
        <v>635730.98158000002</v>
      </c>
      <c r="G54" s="113">
        <v>495704.28635000001</v>
      </c>
      <c r="H54" s="113"/>
      <c r="I54" s="113"/>
      <c r="J54" s="113"/>
      <c r="K54" s="113"/>
      <c r="L54" s="113"/>
      <c r="M54" s="113"/>
      <c r="N54" s="113"/>
      <c r="O54" s="114">
        <v>2743542.4941500002</v>
      </c>
    </row>
    <row r="55" spans="1:15" ht="15" x14ac:dyDescent="0.25">
      <c r="A55" s="83">
        <v>2021</v>
      </c>
      <c r="B55" s="112" t="s">
        <v>154</v>
      </c>
      <c r="C55" s="113">
        <v>400032.49501999997</v>
      </c>
      <c r="D55" s="113">
        <v>445925.11801999999</v>
      </c>
      <c r="E55" s="113">
        <v>545986.36667000002</v>
      </c>
      <c r="F55" s="113">
        <v>561086.33949000004</v>
      </c>
      <c r="G55" s="113">
        <v>485871.66136999999</v>
      </c>
      <c r="H55" s="113">
        <v>573159.20860000001</v>
      </c>
      <c r="I55" s="113">
        <v>466224.44118000002</v>
      </c>
      <c r="J55" s="113">
        <v>521656.87170999998</v>
      </c>
      <c r="K55" s="113">
        <v>550066.86617000005</v>
      </c>
      <c r="L55" s="113">
        <v>513419.20461000002</v>
      </c>
      <c r="M55" s="113">
        <v>559331.70024999999</v>
      </c>
      <c r="N55" s="113">
        <v>570263.47739999997</v>
      </c>
      <c r="O55" s="114">
        <v>6193023.7504899995</v>
      </c>
    </row>
    <row r="56" spans="1:15" ht="15" x14ac:dyDescent="0.25">
      <c r="A56" s="84">
        <v>2022</v>
      </c>
      <c r="B56" s="112" t="s">
        <v>155</v>
      </c>
      <c r="C56" s="113">
        <v>8216.6561199999996</v>
      </c>
      <c r="D56" s="113">
        <v>10009.751539999999</v>
      </c>
      <c r="E56" s="113">
        <v>11418.340700000001</v>
      </c>
      <c r="F56" s="113">
        <v>14290.697529999999</v>
      </c>
      <c r="G56" s="113">
        <v>10638.59634</v>
      </c>
      <c r="H56" s="113"/>
      <c r="I56" s="113"/>
      <c r="J56" s="113"/>
      <c r="K56" s="113"/>
      <c r="L56" s="113"/>
      <c r="M56" s="113"/>
      <c r="N56" s="113"/>
      <c r="O56" s="114">
        <v>54574.042229999999</v>
      </c>
    </row>
    <row r="57" spans="1:15" ht="15" x14ac:dyDescent="0.25">
      <c r="A57" s="83">
        <v>2021</v>
      </c>
      <c r="B57" s="112" t="s">
        <v>155</v>
      </c>
      <c r="C57" s="113">
        <v>7326.6192300000002</v>
      </c>
      <c r="D57" s="113">
        <v>10567.516600000001</v>
      </c>
      <c r="E57" s="113">
        <v>11829.745800000001</v>
      </c>
      <c r="F57" s="113">
        <v>13319.35109</v>
      </c>
      <c r="G57" s="113">
        <v>11516.47336</v>
      </c>
      <c r="H57" s="113">
        <v>12203.835880000001</v>
      </c>
      <c r="I57" s="113">
        <v>10331.77133</v>
      </c>
      <c r="J57" s="113">
        <v>9706.0938200000001</v>
      </c>
      <c r="K57" s="113">
        <v>11793.40876</v>
      </c>
      <c r="L57" s="113">
        <v>10075.74826</v>
      </c>
      <c r="M57" s="113">
        <v>15018.79422</v>
      </c>
      <c r="N57" s="113">
        <v>17203.188010000002</v>
      </c>
      <c r="O57" s="114">
        <v>140892.54636000001</v>
      </c>
    </row>
    <row r="58" spans="1:15" ht="15" x14ac:dyDescent="0.25">
      <c r="A58" s="84">
        <v>2022</v>
      </c>
      <c r="B58" s="110" t="s">
        <v>31</v>
      </c>
      <c r="C58" s="116">
        <f>C60</f>
        <v>497148.80781000003</v>
      </c>
      <c r="D58" s="116">
        <f t="shared" ref="D58:O58" si="4">D60</f>
        <v>473161.55575</v>
      </c>
      <c r="E58" s="116">
        <f t="shared" si="4"/>
        <v>555692.48737999995</v>
      </c>
      <c r="F58" s="116">
        <f t="shared" si="4"/>
        <v>705661.14272999996</v>
      </c>
      <c r="G58" s="116">
        <f t="shared" si="4"/>
        <v>533844.96788999997</v>
      </c>
      <c r="H58" s="116"/>
      <c r="I58" s="116"/>
      <c r="J58" s="116"/>
      <c r="K58" s="116"/>
      <c r="L58" s="116"/>
      <c r="M58" s="116"/>
      <c r="N58" s="116"/>
      <c r="O58" s="116">
        <f t="shared" si="4"/>
        <v>2765508.9615600002</v>
      </c>
    </row>
    <row r="59" spans="1:15" ht="15" x14ac:dyDescent="0.25">
      <c r="A59" s="83">
        <v>2021</v>
      </c>
      <c r="B59" s="110" t="s">
        <v>31</v>
      </c>
      <c r="C59" s="116">
        <f>C61</f>
        <v>352707.88241000002</v>
      </c>
      <c r="D59" s="116">
        <f t="shared" ref="D59:O59" si="5">D61</f>
        <v>414333.15104999999</v>
      </c>
      <c r="E59" s="116">
        <f t="shared" si="5"/>
        <v>446313.78726999997</v>
      </c>
      <c r="F59" s="116">
        <f t="shared" si="5"/>
        <v>557406.29679000005</v>
      </c>
      <c r="G59" s="116">
        <f t="shared" si="5"/>
        <v>547954.73134000006</v>
      </c>
      <c r="H59" s="116">
        <f t="shared" si="5"/>
        <v>496926.94073999999</v>
      </c>
      <c r="I59" s="116">
        <f t="shared" si="5"/>
        <v>476806.03814999998</v>
      </c>
      <c r="J59" s="116">
        <f t="shared" si="5"/>
        <v>508970.62647999998</v>
      </c>
      <c r="K59" s="116">
        <f t="shared" si="5"/>
        <v>582753.21513999999</v>
      </c>
      <c r="L59" s="116">
        <f t="shared" si="5"/>
        <v>465035.92444999999</v>
      </c>
      <c r="M59" s="116">
        <f t="shared" si="5"/>
        <v>547964.59438999998</v>
      </c>
      <c r="N59" s="116">
        <f t="shared" si="5"/>
        <v>530547.98011999996</v>
      </c>
      <c r="O59" s="116">
        <f t="shared" si="5"/>
        <v>5927721.1683299998</v>
      </c>
    </row>
    <row r="60" spans="1:15" ht="15" x14ac:dyDescent="0.25">
      <c r="A60" s="84">
        <v>2022</v>
      </c>
      <c r="B60" s="112" t="s">
        <v>156</v>
      </c>
      <c r="C60" s="113">
        <v>497148.80781000003</v>
      </c>
      <c r="D60" s="113">
        <v>473161.55575</v>
      </c>
      <c r="E60" s="113">
        <v>555692.48737999995</v>
      </c>
      <c r="F60" s="113">
        <v>705661.14272999996</v>
      </c>
      <c r="G60" s="113">
        <v>533844.96788999997</v>
      </c>
      <c r="H60" s="113"/>
      <c r="I60" s="113"/>
      <c r="J60" s="113"/>
      <c r="K60" s="113"/>
      <c r="L60" s="113"/>
      <c r="M60" s="113"/>
      <c r="N60" s="113"/>
      <c r="O60" s="114">
        <v>2765508.9615600002</v>
      </c>
    </row>
    <row r="61" spans="1:15" ht="15.75" thickBot="1" x14ac:dyDescent="0.3">
      <c r="A61" s="83">
        <v>2021</v>
      </c>
      <c r="B61" s="112" t="s">
        <v>156</v>
      </c>
      <c r="C61" s="113">
        <v>352707.88241000002</v>
      </c>
      <c r="D61" s="113">
        <v>414333.15104999999</v>
      </c>
      <c r="E61" s="113">
        <v>446313.78726999997</v>
      </c>
      <c r="F61" s="113">
        <v>557406.29679000005</v>
      </c>
      <c r="G61" s="113">
        <v>547954.73134000006</v>
      </c>
      <c r="H61" s="113">
        <v>496926.94073999999</v>
      </c>
      <c r="I61" s="113">
        <v>476806.03814999998</v>
      </c>
      <c r="J61" s="113">
        <v>508970.62647999998</v>
      </c>
      <c r="K61" s="113">
        <v>582753.21513999999</v>
      </c>
      <c r="L61" s="113">
        <v>465035.92444999999</v>
      </c>
      <c r="M61" s="113">
        <v>547964.59438999998</v>
      </c>
      <c r="N61" s="113">
        <v>530547.98011999996</v>
      </c>
      <c r="O61" s="114">
        <v>5927721.1683299998</v>
      </c>
    </row>
    <row r="62" spans="1:15" s="32" customFormat="1" ht="15" customHeight="1" thickBot="1" x14ac:dyDescent="0.25">
      <c r="A62" s="117">
        <v>2002</v>
      </c>
      <c r="B62" s="118" t="s">
        <v>40</v>
      </c>
      <c r="C62" s="119">
        <v>2607319.6609999998</v>
      </c>
      <c r="D62" s="119">
        <v>2383772.9539999999</v>
      </c>
      <c r="E62" s="119">
        <v>2918943.5210000002</v>
      </c>
      <c r="F62" s="119">
        <v>2742857.9219999998</v>
      </c>
      <c r="G62" s="119">
        <v>3000325.2429999998</v>
      </c>
      <c r="H62" s="119">
        <v>2770693.8810000001</v>
      </c>
      <c r="I62" s="119">
        <v>3103851.8620000002</v>
      </c>
      <c r="J62" s="119">
        <v>2975888.9739999999</v>
      </c>
      <c r="K62" s="119">
        <v>3218206.861</v>
      </c>
      <c r="L62" s="119">
        <v>3501128.02</v>
      </c>
      <c r="M62" s="119">
        <v>3593604.8960000002</v>
      </c>
      <c r="N62" s="119">
        <v>3242495.2340000002</v>
      </c>
      <c r="O62" s="120">
        <f>SUM(C62:N62)</f>
        <v>36059089.028999999</v>
      </c>
    </row>
    <row r="63" spans="1:15" s="32" customFormat="1" ht="15" customHeight="1" thickBot="1" x14ac:dyDescent="0.25">
      <c r="A63" s="117">
        <v>2003</v>
      </c>
      <c r="B63" s="118" t="s">
        <v>40</v>
      </c>
      <c r="C63" s="119">
        <v>3533705.5819999999</v>
      </c>
      <c r="D63" s="119">
        <v>2923460.39</v>
      </c>
      <c r="E63" s="119">
        <v>3908255.9909999999</v>
      </c>
      <c r="F63" s="119">
        <v>3662183.449</v>
      </c>
      <c r="G63" s="119">
        <v>3860471.3</v>
      </c>
      <c r="H63" s="119">
        <v>3796113.5219999999</v>
      </c>
      <c r="I63" s="119">
        <v>4236114.2640000004</v>
      </c>
      <c r="J63" s="119">
        <v>3828726.17</v>
      </c>
      <c r="K63" s="119">
        <v>4114677.523</v>
      </c>
      <c r="L63" s="119">
        <v>4824388.2589999996</v>
      </c>
      <c r="M63" s="119">
        <v>3969697.4580000001</v>
      </c>
      <c r="N63" s="119">
        <v>4595042.3940000003</v>
      </c>
      <c r="O63" s="120">
        <f t="shared" ref="O63:O81" si="6">SUM(C63:N63)</f>
        <v>47252836.302000001</v>
      </c>
    </row>
    <row r="64" spans="1:15" s="32" customFormat="1" ht="15" customHeight="1" thickBot="1" x14ac:dyDescent="0.25">
      <c r="A64" s="117">
        <v>2004</v>
      </c>
      <c r="B64" s="118" t="s">
        <v>40</v>
      </c>
      <c r="C64" s="119">
        <v>4619660.84</v>
      </c>
      <c r="D64" s="119">
        <v>3664503.0430000001</v>
      </c>
      <c r="E64" s="119">
        <v>5218042.1770000001</v>
      </c>
      <c r="F64" s="119">
        <v>5072462.9939999999</v>
      </c>
      <c r="G64" s="119">
        <v>5170061.6050000004</v>
      </c>
      <c r="H64" s="119">
        <v>5284383.2860000003</v>
      </c>
      <c r="I64" s="119">
        <v>5632138.7980000004</v>
      </c>
      <c r="J64" s="119">
        <v>4707491.284</v>
      </c>
      <c r="K64" s="119">
        <v>5656283.5209999997</v>
      </c>
      <c r="L64" s="119">
        <v>5867342.1210000003</v>
      </c>
      <c r="M64" s="119">
        <v>5733908.9759999998</v>
      </c>
      <c r="N64" s="119">
        <v>6540874.1749999998</v>
      </c>
      <c r="O64" s="120">
        <f t="shared" si="6"/>
        <v>63167152.819999993</v>
      </c>
    </row>
    <row r="65" spans="1:15" s="32" customFormat="1" ht="15" customHeight="1" thickBot="1" x14ac:dyDescent="0.25">
      <c r="A65" s="117">
        <v>2005</v>
      </c>
      <c r="B65" s="118" t="s">
        <v>40</v>
      </c>
      <c r="C65" s="119">
        <v>4997279.7240000004</v>
      </c>
      <c r="D65" s="119">
        <v>5651741.2520000003</v>
      </c>
      <c r="E65" s="119">
        <v>6591859.2180000003</v>
      </c>
      <c r="F65" s="119">
        <v>6128131.8779999996</v>
      </c>
      <c r="G65" s="119">
        <v>5977226.2170000002</v>
      </c>
      <c r="H65" s="119">
        <v>6038534.3669999996</v>
      </c>
      <c r="I65" s="119">
        <v>5763466.3530000001</v>
      </c>
      <c r="J65" s="119">
        <v>5552867.2120000003</v>
      </c>
      <c r="K65" s="119">
        <v>6814268.9409999996</v>
      </c>
      <c r="L65" s="119">
        <v>6772178.5690000001</v>
      </c>
      <c r="M65" s="119">
        <v>5942575.7819999997</v>
      </c>
      <c r="N65" s="119">
        <v>7246278.6299999999</v>
      </c>
      <c r="O65" s="120">
        <f t="shared" si="6"/>
        <v>73476408.142999992</v>
      </c>
    </row>
    <row r="66" spans="1:15" s="32" customFormat="1" ht="15" customHeight="1" thickBot="1" x14ac:dyDescent="0.25">
      <c r="A66" s="117">
        <v>2006</v>
      </c>
      <c r="B66" s="118" t="s">
        <v>40</v>
      </c>
      <c r="C66" s="119">
        <v>5133048.8810000001</v>
      </c>
      <c r="D66" s="119">
        <v>6058251.2790000001</v>
      </c>
      <c r="E66" s="119">
        <v>7411101.659</v>
      </c>
      <c r="F66" s="119">
        <v>6456090.2609999999</v>
      </c>
      <c r="G66" s="119">
        <v>7041543.2470000004</v>
      </c>
      <c r="H66" s="119">
        <v>7815434.6220000004</v>
      </c>
      <c r="I66" s="119">
        <v>7067411.4790000003</v>
      </c>
      <c r="J66" s="119">
        <v>6811202.4100000001</v>
      </c>
      <c r="K66" s="119">
        <v>7606551.0949999997</v>
      </c>
      <c r="L66" s="119">
        <v>6888812.5489999996</v>
      </c>
      <c r="M66" s="119">
        <v>8641474.5559999999</v>
      </c>
      <c r="N66" s="119">
        <v>8603753.4800000004</v>
      </c>
      <c r="O66" s="120">
        <f t="shared" si="6"/>
        <v>85534675.517999992</v>
      </c>
    </row>
    <row r="67" spans="1:15" s="32" customFormat="1" ht="15" customHeight="1" thickBot="1" x14ac:dyDescent="0.25">
      <c r="A67" s="117">
        <v>2007</v>
      </c>
      <c r="B67" s="118" t="s">
        <v>40</v>
      </c>
      <c r="C67" s="119">
        <v>6564559.7929999996</v>
      </c>
      <c r="D67" s="119">
        <v>7656951.608</v>
      </c>
      <c r="E67" s="119">
        <v>8957851.6209999993</v>
      </c>
      <c r="F67" s="119">
        <v>8313312.0049999999</v>
      </c>
      <c r="G67" s="119">
        <v>9147620.0419999994</v>
      </c>
      <c r="H67" s="119">
        <v>8980247.4370000008</v>
      </c>
      <c r="I67" s="119">
        <v>8937741.591</v>
      </c>
      <c r="J67" s="119">
        <v>8736689.0920000002</v>
      </c>
      <c r="K67" s="119">
        <v>9038743.8959999997</v>
      </c>
      <c r="L67" s="119">
        <v>9895216.6219999995</v>
      </c>
      <c r="M67" s="119">
        <v>11318798.220000001</v>
      </c>
      <c r="N67" s="119">
        <v>9724017.977</v>
      </c>
      <c r="O67" s="120">
        <f t="shared" si="6"/>
        <v>107271749.90399998</v>
      </c>
    </row>
    <row r="68" spans="1:15" s="32" customFormat="1" ht="15" customHeight="1" thickBot="1" x14ac:dyDescent="0.25">
      <c r="A68" s="117">
        <v>2008</v>
      </c>
      <c r="B68" s="118" t="s">
        <v>40</v>
      </c>
      <c r="C68" s="119">
        <v>10632207.040999999</v>
      </c>
      <c r="D68" s="119">
        <v>11077899.119999999</v>
      </c>
      <c r="E68" s="119">
        <v>11428587.233999999</v>
      </c>
      <c r="F68" s="119">
        <v>11363963.503</v>
      </c>
      <c r="G68" s="119">
        <v>12477968.699999999</v>
      </c>
      <c r="H68" s="119">
        <v>11770634.384</v>
      </c>
      <c r="I68" s="119">
        <v>12595426.863</v>
      </c>
      <c r="J68" s="119">
        <v>11046830.085999999</v>
      </c>
      <c r="K68" s="119">
        <v>12793148.034</v>
      </c>
      <c r="L68" s="119">
        <v>9722708.7899999991</v>
      </c>
      <c r="M68" s="119">
        <v>9395872.8969999999</v>
      </c>
      <c r="N68" s="119">
        <v>7721948.9740000004</v>
      </c>
      <c r="O68" s="120">
        <f t="shared" si="6"/>
        <v>132027195.626</v>
      </c>
    </row>
    <row r="69" spans="1:15" s="32" customFormat="1" ht="15" customHeight="1" thickBot="1" x14ac:dyDescent="0.25">
      <c r="A69" s="117">
        <v>2009</v>
      </c>
      <c r="B69" s="118" t="s">
        <v>40</v>
      </c>
      <c r="C69" s="119">
        <v>7884493.5240000002</v>
      </c>
      <c r="D69" s="119">
        <v>8435115.8340000007</v>
      </c>
      <c r="E69" s="119">
        <v>8155485.0810000002</v>
      </c>
      <c r="F69" s="119">
        <v>7561696.2829999998</v>
      </c>
      <c r="G69" s="119">
        <v>7346407.5279999999</v>
      </c>
      <c r="H69" s="119">
        <v>8329692.7829999998</v>
      </c>
      <c r="I69" s="119">
        <v>9055733.6710000001</v>
      </c>
      <c r="J69" s="119">
        <v>7839908.8420000002</v>
      </c>
      <c r="K69" s="119">
        <v>8480708.3870000001</v>
      </c>
      <c r="L69" s="119">
        <v>10095768.029999999</v>
      </c>
      <c r="M69" s="119">
        <v>8903010.773</v>
      </c>
      <c r="N69" s="119">
        <v>10054591.867000001</v>
      </c>
      <c r="O69" s="120">
        <f t="shared" si="6"/>
        <v>102142612.603</v>
      </c>
    </row>
    <row r="70" spans="1:15" s="32" customFormat="1" ht="15" customHeight="1" thickBot="1" x14ac:dyDescent="0.25">
      <c r="A70" s="117">
        <v>2010</v>
      </c>
      <c r="B70" s="118" t="s">
        <v>40</v>
      </c>
      <c r="C70" s="119">
        <v>7828748.0580000002</v>
      </c>
      <c r="D70" s="119">
        <v>8263237.8140000002</v>
      </c>
      <c r="E70" s="119">
        <v>9886488.1710000001</v>
      </c>
      <c r="F70" s="119">
        <v>9396006.6539999992</v>
      </c>
      <c r="G70" s="119">
        <v>9799958.1170000006</v>
      </c>
      <c r="H70" s="119">
        <v>9542907.6439999994</v>
      </c>
      <c r="I70" s="119">
        <v>9564682.5449999999</v>
      </c>
      <c r="J70" s="119">
        <v>8523451.9729999993</v>
      </c>
      <c r="K70" s="119">
        <v>8909230.5209999997</v>
      </c>
      <c r="L70" s="119">
        <v>10963586.27</v>
      </c>
      <c r="M70" s="119">
        <v>9382369.7180000003</v>
      </c>
      <c r="N70" s="119">
        <v>11822551.698999999</v>
      </c>
      <c r="O70" s="120">
        <f t="shared" si="6"/>
        <v>113883219.18399999</v>
      </c>
    </row>
    <row r="71" spans="1:15" s="32" customFormat="1" ht="15" customHeight="1" thickBot="1" x14ac:dyDescent="0.25">
      <c r="A71" s="117">
        <v>2011</v>
      </c>
      <c r="B71" s="118" t="s">
        <v>40</v>
      </c>
      <c r="C71" s="119">
        <v>9551084.6390000004</v>
      </c>
      <c r="D71" s="119">
        <v>10059126.307</v>
      </c>
      <c r="E71" s="119">
        <v>11811085.16</v>
      </c>
      <c r="F71" s="119">
        <v>11873269.447000001</v>
      </c>
      <c r="G71" s="119">
        <v>10943364.372</v>
      </c>
      <c r="H71" s="119">
        <v>11349953.558</v>
      </c>
      <c r="I71" s="119">
        <v>11860004.271</v>
      </c>
      <c r="J71" s="119">
        <v>11245124.657</v>
      </c>
      <c r="K71" s="119">
        <v>10750626.098999999</v>
      </c>
      <c r="L71" s="119">
        <v>11907219.297</v>
      </c>
      <c r="M71" s="119">
        <v>11078524.743000001</v>
      </c>
      <c r="N71" s="119">
        <v>12477486.279999999</v>
      </c>
      <c r="O71" s="120">
        <f t="shared" si="6"/>
        <v>134906868.83000001</v>
      </c>
    </row>
    <row r="72" spans="1:15" ht="13.5" thickBot="1" x14ac:dyDescent="0.25">
      <c r="A72" s="117">
        <v>2012</v>
      </c>
      <c r="B72" s="118" t="s">
        <v>40</v>
      </c>
      <c r="C72" s="119">
        <v>10348187.165999999</v>
      </c>
      <c r="D72" s="119">
        <v>11748000.124</v>
      </c>
      <c r="E72" s="119">
        <v>13208572.977</v>
      </c>
      <c r="F72" s="119">
        <v>12630226.718</v>
      </c>
      <c r="G72" s="119">
        <v>13131530.960999999</v>
      </c>
      <c r="H72" s="119">
        <v>13231198.687999999</v>
      </c>
      <c r="I72" s="119">
        <v>12830675.307</v>
      </c>
      <c r="J72" s="119">
        <v>12831394.572000001</v>
      </c>
      <c r="K72" s="119">
        <v>12952651.721999999</v>
      </c>
      <c r="L72" s="119">
        <v>13190769.654999999</v>
      </c>
      <c r="M72" s="119">
        <v>13753052.493000001</v>
      </c>
      <c r="N72" s="119">
        <v>12605476.173</v>
      </c>
      <c r="O72" s="120">
        <f t="shared" si="6"/>
        <v>152461736.55599999</v>
      </c>
    </row>
    <row r="73" spans="1:15" ht="13.5" thickBot="1" x14ac:dyDescent="0.25">
      <c r="A73" s="117">
        <v>2013</v>
      </c>
      <c r="B73" s="118" t="s">
        <v>40</v>
      </c>
      <c r="C73" s="119">
        <v>11481521.079</v>
      </c>
      <c r="D73" s="119">
        <v>12385690.909</v>
      </c>
      <c r="E73" s="119">
        <v>13122058.141000001</v>
      </c>
      <c r="F73" s="119">
        <v>12468202.903000001</v>
      </c>
      <c r="G73" s="119">
        <v>13277209.017000001</v>
      </c>
      <c r="H73" s="119">
        <v>12399973.961999999</v>
      </c>
      <c r="I73" s="119">
        <v>13059519.685000001</v>
      </c>
      <c r="J73" s="119">
        <v>11118300.903000001</v>
      </c>
      <c r="K73" s="119">
        <v>13060371.039000001</v>
      </c>
      <c r="L73" s="119">
        <v>12053704.638</v>
      </c>
      <c r="M73" s="119">
        <v>14201227.351</v>
      </c>
      <c r="N73" s="119">
        <v>13174857.460000001</v>
      </c>
      <c r="O73" s="120">
        <f t="shared" si="6"/>
        <v>151802637.08700001</v>
      </c>
    </row>
    <row r="74" spans="1:15" ht="13.5" thickBot="1" x14ac:dyDescent="0.25">
      <c r="A74" s="117">
        <v>2014</v>
      </c>
      <c r="B74" s="118" t="s">
        <v>40</v>
      </c>
      <c r="C74" s="119">
        <v>12399761.948000001</v>
      </c>
      <c r="D74" s="119">
        <v>13053292.493000001</v>
      </c>
      <c r="E74" s="119">
        <v>14680110.779999999</v>
      </c>
      <c r="F74" s="119">
        <v>13371185.664000001</v>
      </c>
      <c r="G74" s="119">
        <v>13681906.159</v>
      </c>
      <c r="H74" s="119">
        <v>12880924.245999999</v>
      </c>
      <c r="I74" s="119">
        <v>13344776.958000001</v>
      </c>
      <c r="J74" s="119">
        <v>11386828.925000001</v>
      </c>
      <c r="K74" s="119">
        <v>13583120.905999999</v>
      </c>
      <c r="L74" s="119">
        <v>12891630.102</v>
      </c>
      <c r="M74" s="119">
        <v>13067348.107000001</v>
      </c>
      <c r="N74" s="119">
        <v>13269271.402000001</v>
      </c>
      <c r="O74" s="120">
        <f t="shared" si="6"/>
        <v>157610157.69</v>
      </c>
    </row>
    <row r="75" spans="1:15" ht="13.5" thickBot="1" x14ac:dyDescent="0.25">
      <c r="A75" s="117">
        <v>2015</v>
      </c>
      <c r="B75" s="118" t="s">
        <v>40</v>
      </c>
      <c r="C75" s="119">
        <v>12301766.75</v>
      </c>
      <c r="D75" s="119">
        <v>12231860.140000001</v>
      </c>
      <c r="E75" s="119">
        <v>12519910.437999999</v>
      </c>
      <c r="F75" s="119">
        <v>13349346.866</v>
      </c>
      <c r="G75" s="119">
        <v>11080385.127</v>
      </c>
      <c r="H75" s="119">
        <v>11949647.085999999</v>
      </c>
      <c r="I75" s="119">
        <v>11129358.973999999</v>
      </c>
      <c r="J75" s="119">
        <v>11022045.344000001</v>
      </c>
      <c r="K75" s="119">
        <v>11581703.842</v>
      </c>
      <c r="L75" s="119">
        <v>13240039.088</v>
      </c>
      <c r="M75" s="119">
        <v>11681989.013</v>
      </c>
      <c r="N75" s="119">
        <v>11750818.76</v>
      </c>
      <c r="O75" s="120">
        <f t="shared" si="6"/>
        <v>143838871.428</v>
      </c>
    </row>
    <row r="76" spans="1:15" ht="13.5" thickBot="1" x14ac:dyDescent="0.25">
      <c r="A76" s="117">
        <v>2016</v>
      </c>
      <c r="B76" s="118" t="s">
        <v>40</v>
      </c>
      <c r="C76" s="119">
        <v>9546115.4000000004</v>
      </c>
      <c r="D76" s="119">
        <v>12366388.057</v>
      </c>
      <c r="E76" s="119">
        <v>12757672.093</v>
      </c>
      <c r="F76" s="119">
        <v>11950497.685000001</v>
      </c>
      <c r="G76" s="119">
        <v>12098611.067</v>
      </c>
      <c r="H76" s="119">
        <v>12864154.060000001</v>
      </c>
      <c r="I76" s="119">
        <v>9850124.8719999995</v>
      </c>
      <c r="J76" s="119">
        <v>11830762.82</v>
      </c>
      <c r="K76" s="119">
        <v>10901638.452</v>
      </c>
      <c r="L76" s="119">
        <v>12796159.91</v>
      </c>
      <c r="M76" s="119">
        <v>12786936.247</v>
      </c>
      <c r="N76" s="119">
        <v>12780523.145</v>
      </c>
      <c r="O76" s="120">
        <f t="shared" si="6"/>
        <v>142529583.80799997</v>
      </c>
    </row>
    <row r="77" spans="1:15" ht="13.5" thickBot="1" x14ac:dyDescent="0.25">
      <c r="A77" s="117">
        <v>2017</v>
      </c>
      <c r="B77" s="118" t="s">
        <v>40</v>
      </c>
      <c r="C77" s="119">
        <v>11247585.677000133</v>
      </c>
      <c r="D77" s="119">
        <v>12089908.933999483</v>
      </c>
      <c r="E77" s="119">
        <v>14470814.05899963</v>
      </c>
      <c r="F77" s="119">
        <v>12859938.790999187</v>
      </c>
      <c r="G77" s="119">
        <v>13582079.73099998</v>
      </c>
      <c r="H77" s="119">
        <v>13125306.943999315</v>
      </c>
      <c r="I77" s="119">
        <v>12612074.05599888</v>
      </c>
      <c r="J77" s="119">
        <v>13248462.990000026</v>
      </c>
      <c r="K77" s="119">
        <v>11810080.804999635</v>
      </c>
      <c r="L77" s="119">
        <v>13912699.49399944</v>
      </c>
      <c r="M77" s="119">
        <v>14188323.115998682</v>
      </c>
      <c r="N77" s="119">
        <v>13845665.816998869</v>
      </c>
      <c r="O77" s="120">
        <f t="shared" si="6"/>
        <v>156992940.41399324</v>
      </c>
    </row>
    <row r="78" spans="1:15" ht="13.5" thickBot="1" x14ac:dyDescent="0.25">
      <c r="A78" s="117">
        <v>2018</v>
      </c>
      <c r="B78" s="118" t="s">
        <v>40</v>
      </c>
      <c r="C78" s="119">
        <v>13080096.762</v>
      </c>
      <c r="D78" s="119">
        <v>13827132.654999999</v>
      </c>
      <c r="E78" s="119">
        <v>16338253.918</v>
      </c>
      <c r="F78" s="119">
        <v>14530822.873</v>
      </c>
      <c r="G78" s="119">
        <v>15166648.044</v>
      </c>
      <c r="H78" s="119">
        <v>13657091.159</v>
      </c>
      <c r="I78" s="119">
        <v>14771360.698000001</v>
      </c>
      <c r="J78" s="119">
        <v>12926754.198999999</v>
      </c>
      <c r="K78" s="119">
        <v>15247368.846000001</v>
      </c>
      <c r="L78" s="119">
        <v>16590652.49</v>
      </c>
      <c r="M78" s="119">
        <v>16386878.392999999</v>
      </c>
      <c r="N78" s="119">
        <v>14645696.251</v>
      </c>
      <c r="O78" s="120">
        <f t="shared" si="6"/>
        <v>177168756.28799999</v>
      </c>
    </row>
    <row r="79" spans="1:15" ht="13.5" thickBot="1" x14ac:dyDescent="0.25">
      <c r="A79" s="117">
        <v>2019</v>
      </c>
      <c r="B79" s="118" t="s">
        <v>40</v>
      </c>
      <c r="C79" s="119">
        <v>13874826.012</v>
      </c>
      <c r="D79" s="119">
        <v>14323043.041999999</v>
      </c>
      <c r="E79" s="119">
        <v>16335862.397</v>
      </c>
      <c r="F79" s="119">
        <v>15340619.824999999</v>
      </c>
      <c r="G79" s="119">
        <v>16855105.096999999</v>
      </c>
      <c r="H79" s="119">
        <v>11634653.880999999</v>
      </c>
      <c r="I79" s="119">
        <v>15932004.723999999</v>
      </c>
      <c r="J79" s="119">
        <v>13222876.222999999</v>
      </c>
      <c r="K79" s="119">
        <v>15273579.960999999</v>
      </c>
      <c r="L79" s="119">
        <v>16410781.68</v>
      </c>
      <c r="M79" s="119">
        <v>16242650.391000001</v>
      </c>
      <c r="N79" s="119">
        <v>15386718.469000001</v>
      </c>
      <c r="O79" s="119">
        <f t="shared" si="6"/>
        <v>180832721.70199999</v>
      </c>
    </row>
    <row r="80" spans="1:15" ht="13.5" thickBot="1" x14ac:dyDescent="0.25">
      <c r="A80" s="117">
        <v>2020</v>
      </c>
      <c r="B80" s="118" t="s">
        <v>40</v>
      </c>
      <c r="C80" s="119">
        <v>14701346.982000001</v>
      </c>
      <c r="D80" s="119">
        <v>14608289.785</v>
      </c>
      <c r="E80" s="119">
        <v>13353075.963</v>
      </c>
      <c r="F80" s="119">
        <v>8978290.7589999996</v>
      </c>
      <c r="G80" s="119">
        <v>9957512.1809999999</v>
      </c>
      <c r="H80" s="119">
        <v>13460251.822000001</v>
      </c>
      <c r="I80" s="119">
        <v>14890653.468</v>
      </c>
      <c r="J80" s="119">
        <v>12456453.472999999</v>
      </c>
      <c r="K80" s="119">
        <v>15990797.705</v>
      </c>
      <c r="L80" s="119">
        <v>17315266.203000002</v>
      </c>
      <c r="M80" s="119">
        <v>16088682.231000001</v>
      </c>
      <c r="N80" s="119">
        <v>17837134.738000002</v>
      </c>
      <c r="O80" s="119">
        <f t="shared" si="6"/>
        <v>169637755.31000003</v>
      </c>
    </row>
    <row r="81" spans="1:15" ht="13.5" thickBot="1" x14ac:dyDescent="0.25">
      <c r="A81" s="117">
        <v>2021</v>
      </c>
      <c r="B81" s="118" t="s">
        <v>40</v>
      </c>
      <c r="C81" s="119">
        <v>15004035.416999999</v>
      </c>
      <c r="D81" s="119">
        <v>15952734.896</v>
      </c>
      <c r="E81" s="119">
        <v>18955879.041999999</v>
      </c>
      <c r="F81" s="119">
        <v>18756966.5</v>
      </c>
      <c r="G81" s="119">
        <v>16468765.911</v>
      </c>
      <c r="H81" s="119">
        <v>19740786.443999998</v>
      </c>
      <c r="I81" s="119">
        <v>16358278.361</v>
      </c>
      <c r="J81" s="119">
        <v>18861269.943999998</v>
      </c>
      <c r="K81" s="119">
        <v>20716589.105999999</v>
      </c>
      <c r="L81" s="119">
        <v>20714348.186999999</v>
      </c>
      <c r="M81" s="119">
        <v>21455634.853</v>
      </c>
      <c r="N81" s="119">
        <v>22233948.476</v>
      </c>
      <c r="O81" s="119">
        <f t="shared" si="6"/>
        <v>225219237.13700002</v>
      </c>
    </row>
    <row r="82" spans="1:15" ht="13.5" thickBot="1" x14ac:dyDescent="0.25">
      <c r="A82" s="117">
        <v>2022</v>
      </c>
      <c r="B82" s="118" t="s">
        <v>40</v>
      </c>
      <c r="C82" s="119">
        <v>17563937.105999999</v>
      </c>
      <c r="D82" s="119">
        <v>19911065.357999999</v>
      </c>
      <c r="E82" s="119">
        <v>22688914.890000001</v>
      </c>
      <c r="F82" s="119">
        <v>23367554.495000001</v>
      </c>
      <c r="G82" s="144">
        <v>18972661.241999999</v>
      </c>
      <c r="H82" s="144"/>
      <c r="I82" s="119"/>
      <c r="J82" s="119"/>
      <c r="K82" s="119"/>
      <c r="L82" s="119"/>
      <c r="M82" s="119"/>
      <c r="N82" s="119"/>
      <c r="O82" s="119">
        <f t="shared" ref="O82" si="7">SUM(C82:N82)</f>
        <v>102504133.09100001</v>
      </c>
    </row>
    <row r="84" spans="1:15" x14ac:dyDescent="0.2">
      <c r="C84" s="35"/>
    </row>
  </sheetData>
  <autoFilter ref="A1:O82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A93" sqref="A93"/>
    </sheetView>
  </sheetViews>
  <sheetFormatPr defaultColWidth="9.140625" defaultRowHeight="12.75" x14ac:dyDescent="0.2"/>
  <cols>
    <col min="1" max="1" width="29.140625" customWidth="1"/>
    <col min="2" max="2" width="20" style="36" customWidth="1"/>
    <col min="3" max="3" width="17.5703125" style="36" customWidth="1"/>
    <col min="4" max="4" width="9.28515625" bestFit="1" customWidth="1"/>
  </cols>
  <sheetData>
    <row r="2" spans="1:4" ht="24.6" customHeight="1" x14ac:dyDescent="0.3">
      <c r="A2" s="152" t="s">
        <v>62</v>
      </c>
      <c r="B2" s="152"/>
      <c r="C2" s="152"/>
      <c r="D2" s="152"/>
    </row>
    <row r="3" spans="1:4" ht="15.75" x14ac:dyDescent="0.25">
      <c r="A3" s="151" t="s">
        <v>63</v>
      </c>
      <c r="B3" s="151"/>
      <c r="C3" s="151"/>
      <c r="D3" s="151"/>
    </row>
    <row r="4" spans="1:4" x14ac:dyDescent="0.2">
      <c r="A4" s="121"/>
      <c r="B4" s="122"/>
      <c r="C4" s="122"/>
      <c r="D4" s="121"/>
    </row>
    <row r="5" spans="1:4" x14ac:dyDescent="0.2">
      <c r="A5" s="123" t="s">
        <v>64</v>
      </c>
      <c r="B5" s="124" t="s">
        <v>157</v>
      </c>
      <c r="C5" s="124" t="s">
        <v>158</v>
      </c>
      <c r="D5" s="125" t="s">
        <v>65</v>
      </c>
    </row>
    <row r="6" spans="1:4" x14ac:dyDescent="0.2">
      <c r="A6" s="126" t="s">
        <v>159</v>
      </c>
      <c r="B6" s="127">
        <v>1.3193999999999999</v>
      </c>
      <c r="C6" s="127">
        <v>79.634370000000004</v>
      </c>
      <c r="D6" s="133">
        <f t="shared" ref="D6:D15" si="0">(C6-B6)/B6</f>
        <v>59.356502955889049</v>
      </c>
    </row>
    <row r="7" spans="1:4" x14ac:dyDescent="0.2">
      <c r="A7" s="126" t="s">
        <v>160</v>
      </c>
      <c r="B7" s="127">
        <v>26.820989999999998</v>
      </c>
      <c r="C7" s="127">
        <v>476.53728000000001</v>
      </c>
      <c r="D7" s="133">
        <f t="shared" si="0"/>
        <v>16.767326262005991</v>
      </c>
    </row>
    <row r="8" spans="1:4" x14ac:dyDescent="0.2">
      <c r="A8" s="126" t="s">
        <v>161</v>
      </c>
      <c r="B8" s="127">
        <v>469.83364</v>
      </c>
      <c r="C8" s="127">
        <v>5676.5241900000001</v>
      </c>
      <c r="D8" s="133">
        <f t="shared" si="0"/>
        <v>11.081987552019477</v>
      </c>
    </row>
    <row r="9" spans="1:4" x14ac:dyDescent="0.2">
      <c r="A9" s="126" t="s">
        <v>162</v>
      </c>
      <c r="B9" s="127">
        <v>5.8592399999999998</v>
      </c>
      <c r="C9" s="127">
        <v>60.31026</v>
      </c>
      <c r="D9" s="133">
        <f t="shared" si="0"/>
        <v>9.2931881950560147</v>
      </c>
    </row>
    <row r="10" spans="1:4" x14ac:dyDescent="0.2">
      <c r="A10" s="126" t="s">
        <v>163</v>
      </c>
      <c r="B10" s="127">
        <v>14.6203</v>
      </c>
      <c r="C10" s="127">
        <v>137.15262000000001</v>
      </c>
      <c r="D10" s="133">
        <f t="shared" si="0"/>
        <v>8.3809716626881805</v>
      </c>
    </row>
    <row r="11" spans="1:4" x14ac:dyDescent="0.2">
      <c r="A11" s="126" t="s">
        <v>164</v>
      </c>
      <c r="B11" s="127">
        <v>3479.9471699999999</v>
      </c>
      <c r="C11" s="127">
        <v>32054.647870000001</v>
      </c>
      <c r="D11" s="133">
        <f t="shared" si="0"/>
        <v>8.2112455460063778</v>
      </c>
    </row>
    <row r="12" spans="1:4" x14ac:dyDescent="0.2">
      <c r="A12" s="126" t="s">
        <v>165</v>
      </c>
      <c r="B12" s="127">
        <v>5.7536699999999996</v>
      </c>
      <c r="C12" s="127">
        <v>49.382069999999999</v>
      </c>
      <c r="D12" s="133">
        <f t="shared" si="0"/>
        <v>7.5827080802340072</v>
      </c>
    </row>
    <row r="13" spans="1:4" x14ac:dyDescent="0.2">
      <c r="A13" s="126" t="s">
        <v>166</v>
      </c>
      <c r="B13" s="127">
        <v>9770.0628500000003</v>
      </c>
      <c r="C13" s="127">
        <v>71236.060759999993</v>
      </c>
      <c r="D13" s="133">
        <f t="shared" si="0"/>
        <v>6.2912592123191908</v>
      </c>
    </row>
    <row r="14" spans="1:4" x14ac:dyDescent="0.2">
      <c r="A14" s="126" t="s">
        <v>167</v>
      </c>
      <c r="B14" s="127">
        <v>6048.8938600000001</v>
      </c>
      <c r="C14" s="127">
        <v>40459.555939999998</v>
      </c>
      <c r="D14" s="133">
        <f t="shared" si="0"/>
        <v>5.6887528325716055</v>
      </c>
    </row>
    <row r="15" spans="1:4" x14ac:dyDescent="0.2">
      <c r="A15" s="126" t="s">
        <v>168</v>
      </c>
      <c r="B15" s="127">
        <v>8.6191999999999993</v>
      </c>
      <c r="C15" s="127">
        <v>54.478900000000003</v>
      </c>
      <c r="D15" s="133">
        <f t="shared" si="0"/>
        <v>5.3206446073881573</v>
      </c>
    </row>
    <row r="16" spans="1:4" x14ac:dyDescent="0.2">
      <c r="A16" s="128"/>
      <c r="B16" s="122"/>
      <c r="C16" s="122"/>
      <c r="D16" s="129"/>
    </row>
    <row r="17" spans="1:4" x14ac:dyDescent="0.2">
      <c r="A17" s="130"/>
      <c r="B17" s="122"/>
      <c r="C17" s="122"/>
      <c r="D17" s="121"/>
    </row>
    <row r="18" spans="1:4" ht="19.5" x14ac:dyDescent="0.3">
      <c r="A18" s="152" t="s">
        <v>66</v>
      </c>
      <c r="B18" s="152"/>
      <c r="C18" s="152"/>
      <c r="D18" s="152"/>
    </row>
    <row r="19" spans="1:4" ht="15.75" x14ac:dyDescent="0.25">
      <c r="A19" s="151" t="s">
        <v>67</v>
      </c>
      <c r="B19" s="151"/>
      <c r="C19" s="151"/>
      <c r="D19" s="151"/>
    </row>
    <row r="20" spans="1:4" x14ac:dyDescent="0.2">
      <c r="A20" s="131"/>
      <c r="B20" s="122"/>
      <c r="C20" s="122"/>
      <c r="D20" s="121"/>
    </row>
    <row r="21" spans="1:4" x14ac:dyDescent="0.2">
      <c r="A21" s="123" t="s">
        <v>64</v>
      </c>
      <c r="B21" s="124" t="s">
        <v>157</v>
      </c>
      <c r="C21" s="124" t="s">
        <v>158</v>
      </c>
      <c r="D21" s="125" t="s">
        <v>65</v>
      </c>
    </row>
    <row r="22" spans="1:4" x14ac:dyDescent="0.2">
      <c r="A22" s="126" t="s">
        <v>169</v>
      </c>
      <c r="B22" s="127">
        <v>1283567.5659</v>
      </c>
      <c r="C22" s="127">
        <v>1362100.89665</v>
      </c>
      <c r="D22" s="133">
        <f t="shared" ref="D22:D31" si="1">(C22-B22)/B22</f>
        <v>6.1183636012908049E-2</v>
      </c>
    </row>
    <row r="23" spans="1:4" x14ac:dyDescent="0.2">
      <c r="A23" s="126" t="s">
        <v>170</v>
      </c>
      <c r="B23" s="127">
        <v>1000376.03754</v>
      </c>
      <c r="C23" s="127">
        <v>1088830.1910600001</v>
      </c>
      <c r="D23" s="133">
        <f t="shared" si="1"/>
        <v>8.8420903940797574E-2</v>
      </c>
    </row>
    <row r="24" spans="1:4" x14ac:dyDescent="0.2">
      <c r="A24" s="126" t="s">
        <v>171</v>
      </c>
      <c r="B24" s="127">
        <v>759142.08464999998</v>
      </c>
      <c r="C24" s="127">
        <v>868037.61014999996</v>
      </c>
      <c r="D24" s="133">
        <f t="shared" si="1"/>
        <v>0.14344551264103073</v>
      </c>
    </row>
    <row r="25" spans="1:4" x14ac:dyDescent="0.2">
      <c r="A25" s="126" t="s">
        <v>172</v>
      </c>
      <c r="B25" s="127">
        <v>1078010.64863</v>
      </c>
      <c r="C25" s="127">
        <v>861871.21620000002</v>
      </c>
      <c r="D25" s="133">
        <f t="shared" si="1"/>
        <v>-0.20049842059044851</v>
      </c>
    </row>
    <row r="26" spans="1:4" x14ac:dyDescent="0.2">
      <c r="A26" s="126" t="s">
        <v>173</v>
      </c>
      <c r="B26" s="127">
        <v>678915.35993000004</v>
      </c>
      <c r="C26" s="127">
        <v>773626.55975000001</v>
      </c>
      <c r="D26" s="133">
        <f t="shared" si="1"/>
        <v>0.13950369281638469</v>
      </c>
    </row>
    <row r="27" spans="1:4" x14ac:dyDescent="0.2">
      <c r="A27" s="126" t="s">
        <v>174</v>
      </c>
      <c r="B27" s="127">
        <v>559852.17894999997</v>
      </c>
      <c r="C27" s="127">
        <v>729752.10371000005</v>
      </c>
      <c r="D27" s="133">
        <f t="shared" si="1"/>
        <v>0.30347282934335734</v>
      </c>
    </row>
    <row r="28" spans="1:4" x14ac:dyDescent="0.2">
      <c r="A28" s="126" t="s">
        <v>175</v>
      </c>
      <c r="B28" s="127">
        <v>613394.86210000003</v>
      </c>
      <c r="C28" s="127">
        <v>697850.05532000004</v>
      </c>
      <c r="D28" s="133">
        <f t="shared" si="1"/>
        <v>0.13768487223851497</v>
      </c>
    </row>
    <row r="29" spans="1:4" x14ac:dyDescent="0.2">
      <c r="A29" s="126" t="s">
        <v>176</v>
      </c>
      <c r="B29" s="127">
        <v>340228.93848000001</v>
      </c>
      <c r="C29" s="127">
        <v>601526.83793000004</v>
      </c>
      <c r="D29" s="133">
        <f t="shared" si="1"/>
        <v>0.76800609794501695</v>
      </c>
    </row>
    <row r="30" spans="1:4" x14ac:dyDescent="0.2">
      <c r="A30" s="126" t="s">
        <v>177</v>
      </c>
      <c r="B30" s="127">
        <v>407540.30988999997</v>
      </c>
      <c r="C30" s="127">
        <v>486809.82983</v>
      </c>
      <c r="D30" s="133">
        <f t="shared" si="1"/>
        <v>0.19450718865428507</v>
      </c>
    </row>
    <row r="31" spans="1:4" x14ac:dyDescent="0.2">
      <c r="A31" s="126" t="s">
        <v>178</v>
      </c>
      <c r="B31" s="127">
        <v>452338.73018999997</v>
      </c>
      <c r="C31" s="127">
        <v>459696.47006000002</v>
      </c>
      <c r="D31" s="133">
        <f t="shared" si="1"/>
        <v>1.626599576584899E-2</v>
      </c>
    </row>
    <row r="32" spans="1:4" x14ac:dyDescent="0.2">
      <c r="A32" s="121"/>
      <c r="B32" s="122"/>
      <c r="C32" s="122"/>
      <c r="D32" s="121"/>
    </row>
    <row r="33" spans="1:4" ht="19.5" x14ac:dyDescent="0.3">
      <c r="A33" s="152" t="s">
        <v>68</v>
      </c>
      <c r="B33" s="152"/>
      <c r="C33" s="152"/>
      <c r="D33" s="152"/>
    </row>
    <row r="34" spans="1:4" ht="15.75" x14ac:dyDescent="0.25">
      <c r="A34" s="151" t="s">
        <v>72</v>
      </c>
      <c r="B34" s="151"/>
      <c r="C34" s="151"/>
      <c r="D34" s="151"/>
    </row>
    <row r="35" spans="1:4" x14ac:dyDescent="0.2">
      <c r="A35" s="121"/>
      <c r="B35" s="122"/>
      <c r="C35" s="122"/>
      <c r="D35" s="121"/>
    </row>
    <row r="36" spans="1:4" x14ac:dyDescent="0.2">
      <c r="A36" s="123" t="s">
        <v>70</v>
      </c>
      <c r="B36" s="124" t="s">
        <v>157</v>
      </c>
      <c r="C36" s="124" t="s">
        <v>158</v>
      </c>
      <c r="D36" s="125" t="s">
        <v>65</v>
      </c>
    </row>
    <row r="37" spans="1:4" x14ac:dyDescent="0.2">
      <c r="A37" s="126" t="s">
        <v>153</v>
      </c>
      <c r="B37" s="127">
        <v>170344.52846</v>
      </c>
      <c r="C37" s="127">
        <v>330464.04090999998</v>
      </c>
      <c r="D37" s="133">
        <f t="shared" ref="D37:D46" si="2">(C37-B37)/B37</f>
        <v>0.9399744969654189</v>
      </c>
    </row>
    <row r="38" spans="1:4" x14ac:dyDescent="0.2">
      <c r="A38" s="126" t="s">
        <v>130</v>
      </c>
      <c r="B38" s="127">
        <v>609720.62609999999</v>
      </c>
      <c r="C38" s="127">
        <v>874470.78842999996</v>
      </c>
      <c r="D38" s="133">
        <f t="shared" si="2"/>
        <v>0.43421552592609586</v>
      </c>
    </row>
    <row r="39" spans="1:4" x14ac:dyDescent="0.2">
      <c r="A39" s="126" t="s">
        <v>143</v>
      </c>
      <c r="B39" s="127">
        <v>2138062.9145800001</v>
      </c>
      <c r="C39" s="127">
        <v>2794828.5614299998</v>
      </c>
      <c r="D39" s="133">
        <f t="shared" si="2"/>
        <v>0.30717788628732395</v>
      </c>
    </row>
    <row r="40" spans="1:4" x14ac:dyDescent="0.2">
      <c r="A40" s="126" t="s">
        <v>149</v>
      </c>
      <c r="B40" s="127">
        <v>937348.59410999995</v>
      </c>
      <c r="C40" s="127">
        <v>1167825.65714</v>
      </c>
      <c r="D40" s="133">
        <f t="shared" si="2"/>
        <v>0.24588191039944429</v>
      </c>
    </row>
    <row r="41" spans="1:4" x14ac:dyDescent="0.2">
      <c r="A41" s="126" t="s">
        <v>139</v>
      </c>
      <c r="B41" s="127">
        <v>501065.42385000002</v>
      </c>
      <c r="C41" s="127">
        <v>613439.78483000002</v>
      </c>
      <c r="D41" s="133">
        <f t="shared" si="2"/>
        <v>0.22427083496713318</v>
      </c>
    </row>
    <row r="42" spans="1:4" x14ac:dyDescent="0.2">
      <c r="A42" s="126" t="s">
        <v>145</v>
      </c>
      <c r="B42" s="127">
        <v>1880242.3083599999</v>
      </c>
      <c r="C42" s="127">
        <v>2301396.32608</v>
      </c>
      <c r="D42" s="133">
        <f t="shared" si="2"/>
        <v>0.22398922513734013</v>
      </c>
    </row>
    <row r="43" spans="1:4" x14ac:dyDescent="0.2">
      <c r="A43" s="128" t="s">
        <v>151</v>
      </c>
      <c r="B43" s="127">
        <v>384027.50832000002</v>
      </c>
      <c r="C43" s="127">
        <v>446284.32689000003</v>
      </c>
      <c r="D43" s="133">
        <f t="shared" si="2"/>
        <v>0.16211551834490728</v>
      </c>
    </row>
    <row r="44" spans="1:4" x14ac:dyDescent="0.2">
      <c r="A44" s="126" t="s">
        <v>141</v>
      </c>
      <c r="B44" s="127">
        <v>100609.27472</v>
      </c>
      <c r="C44" s="127">
        <v>116812.25264000001</v>
      </c>
      <c r="D44" s="133">
        <f t="shared" si="2"/>
        <v>0.16104855109127464</v>
      </c>
    </row>
    <row r="45" spans="1:4" x14ac:dyDescent="0.2">
      <c r="A45" s="126" t="s">
        <v>135</v>
      </c>
      <c r="B45" s="127">
        <v>19490.09143</v>
      </c>
      <c r="C45" s="127">
        <v>22167.557540000002</v>
      </c>
      <c r="D45" s="133">
        <f t="shared" si="2"/>
        <v>0.13737575935014487</v>
      </c>
    </row>
    <row r="46" spans="1:4" x14ac:dyDescent="0.2">
      <c r="A46" s="126" t="s">
        <v>138</v>
      </c>
      <c r="B46" s="127">
        <v>265663.38981000002</v>
      </c>
      <c r="C46" s="127">
        <v>302027.49427000002</v>
      </c>
      <c r="D46" s="133">
        <f t="shared" si="2"/>
        <v>0.1368803751469379</v>
      </c>
    </row>
    <row r="47" spans="1:4" x14ac:dyDescent="0.2">
      <c r="A47" s="121"/>
      <c r="B47" s="122"/>
      <c r="C47" s="122"/>
      <c r="D47" s="121"/>
    </row>
    <row r="48" spans="1:4" ht="19.5" x14ac:dyDescent="0.3">
      <c r="A48" s="152" t="s">
        <v>71</v>
      </c>
      <c r="B48" s="152"/>
      <c r="C48" s="152"/>
      <c r="D48" s="152"/>
    </row>
    <row r="49" spans="1:4" ht="15.75" x14ac:dyDescent="0.25">
      <c r="A49" s="151" t="s">
        <v>69</v>
      </c>
      <c r="B49" s="151"/>
      <c r="C49" s="151"/>
      <c r="D49" s="151"/>
    </row>
    <row r="50" spans="1:4" x14ac:dyDescent="0.2">
      <c r="A50" s="121"/>
      <c r="B50" s="122"/>
      <c r="C50" s="122"/>
      <c r="D50" s="121"/>
    </row>
    <row r="51" spans="1:4" x14ac:dyDescent="0.2">
      <c r="A51" s="123" t="s">
        <v>70</v>
      </c>
      <c r="B51" s="124" t="s">
        <v>157</v>
      </c>
      <c r="C51" s="124" t="s">
        <v>158</v>
      </c>
      <c r="D51" s="125" t="s">
        <v>65</v>
      </c>
    </row>
    <row r="52" spans="1:4" x14ac:dyDescent="0.2">
      <c r="A52" s="126" t="s">
        <v>143</v>
      </c>
      <c r="B52" s="127">
        <v>2138062.9145800001</v>
      </c>
      <c r="C52" s="127">
        <v>2794828.5614299998</v>
      </c>
      <c r="D52" s="133">
        <f t="shared" ref="D52:D61" si="3">(C52-B52)/B52</f>
        <v>0.30717788628732395</v>
      </c>
    </row>
    <row r="53" spans="1:4" x14ac:dyDescent="0.2">
      <c r="A53" s="126" t="s">
        <v>145</v>
      </c>
      <c r="B53" s="127">
        <v>1880242.3083599999</v>
      </c>
      <c r="C53" s="127">
        <v>2301396.32608</v>
      </c>
      <c r="D53" s="133">
        <f t="shared" si="3"/>
        <v>0.22398922513734013</v>
      </c>
    </row>
    <row r="54" spans="1:4" x14ac:dyDescent="0.2">
      <c r="A54" s="126" t="s">
        <v>150</v>
      </c>
      <c r="B54" s="127">
        <v>1727666.49</v>
      </c>
      <c r="C54" s="127">
        <v>1917297.02648</v>
      </c>
      <c r="D54" s="133">
        <f t="shared" si="3"/>
        <v>0.10976107806547779</v>
      </c>
    </row>
    <row r="55" spans="1:4" x14ac:dyDescent="0.2">
      <c r="A55" s="126" t="s">
        <v>144</v>
      </c>
      <c r="B55" s="127">
        <v>1299825.1461799999</v>
      </c>
      <c r="C55" s="127">
        <v>1339032.56807</v>
      </c>
      <c r="D55" s="133">
        <f t="shared" si="3"/>
        <v>3.0163612394501764E-2</v>
      </c>
    </row>
    <row r="56" spans="1:4" x14ac:dyDescent="0.2">
      <c r="A56" s="126" t="s">
        <v>149</v>
      </c>
      <c r="B56" s="127">
        <v>937348.59410999995</v>
      </c>
      <c r="C56" s="127">
        <v>1167825.65714</v>
      </c>
      <c r="D56" s="133">
        <f t="shared" si="3"/>
        <v>0.24588191039944429</v>
      </c>
    </row>
    <row r="57" spans="1:4" x14ac:dyDescent="0.2">
      <c r="A57" s="126" t="s">
        <v>147</v>
      </c>
      <c r="B57" s="127">
        <v>1098938.99734</v>
      </c>
      <c r="C57" s="127">
        <v>1068315.8191199999</v>
      </c>
      <c r="D57" s="133">
        <f t="shared" si="3"/>
        <v>-2.7866131144789679E-2</v>
      </c>
    </row>
    <row r="58" spans="1:4" x14ac:dyDescent="0.2">
      <c r="A58" s="126" t="s">
        <v>130</v>
      </c>
      <c r="B58" s="127">
        <v>609720.62609999999</v>
      </c>
      <c r="C58" s="127">
        <v>874470.78842999996</v>
      </c>
      <c r="D58" s="133">
        <f t="shared" si="3"/>
        <v>0.43421552592609586</v>
      </c>
    </row>
    <row r="59" spans="1:4" x14ac:dyDescent="0.2">
      <c r="A59" s="126" t="s">
        <v>140</v>
      </c>
      <c r="B59" s="127">
        <v>743302.13564999995</v>
      </c>
      <c r="C59" s="127">
        <v>767273.03255</v>
      </c>
      <c r="D59" s="133">
        <f t="shared" si="3"/>
        <v>3.2249196861297964E-2</v>
      </c>
    </row>
    <row r="60" spans="1:4" x14ac:dyDescent="0.2">
      <c r="A60" s="126" t="s">
        <v>148</v>
      </c>
      <c r="B60" s="127">
        <v>734997.35328000004</v>
      </c>
      <c r="C60" s="127">
        <v>723046.04659000004</v>
      </c>
      <c r="D60" s="133">
        <f t="shared" si="3"/>
        <v>-1.6260339764035996E-2</v>
      </c>
    </row>
    <row r="61" spans="1:4" x14ac:dyDescent="0.2">
      <c r="A61" s="126" t="s">
        <v>139</v>
      </c>
      <c r="B61" s="127">
        <v>501065.42385000002</v>
      </c>
      <c r="C61" s="127">
        <v>613439.78483000002</v>
      </c>
      <c r="D61" s="133">
        <f t="shared" si="3"/>
        <v>0.22427083496713318</v>
      </c>
    </row>
    <row r="62" spans="1:4" x14ac:dyDescent="0.2">
      <c r="A62" s="121"/>
      <c r="B62" s="122"/>
      <c r="C62" s="122"/>
      <c r="D62" s="121"/>
    </row>
    <row r="63" spans="1:4" ht="19.5" x14ac:dyDescent="0.3">
      <c r="A63" s="152" t="s">
        <v>73</v>
      </c>
      <c r="B63" s="152"/>
      <c r="C63" s="152"/>
      <c r="D63" s="152"/>
    </row>
    <row r="64" spans="1:4" ht="15.75" x14ac:dyDescent="0.25">
      <c r="A64" s="151" t="s">
        <v>74</v>
      </c>
      <c r="B64" s="151"/>
      <c r="C64" s="151"/>
      <c r="D64" s="151"/>
    </row>
    <row r="65" spans="1:4" x14ac:dyDescent="0.2">
      <c r="A65" s="121"/>
      <c r="B65" s="122"/>
      <c r="C65" s="122"/>
      <c r="D65" s="121"/>
    </row>
    <row r="66" spans="1:4" x14ac:dyDescent="0.2">
      <c r="A66" s="123" t="s">
        <v>75</v>
      </c>
      <c r="B66" s="124" t="s">
        <v>157</v>
      </c>
      <c r="C66" s="124" t="s">
        <v>158</v>
      </c>
      <c r="D66" s="125" t="s">
        <v>65</v>
      </c>
    </row>
    <row r="67" spans="1:4" x14ac:dyDescent="0.2">
      <c r="A67" s="126" t="s">
        <v>179</v>
      </c>
      <c r="B67" s="132">
        <v>6541948.7821800001</v>
      </c>
      <c r="C67" s="132">
        <v>7491185.6927399999</v>
      </c>
      <c r="D67" s="133">
        <f t="shared" ref="D67:D76" si="4">(C67-B67)/B67</f>
        <v>0.1451000217466823</v>
      </c>
    </row>
    <row r="68" spans="1:4" x14ac:dyDescent="0.2">
      <c r="A68" s="126" t="s">
        <v>180</v>
      </c>
      <c r="B68" s="132">
        <v>1114754.69203</v>
      </c>
      <c r="C68" s="132">
        <v>1613981.4927399999</v>
      </c>
      <c r="D68" s="133">
        <f t="shared" si="4"/>
        <v>0.4478355680216009</v>
      </c>
    </row>
    <row r="69" spans="1:4" x14ac:dyDescent="0.2">
      <c r="A69" s="126" t="s">
        <v>181</v>
      </c>
      <c r="B69" s="132">
        <v>1193602.1175500001</v>
      </c>
      <c r="C69" s="132">
        <v>1181550.20435</v>
      </c>
      <c r="D69" s="133">
        <f t="shared" si="4"/>
        <v>-1.0097094352293836E-2</v>
      </c>
    </row>
    <row r="70" spans="1:4" x14ac:dyDescent="0.2">
      <c r="A70" s="126" t="s">
        <v>182</v>
      </c>
      <c r="B70" s="132">
        <v>906914.58313000004</v>
      </c>
      <c r="C70" s="132">
        <v>1053716.31791</v>
      </c>
      <c r="D70" s="133">
        <f t="shared" si="4"/>
        <v>0.16186941693378518</v>
      </c>
    </row>
    <row r="71" spans="1:4" x14ac:dyDescent="0.2">
      <c r="A71" s="126" t="s">
        <v>183</v>
      </c>
      <c r="B71" s="132">
        <v>722867.44580999995</v>
      </c>
      <c r="C71" s="132">
        <v>776144.29090000002</v>
      </c>
      <c r="D71" s="133">
        <f t="shared" si="4"/>
        <v>7.3702094898327283E-2</v>
      </c>
    </row>
    <row r="72" spans="1:4" x14ac:dyDescent="0.2">
      <c r="A72" s="126" t="s">
        <v>184</v>
      </c>
      <c r="B72" s="132">
        <v>738242.92356999998</v>
      </c>
      <c r="C72" s="132">
        <v>736763.76788000006</v>
      </c>
      <c r="D72" s="133">
        <f t="shared" si="4"/>
        <v>-2.0036164828333416E-3</v>
      </c>
    </row>
    <row r="73" spans="1:4" x14ac:dyDescent="0.2">
      <c r="A73" s="126" t="s">
        <v>185</v>
      </c>
      <c r="B73" s="132">
        <v>446035.26984000002</v>
      </c>
      <c r="C73" s="132">
        <v>369616.82062999997</v>
      </c>
      <c r="D73" s="133">
        <f t="shared" si="4"/>
        <v>-0.17132826567148507</v>
      </c>
    </row>
    <row r="74" spans="1:4" x14ac:dyDescent="0.2">
      <c r="A74" s="126" t="s">
        <v>186</v>
      </c>
      <c r="B74" s="132">
        <v>356419.06182</v>
      </c>
      <c r="C74" s="132">
        <v>353083.19589999999</v>
      </c>
      <c r="D74" s="133">
        <f t="shared" si="4"/>
        <v>-9.3593925727931508E-3</v>
      </c>
    </row>
    <row r="75" spans="1:4" x14ac:dyDescent="0.2">
      <c r="A75" s="126" t="s">
        <v>187</v>
      </c>
      <c r="B75" s="132">
        <v>340291.38955999998</v>
      </c>
      <c r="C75" s="132">
        <v>348246.70493000001</v>
      </c>
      <c r="D75" s="133">
        <f t="shared" si="4"/>
        <v>2.337795082116631E-2</v>
      </c>
    </row>
    <row r="76" spans="1:4" x14ac:dyDescent="0.2">
      <c r="A76" s="126" t="s">
        <v>188</v>
      </c>
      <c r="B76" s="132">
        <v>320027.23507</v>
      </c>
      <c r="C76" s="132">
        <v>342525.04943000001</v>
      </c>
      <c r="D76" s="133">
        <f t="shared" si="4"/>
        <v>7.02996866972245E-2</v>
      </c>
    </row>
    <row r="77" spans="1:4" x14ac:dyDescent="0.2">
      <c r="A77" s="121"/>
      <c r="B77" s="122"/>
      <c r="C77" s="122"/>
      <c r="D77" s="121"/>
    </row>
    <row r="78" spans="1:4" ht="19.5" x14ac:dyDescent="0.3">
      <c r="A78" s="152" t="s">
        <v>76</v>
      </c>
      <c r="B78" s="152"/>
      <c r="C78" s="152"/>
      <c r="D78" s="152"/>
    </row>
    <row r="79" spans="1:4" ht="15.75" x14ac:dyDescent="0.25">
      <c r="A79" s="151" t="s">
        <v>77</v>
      </c>
      <c r="B79" s="151"/>
      <c r="C79" s="151"/>
      <c r="D79" s="151"/>
    </row>
    <row r="80" spans="1:4" x14ac:dyDescent="0.2">
      <c r="A80" s="121"/>
      <c r="B80" s="122"/>
      <c r="C80" s="122"/>
      <c r="D80" s="121"/>
    </row>
    <row r="81" spans="1:4" x14ac:dyDescent="0.2">
      <c r="A81" s="123" t="s">
        <v>75</v>
      </c>
      <c r="B81" s="124" t="s">
        <v>157</v>
      </c>
      <c r="C81" s="124" t="s">
        <v>158</v>
      </c>
      <c r="D81" s="125" t="s">
        <v>65</v>
      </c>
    </row>
    <row r="82" spans="1:4" x14ac:dyDescent="0.2">
      <c r="A82" s="126" t="s">
        <v>189</v>
      </c>
      <c r="B82" s="132">
        <v>442.15602000000001</v>
      </c>
      <c r="C82" s="132">
        <v>3027.4337500000001</v>
      </c>
      <c r="D82" s="133">
        <f t="shared" ref="D82:D91" si="5">(C82-B82)/B82</f>
        <v>5.8469807331810166</v>
      </c>
    </row>
    <row r="83" spans="1:4" x14ac:dyDescent="0.2">
      <c r="A83" s="126" t="s">
        <v>190</v>
      </c>
      <c r="B83" s="132">
        <v>217.55271999999999</v>
      </c>
      <c r="C83" s="132">
        <v>848.94727</v>
      </c>
      <c r="D83" s="133">
        <f t="shared" si="5"/>
        <v>2.9022599671472737</v>
      </c>
    </row>
    <row r="84" spans="1:4" x14ac:dyDescent="0.2">
      <c r="A84" s="126" t="s">
        <v>191</v>
      </c>
      <c r="B84" s="132">
        <v>21.22644</v>
      </c>
      <c r="C84" s="132">
        <v>55.816479999999999</v>
      </c>
      <c r="D84" s="133">
        <f t="shared" si="5"/>
        <v>1.6295733057450992</v>
      </c>
    </row>
    <row r="85" spans="1:4" x14ac:dyDescent="0.2">
      <c r="A85" s="126" t="s">
        <v>192</v>
      </c>
      <c r="B85" s="132">
        <v>256.13261</v>
      </c>
      <c r="C85" s="132">
        <v>633.04907000000003</v>
      </c>
      <c r="D85" s="133">
        <f t="shared" si="5"/>
        <v>1.4715676383417169</v>
      </c>
    </row>
    <row r="86" spans="1:4" x14ac:dyDescent="0.2">
      <c r="A86" s="126" t="s">
        <v>193</v>
      </c>
      <c r="B86" s="132">
        <v>1240.8695399999999</v>
      </c>
      <c r="C86" s="132">
        <v>2594.67362</v>
      </c>
      <c r="D86" s="133">
        <f t="shared" si="5"/>
        <v>1.0910124202097831</v>
      </c>
    </row>
    <row r="87" spans="1:4" x14ac:dyDescent="0.2">
      <c r="A87" s="126" t="s">
        <v>194</v>
      </c>
      <c r="B87" s="132">
        <v>4082.8115699999998</v>
      </c>
      <c r="C87" s="132">
        <v>8025.21785</v>
      </c>
      <c r="D87" s="133">
        <f t="shared" si="5"/>
        <v>0.96561063678968662</v>
      </c>
    </row>
    <row r="88" spans="1:4" x14ac:dyDescent="0.2">
      <c r="A88" s="126" t="s">
        <v>195</v>
      </c>
      <c r="B88" s="132">
        <v>2104.2529599999998</v>
      </c>
      <c r="C88" s="132">
        <v>4103.9279399999996</v>
      </c>
      <c r="D88" s="133">
        <f t="shared" si="5"/>
        <v>0.95030161202672137</v>
      </c>
    </row>
    <row r="89" spans="1:4" x14ac:dyDescent="0.2">
      <c r="A89" s="126" t="s">
        <v>196</v>
      </c>
      <c r="B89" s="132">
        <v>1746.95011</v>
      </c>
      <c r="C89" s="132">
        <v>3330.7961700000001</v>
      </c>
      <c r="D89" s="133">
        <f t="shared" si="5"/>
        <v>0.90663496967294621</v>
      </c>
    </row>
    <row r="90" spans="1:4" x14ac:dyDescent="0.2">
      <c r="A90" s="126" t="s">
        <v>197</v>
      </c>
      <c r="B90" s="132">
        <v>16819.121220000001</v>
      </c>
      <c r="C90" s="132">
        <v>29575.25259</v>
      </c>
      <c r="D90" s="133">
        <f t="shared" si="5"/>
        <v>0.7584303129245179</v>
      </c>
    </row>
    <row r="91" spans="1:4" x14ac:dyDescent="0.2">
      <c r="A91" s="126" t="s">
        <v>198</v>
      </c>
      <c r="B91" s="132">
        <v>65.445300000000003</v>
      </c>
      <c r="C91" s="132">
        <v>104.84466</v>
      </c>
      <c r="D91" s="133">
        <f t="shared" si="5"/>
        <v>0.602019701949567</v>
      </c>
    </row>
    <row r="92" spans="1:4" x14ac:dyDescent="0.2">
      <c r="A92" s="121" t="s">
        <v>116</v>
      </c>
      <c r="B92" s="122"/>
      <c r="C92" s="122"/>
      <c r="D92" s="121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B1" sqref="B1:J1"/>
    </sheetView>
  </sheetViews>
  <sheetFormatPr defaultColWidth="9.140625" defaultRowHeight="12.75" x14ac:dyDescent="0.2"/>
  <cols>
    <col min="1" max="1" width="44.7109375" style="17" customWidth="1"/>
    <col min="2" max="2" width="16.7109375" style="19" customWidth="1"/>
    <col min="3" max="3" width="16.7109375" style="17" customWidth="1"/>
    <col min="4" max="5" width="11.7109375" style="17" customWidth="1"/>
    <col min="6" max="7" width="16.7109375" style="17" customWidth="1"/>
    <col min="8" max="9" width="11.7109375" style="17" customWidth="1"/>
    <col min="10" max="11" width="16.7109375" style="17" customWidth="1"/>
    <col min="12" max="13" width="11.7109375" style="17" customWidth="1"/>
    <col min="14" max="16384" width="9.140625" style="17"/>
  </cols>
  <sheetData>
    <row r="1" spans="1:13" ht="26.25" x14ac:dyDescent="0.4">
      <c r="B1" s="150" t="s">
        <v>121</v>
      </c>
      <c r="C1" s="150"/>
      <c r="D1" s="150"/>
      <c r="E1" s="150"/>
      <c r="F1" s="150"/>
      <c r="G1" s="150"/>
      <c r="H1" s="150"/>
      <c r="I1" s="150"/>
      <c r="J1" s="150"/>
    </row>
    <row r="2" spans="1:13" x14ac:dyDescent="0.2">
      <c r="D2" s="18"/>
    </row>
    <row r="3" spans="1:13" x14ac:dyDescent="0.2">
      <c r="D3" s="18"/>
    </row>
    <row r="4" spans="1:13" x14ac:dyDescent="0.2">
      <c r="B4" s="20"/>
      <c r="C4" s="18"/>
      <c r="D4" s="18"/>
      <c r="E4" s="18"/>
      <c r="F4" s="18"/>
      <c r="G4" s="18"/>
      <c r="H4" s="18"/>
      <c r="I4" s="18"/>
    </row>
    <row r="5" spans="1:13" ht="26.25" x14ac:dyDescent="0.2">
      <c r="A5" s="154" t="s">
        <v>112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8" x14ac:dyDescent="0.2">
      <c r="A6" s="85"/>
      <c r="B6" s="153" t="str">
        <f>SEKTOR_USD!B6</f>
        <v>1 - 31 MAYıS</v>
      </c>
      <c r="C6" s="153"/>
      <c r="D6" s="153"/>
      <c r="E6" s="153"/>
      <c r="F6" s="153" t="str">
        <f>SEKTOR_USD!F6</f>
        <v>1 OCAK  -  31 MAYıS</v>
      </c>
      <c r="G6" s="153"/>
      <c r="H6" s="153"/>
      <c r="I6" s="153"/>
      <c r="J6" s="153" t="s">
        <v>104</v>
      </c>
      <c r="K6" s="153"/>
      <c r="L6" s="153"/>
      <c r="M6" s="153"/>
    </row>
    <row r="7" spans="1:13" ht="30" x14ac:dyDescent="0.25">
      <c r="A7" s="86" t="s">
        <v>1</v>
      </c>
      <c r="B7" s="87">
        <f>SEKTOR_USD!B7</f>
        <v>2021</v>
      </c>
      <c r="C7" s="88">
        <f>SEKTOR_USD!C7</f>
        <v>2022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5" x14ac:dyDescent="0.25">
      <c r="A8" s="89" t="s">
        <v>2</v>
      </c>
      <c r="B8" s="90">
        <f>SEKTOR_USD!B8*$B$53</f>
        <v>17355132.426025581</v>
      </c>
      <c r="C8" s="90">
        <f>SEKTOR_USD!C8*$C$53</f>
        <v>37718027.234620139</v>
      </c>
      <c r="D8" s="91">
        <f t="shared" ref="D8:D43" si="0">(C8-B8)/B8*100</f>
        <v>117.33067952889007</v>
      </c>
      <c r="E8" s="91">
        <f>C8/C$44*100</f>
        <v>14.211273822850071</v>
      </c>
      <c r="F8" s="90">
        <f>SEKTOR_USD!F8*$B$54</f>
        <v>85422989.166463956</v>
      </c>
      <c r="G8" s="90">
        <f>SEKTOR_USD!G8*$C$54</f>
        <v>194452064.80336326</v>
      </c>
      <c r="H8" s="91">
        <f t="shared" ref="H8:H43" si="1">(G8-F8)/F8*100</f>
        <v>127.63434843568177</v>
      </c>
      <c r="I8" s="91">
        <f>G8/G$44*100</f>
        <v>14.478386019864347</v>
      </c>
      <c r="J8" s="90">
        <f>SEKTOR_USD!J8*$B$55</f>
        <v>196972597.51866755</v>
      </c>
      <c r="K8" s="90">
        <f>SEKTOR_USD!K8*$C$55</f>
        <v>374507176.2006247</v>
      </c>
      <c r="L8" s="91">
        <f t="shared" ref="L8:L43" si="2">(K8-J8)/J8*100</f>
        <v>90.13161268035357</v>
      </c>
      <c r="M8" s="91">
        <f>K8/K$44*100</f>
        <v>14.465711817948831</v>
      </c>
    </row>
    <row r="9" spans="1:13" s="21" customFormat="1" ht="15.75" x14ac:dyDescent="0.25">
      <c r="A9" s="92" t="s">
        <v>3</v>
      </c>
      <c r="B9" s="90">
        <f>SEKTOR_USD!B9*$B$53</f>
        <v>10926325.240825489</v>
      </c>
      <c r="C9" s="90">
        <f>SEKTOR_USD!C9*$C$53</f>
        <v>23463516.0140411</v>
      </c>
      <c r="D9" s="93">
        <f t="shared" si="0"/>
        <v>114.74297622380148</v>
      </c>
      <c r="E9" s="93">
        <f t="shared" ref="E9:E44" si="3">C9/C$44*100</f>
        <v>8.8405061284940736</v>
      </c>
      <c r="F9" s="90">
        <f>SEKTOR_USD!F9*$B$54</f>
        <v>55885020.573814481</v>
      </c>
      <c r="G9" s="90">
        <f>SEKTOR_USD!G9*$C$54</f>
        <v>122314438.90620823</v>
      </c>
      <c r="H9" s="93">
        <f t="shared" si="1"/>
        <v>118.86802160992664</v>
      </c>
      <c r="I9" s="93">
        <f t="shared" ref="I9:I44" si="4">G9/G$44*100</f>
        <v>9.1072093478565481</v>
      </c>
      <c r="J9" s="90">
        <f>SEKTOR_USD!J9*$B$55</f>
        <v>129959459.40285265</v>
      </c>
      <c r="K9" s="90">
        <f>SEKTOR_USD!K9*$C$55</f>
        <v>239700322.74142984</v>
      </c>
      <c r="L9" s="93">
        <f t="shared" si="2"/>
        <v>84.442382141956131</v>
      </c>
      <c r="M9" s="93">
        <f t="shared" ref="M9:M44" si="5">K9/K$44*100</f>
        <v>9.2586631493259652</v>
      </c>
    </row>
    <row r="10" spans="1:13" ht="14.25" x14ac:dyDescent="0.2">
      <c r="A10" s="94" t="str">
        <f>SEKTOR_USD!A10</f>
        <v xml:space="preserve"> Hububat, Bakliyat, Yağlı Tohumlar ve Mamulleri </v>
      </c>
      <c r="B10" s="95">
        <f>SEKTOR_USD!B10*$B$53</f>
        <v>5112337.3377938187</v>
      </c>
      <c r="C10" s="95">
        <f>SEKTOR_USD!C10*$C$53</f>
        <v>13616165.154475633</v>
      </c>
      <c r="D10" s="96">
        <f t="shared" si="0"/>
        <v>166.33933277086055</v>
      </c>
      <c r="E10" s="96">
        <f t="shared" si="3"/>
        <v>5.1302537702659263</v>
      </c>
      <c r="F10" s="95">
        <f>SEKTOR_USD!F10*$B$54</f>
        <v>26154430.966354862</v>
      </c>
      <c r="G10" s="95">
        <f>SEKTOR_USD!G10*$C$54</f>
        <v>64407335.191052087</v>
      </c>
      <c r="H10" s="96">
        <f t="shared" si="1"/>
        <v>146.25783399342879</v>
      </c>
      <c r="I10" s="96">
        <f t="shared" si="4"/>
        <v>4.795599688539367</v>
      </c>
      <c r="J10" s="95">
        <f>SEKTOR_USD!J10*$B$55</f>
        <v>58812286.541342624</v>
      </c>
      <c r="K10" s="95">
        <f>SEKTOR_USD!K10*$C$55</f>
        <v>119193512.82950394</v>
      </c>
      <c r="L10" s="96">
        <f t="shared" si="2"/>
        <v>102.66770744530702</v>
      </c>
      <c r="M10" s="96">
        <f t="shared" si="5"/>
        <v>4.6039678722656063</v>
      </c>
    </row>
    <row r="11" spans="1:13" ht="14.25" x14ac:dyDescent="0.2">
      <c r="A11" s="94" t="str">
        <f>SEKTOR_USD!A11</f>
        <v xml:space="preserve"> Yaş Meyve ve Sebze  </v>
      </c>
      <c r="B11" s="95">
        <f>SEKTOR_USD!B11*$B$53</f>
        <v>1683030.7313562245</v>
      </c>
      <c r="C11" s="95">
        <f>SEKTOR_USD!C11*$C$53</f>
        <v>2967223.0647160909</v>
      </c>
      <c r="D11" s="96">
        <f t="shared" si="0"/>
        <v>76.302369851858558</v>
      </c>
      <c r="E11" s="96">
        <f t="shared" si="3"/>
        <v>1.1179805137701397</v>
      </c>
      <c r="F11" s="95">
        <f>SEKTOR_USD!F11*$B$54</f>
        <v>9107982.8220262211</v>
      </c>
      <c r="G11" s="95">
        <f>SEKTOR_USD!G11*$C$54</f>
        <v>16777113.195977006</v>
      </c>
      <c r="H11" s="96">
        <f t="shared" si="1"/>
        <v>84.202292909514526</v>
      </c>
      <c r="I11" s="96">
        <f t="shared" si="4"/>
        <v>1.2491794386238571</v>
      </c>
      <c r="J11" s="95">
        <f>SEKTOR_USD!J11*$B$55</f>
        <v>22651073.169360202</v>
      </c>
      <c r="K11" s="95">
        <f>SEKTOR_USD!K11*$C$55</f>
        <v>35719781.826212823</v>
      </c>
      <c r="L11" s="96">
        <f t="shared" si="2"/>
        <v>57.695759309675822</v>
      </c>
      <c r="M11" s="96">
        <f t="shared" si="5"/>
        <v>1.3797120667754479</v>
      </c>
    </row>
    <row r="12" spans="1:13" ht="14.25" x14ac:dyDescent="0.2">
      <c r="A12" s="94" t="str">
        <f>SEKTOR_USD!A12</f>
        <v xml:space="preserve"> Meyve Sebze Mamulleri </v>
      </c>
      <c r="B12" s="95">
        <f>SEKTOR_USD!B12*$B$53</f>
        <v>1211026.4007155981</v>
      </c>
      <c r="C12" s="95">
        <f>SEKTOR_USD!C12*$C$53</f>
        <v>2459442.8962864424</v>
      </c>
      <c r="D12" s="96">
        <f t="shared" si="0"/>
        <v>103.08747148973403</v>
      </c>
      <c r="E12" s="96">
        <f t="shared" si="3"/>
        <v>0.92666077770655386</v>
      </c>
      <c r="F12" s="95">
        <f>SEKTOR_USD!F12*$B$54</f>
        <v>5741295.7472941689</v>
      </c>
      <c r="G12" s="95">
        <f>SEKTOR_USD!G12*$C$54</f>
        <v>13987543.612608753</v>
      </c>
      <c r="H12" s="96">
        <f t="shared" si="1"/>
        <v>143.63043167042878</v>
      </c>
      <c r="I12" s="96">
        <f t="shared" si="4"/>
        <v>1.0414754715915706</v>
      </c>
      <c r="J12" s="95">
        <f>SEKTOR_USD!J12*$B$55</f>
        <v>13308456.077598911</v>
      </c>
      <c r="K12" s="95">
        <f>SEKTOR_USD!K12*$C$55</f>
        <v>26263212.375962555</v>
      </c>
      <c r="L12" s="96">
        <f t="shared" si="2"/>
        <v>97.342292921335769</v>
      </c>
      <c r="M12" s="96">
        <f t="shared" si="5"/>
        <v>1.0144426750336535</v>
      </c>
    </row>
    <row r="13" spans="1:13" ht="14.25" x14ac:dyDescent="0.2">
      <c r="A13" s="94" t="str">
        <f>SEKTOR_USD!A13</f>
        <v xml:space="preserve"> Kuru Meyve ve Mamulleri  </v>
      </c>
      <c r="B13" s="95">
        <f>SEKTOR_USD!B13*$B$53</f>
        <v>878328.76805758453</v>
      </c>
      <c r="C13" s="95">
        <f>SEKTOR_USD!C13*$C$53</f>
        <v>1485593.366469095</v>
      </c>
      <c r="D13" s="96">
        <f t="shared" si="0"/>
        <v>69.13864380811188</v>
      </c>
      <c r="E13" s="96">
        <f t="shared" si="3"/>
        <v>0.55973696580089927</v>
      </c>
      <c r="F13" s="95">
        <f>SEKTOR_USD!F13*$B$54</f>
        <v>4436977.9924244266</v>
      </c>
      <c r="G13" s="95">
        <f>SEKTOR_USD!G13*$C$54</f>
        <v>9179727.4448911995</v>
      </c>
      <c r="H13" s="96">
        <f t="shared" si="1"/>
        <v>106.89143512914447</v>
      </c>
      <c r="I13" s="96">
        <f t="shared" si="4"/>
        <v>0.68349820629921665</v>
      </c>
      <c r="J13" s="95">
        <f>SEKTOR_USD!J13*$B$55</f>
        <v>11028034.358207805</v>
      </c>
      <c r="K13" s="95">
        <f>SEKTOR_USD!K13*$C$55</f>
        <v>19016976.446609955</v>
      </c>
      <c r="L13" s="96">
        <f t="shared" si="2"/>
        <v>72.442121858790202</v>
      </c>
      <c r="M13" s="96">
        <f t="shared" si="5"/>
        <v>0.73454961188250067</v>
      </c>
    </row>
    <row r="14" spans="1:13" ht="14.25" x14ac:dyDescent="0.2">
      <c r="A14" s="94" t="str">
        <f>SEKTOR_USD!A14</f>
        <v xml:space="preserve"> Fındık ve Mamulleri </v>
      </c>
      <c r="B14" s="95">
        <f>SEKTOR_USD!B14*$B$53</f>
        <v>1234456.3337976714</v>
      </c>
      <c r="C14" s="95">
        <f>SEKTOR_USD!C14*$C$53</f>
        <v>1557074.3274635591</v>
      </c>
      <c r="D14" s="96">
        <f t="shared" si="0"/>
        <v>26.134419244574524</v>
      </c>
      <c r="E14" s="96">
        <f t="shared" si="3"/>
        <v>0.58666932637993807</v>
      </c>
      <c r="F14" s="95">
        <f>SEKTOR_USD!F14*$B$54</f>
        <v>6876471.4726701202</v>
      </c>
      <c r="G14" s="95">
        <f>SEKTOR_USD!G14*$C$54</f>
        <v>10426123.821394138</v>
      </c>
      <c r="H14" s="96">
        <f t="shared" si="1"/>
        <v>51.620258483319134</v>
      </c>
      <c r="I14" s="96">
        <f t="shared" si="4"/>
        <v>0.7763015812133286</v>
      </c>
      <c r="J14" s="95">
        <f>SEKTOR_USD!J14*$B$55</f>
        <v>14812176.761673819</v>
      </c>
      <c r="K14" s="95">
        <f>SEKTOR_USD!K14*$C$55</f>
        <v>24348855.847697739</v>
      </c>
      <c r="L14" s="96">
        <f t="shared" si="2"/>
        <v>64.384048607223392</v>
      </c>
      <c r="M14" s="96">
        <f t="shared" si="5"/>
        <v>0.94049875188743082</v>
      </c>
    </row>
    <row r="15" spans="1:13" ht="14.25" x14ac:dyDescent="0.2">
      <c r="A15" s="94" t="str">
        <f>SEKTOR_USD!A15</f>
        <v xml:space="preserve"> Zeytin ve Zeytinyağı </v>
      </c>
      <c r="B15" s="95">
        <f>SEKTOR_USD!B15*$B$53</f>
        <v>163418.97890504106</v>
      </c>
      <c r="C15" s="95">
        <f>SEKTOR_USD!C15*$C$53</f>
        <v>345165.47439839749</v>
      </c>
      <c r="D15" s="96">
        <f t="shared" si="0"/>
        <v>111.21504779378475</v>
      </c>
      <c r="E15" s="96">
        <f t="shared" si="3"/>
        <v>0.13005030831430156</v>
      </c>
      <c r="F15" s="95">
        <f>SEKTOR_USD!F15*$B$54</f>
        <v>875279.62126830628</v>
      </c>
      <c r="G15" s="95">
        <f>SEKTOR_USD!G15*$C$54</f>
        <v>2410893.5365930749</v>
      </c>
      <c r="H15" s="96">
        <f t="shared" si="1"/>
        <v>175.44266746432621</v>
      </c>
      <c r="I15" s="96">
        <f t="shared" si="4"/>
        <v>0.17950875096589233</v>
      </c>
      <c r="J15" s="95">
        <f>SEKTOR_USD!J15*$B$55</f>
        <v>1985893.8644731827</v>
      </c>
      <c r="K15" s="95">
        <f>SEKTOR_USD!K15*$C$55</f>
        <v>4233787.159211033</v>
      </c>
      <c r="L15" s="96">
        <f t="shared" si="2"/>
        <v>113.19302279702499</v>
      </c>
      <c r="M15" s="96">
        <f t="shared" si="5"/>
        <v>0.16353423601920525</v>
      </c>
    </row>
    <row r="16" spans="1:13" ht="14.25" x14ac:dyDescent="0.2">
      <c r="A16" s="94" t="str">
        <f>SEKTOR_USD!A16</f>
        <v xml:space="preserve"> Tütün </v>
      </c>
      <c r="B16" s="95">
        <f>SEKTOR_USD!B16*$B$53</f>
        <v>520988.83572016616</v>
      </c>
      <c r="C16" s="95">
        <f>SEKTOR_USD!C16*$C$53</f>
        <v>838785.86543173681</v>
      </c>
      <c r="D16" s="96">
        <f t="shared" si="0"/>
        <v>60.998817618093057</v>
      </c>
      <c r="E16" s="96">
        <f t="shared" si="3"/>
        <v>0.31603497018119514</v>
      </c>
      <c r="F16" s="95">
        <f>SEKTOR_USD!F16*$B$54</f>
        <v>2106763.6897395826</v>
      </c>
      <c r="G16" s="95">
        <f>SEKTOR_USD!G16*$C$54</f>
        <v>4035394.7369439146</v>
      </c>
      <c r="H16" s="96">
        <f t="shared" si="1"/>
        <v>91.544725998326399</v>
      </c>
      <c r="I16" s="96">
        <f t="shared" si="4"/>
        <v>0.30046481019929183</v>
      </c>
      <c r="J16" s="95">
        <f>SEKTOR_USD!J16*$B$55</f>
        <v>6363708.7597659566</v>
      </c>
      <c r="K16" s="95">
        <f>SEKTOR_USD!K16*$C$55</f>
        <v>9205927.7726851441</v>
      </c>
      <c r="L16" s="96">
        <f t="shared" si="2"/>
        <v>44.662933522176438</v>
      </c>
      <c r="M16" s="96">
        <f t="shared" si="5"/>
        <v>0.355588107890288</v>
      </c>
    </row>
    <row r="17" spans="1:13" ht="14.25" x14ac:dyDescent="0.2">
      <c r="A17" s="94" t="str">
        <f>SEKTOR_USD!A17</f>
        <v xml:space="preserve"> Süs Bitkileri ve Mamulleri</v>
      </c>
      <c r="B17" s="95">
        <f>SEKTOR_USD!B17*$B$53</f>
        <v>122737.85447938574</v>
      </c>
      <c r="C17" s="95">
        <f>SEKTOR_USD!C17*$C$53</f>
        <v>194065.86480014562</v>
      </c>
      <c r="D17" s="96">
        <f t="shared" si="0"/>
        <v>58.114108824298917</v>
      </c>
      <c r="E17" s="96">
        <f t="shared" si="3"/>
        <v>7.3119496075119833E-2</v>
      </c>
      <c r="F17" s="95">
        <f>SEKTOR_USD!F17*$B$54</f>
        <v>585818.26203679433</v>
      </c>
      <c r="G17" s="95">
        <f>SEKTOR_USD!G17*$C$54</f>
        <v>1090307.3667480974</v>
      </c>
      <c r="H17" s="96">
        <f t="shared" si="1"/>
        <v>86.116998633206975</v>
      </c>
      <c r="I17" s="96">
        <f t="shared" si="4"/>
        <v>8.1181400424027425E-2</v>
      </c>
      <c r="J17" s="95">
        <f>SEKTOR_USD!J17*$B$55</f>
        <v>997829.8704301347</v>
      </c>
      <c r="K17" s="95">
        <f>SEKTOR_USD!K17*$C$55</f>
        <v>1718268.4835466503</v>
      </c>
      <c r="L17" s="96">
        <f t="shared" si="2"/>
        <v>72.200545851163582</v>
      </c>
      <c r="M17" s="96">
        <f t="shared" si="5"/>
        <v>6.636982757183367E-2</v>
      </c>
    </row>
    <row r="18" spans="1:13" s="21" customFormat="1" ht="15.75" x14ac:dyDescent="0.25">
      <c r="A18" s="92" t="s">
        <v>12</v>
      </c>
      <c r="B18" s="90">
        <f>SEKTOR_USD!B18*$B$53</f>
        <v>2227513.4034710936</v>
      </c>
      <c r="C18" s="90">
        <f>SEKTOR_USD!C18*$C$53</f>
        <v>4702794.3043771088</v>
      </c>
      <c r="D18" s="93">
        <f t="shared" si="0"/>
        <v>111.12305304420751</v>
      </c>
      <c r="E18" s="93">
        <f t="shared" si="3"/>
        <v>1.7719033176448653</v>
      </c>
      <c r="F18" s="90">
        <f>SEKTOR_USD!F18*$B$54</f>
        <v>9444658.878737634</v>
      </c>
      <c r="G18" s="90">
        <f>SEKTOR_USD!G18*$C$54</f>
        <v>24261615.443384226</v>
      </c>
      <c r="H18" s="93">
        <f t="shared" si="1"/>
        <v>156.88186047675464</v>
      </c>
      <c r="I18" s="93">
        <f t="shared" si="4"/>
        <v>1.8064556640734812</v>
      </c>
      <c r="J18" s="90">
        <f>SEKTOR_USD!J18*$B$55</f>
        <v>20629164.710469473</v>
      </c>
      <c r="K18" s="90">
        <f>SEKTOR_USD!K18*$C$55</f>
        <v>44959487.266989656</v>
      </c>
      <c r="L18" s="93">
        <f t="shared" si="2"/>
        <v>117.94138491788928</v>
      </c>
      <c r="M18" s="93">
        <f t="shared" si="5"/>
        <v>1.7366048706596919</v>
      </c>
    </row>
    <row r="19" spans="1:13" ht="14.25" x14ac:dyDescent="0.2">
      <c r="A19" s="94" t="str">
        <f>SEKTOR_USD!A19</f>
        <v xml:space="preserve"> Su Ürünleri ve Hayvansal Mamuller</v>
      </c>
      <c r="B19" s="95">
        <f>SEKTOR_USD!B19*$B$53</f>
        <v>2227513.4034710936</v>
      </c>
      <c r="C19" s="95">
        <f>SEKTOR_USD!C19*$C$53</f>
        <v>4702794.3043771088</v>
      </c>
      <c r="D19" s="96">
        <f t="shared" si="0"/>
        <v>111.12305304420751</v>
      </c>
      <c r="E19" s="96">
        <f t="shared" si="3"/>
        <v>1.7719033176448653</v>
      </c>
      <c r="F19" s="95">
        <f>SEKTOR_USD!F19*$B$54</f>
        <v>9444658.878737634</v>
      </c>
      <c r="G19" s="95">
        <f>SEKTOR_USD!G19*$C$54</f>
        <v>24261615.443384226</v>
      </c>
      <c r="H19" s="96">
        <f t="shared" si="1"/>
        <v>156.88186047675464</v>
      </c>
      <c r="I19" s="96">
        <f t="shared" si="4"/>
        <v>1.8064556640734812</v>
      </c>
      <c r="J19" s="95">
        <f>SEKTOR_USD!J19*$B$55</f>
        <v>20629164.710469473</v>
      </c>
      <c r="K19" s="95">
        <f>SEKTOR_USD!K19*$C$55</f>
        <v>44959487.266989656</v>
      </c>
      <c r="L19" s="96">
        <f t="shared" si="2"/>
        <v>117.94138491788928</v>
      </c>
      <c r="M19" s="96">
        <f t="shared" si="5"/>
        <v>1.7366048706596919</v>
      </c>
    </row>
    <row r="20" spans="1:13" s="21" customFormat="1" ht="15.75" x14ac:dyDescent="0.25">
      <c r="A20" s="92" t="s">
        <v>110</v>
      </c>
      <c r="B20" s="90">
        <f>SEKTOR_USD!B20*$B$53</f>
        <v>4201293.781728996</v>
      </c>
      <c r="C20" s="90">
        <f>SEKTOR_USD!C20*$C$53</f>
        <v>9551716.9162019379</v>
      </c>
      <c r="D20" s="93">
        <f t="shared" si="0"/>
        <v>127.3517971473786</v>
      </c>
      <c r="E20" s="93">
        <f t="shared" si="3"/>
        <v>3.5988643767111341</v>
      </c>
      <c r="F20" s="90">
        <f>SEKTOR_USD!F20*$B$54</f>
        <v>20093309.713911846</v>
      </c>
      <c r="G20" s="90">
        <f>SEKTOR_USD!G20*$C$54</f>
        <v>47876010.453770794</v>
      </c>
      <c r="H20" s="93">
        <f t="shared" si="1"/>
        <v>138.26841438980685</v>
      </c>
      <c r="I20" s="93">
        <f t="shared" si="4"/>
        <v>3.5647210079343186</v>
      </c>
      <c r="J20" s="90">
        <f>SEKTOR_USD!J20*$B$55</f>
        <v>46383973.405345418</v>
      </c>
      <c r="K20" s="90">
        <f>SEKTOR_USD!K20*$C$55</f>
        <v>89847366.19220525</v>
      </c>
      <c r="L20" s="93">
        <f t="shared" si="2"/>
        <v>93.703470392752067</v>
      </c>
      <c r="M20" s="93">
        <f t="shared" si="5"/>
        <v>3.4704437979631741</v>
      </c>
    </row>
    <row r="21" spans="1:13" ht="14.25" x14ac:dyDescent="0.2">
      <c r="A21" s="94" t="str">
        <f>SEKTOR_USD!A21</f>
        <v xml:space="preserve"> Mobilya, Kağıt ve Orman Ürünleri</v>
      </c>
      <c r="B21" s="95">
        <f>SEKTOR_USD!B21*$B$53</f>
        <v>4201293.781728996</v>
      </c>
      <c r="C21" s="95">
        <f>SEKTOR_USD!C21*$C$53</f>
        <v>9551716.9162019379</v>
      </c>
      <c r="D21" s="96">
        <f t="shared" si="0"/>
        <v>127.3517971473786</v>
      </c>
      <c r="E21" s="96">
        <f t="shared" si="3"/>
        <v>3.5988643767111341</v>
      </c>
      <c r="F21" s="95">
        <f>SEKTOR_USD!F21*$B$54</f>
        <v>20093309.713911846</v>
      </c>
      <c r="G21" s="95">
        <f>SEKTOR_USD!G21*$C$54</f>
        <v>47876010.453770794</v>
      </c>
      <c r="H21" s="96">
        <f t="shared" si="1"/>
        <v>138.26841438980685</v>
      </c>
      <c r="I21" s="96">
        <f t="shared" si="4"/>
        <v>3.5647210079343186</v>
      </c>
      <c r="J21" s="95">
        <f>SEKTOR_USD!J21*$B$55</f>
        <v>46383973.405345418</v>
      </c>
      <c r="K21" s="95">
        <f>SEKTOR_USD!K21*$C$55</f>
        <v>89847366.19220525</v>
      </c>
      <c r="L21" s="96">
        <f t="shared" si="2"/>
        <v>93.703470392752067</v>
      </c>
      <c r="M21" s="96">
        <f t="shared" si="5"/>
        <v>3.4704437979631741</v>
      </c>
    </row>
    <row r="22" spans="1:13" ht="16.5" x14ac:dyDescent="0.25">
      <c r="A22" s="89" t="s">
        <v>14</v>
      </c>
      <c r="B22" s="90">
        <f>SEKTOR_USD!B22*$B$53</f>
        <v>105534922.54136285</v>
      </c>
      <c r="C22" s="90">
        <f>SEKTOR_USD!C22*$C$53</f>
        <v>219378800.23249999</v>
      </c>
      <c r="D22" s="93">
        <f t="shared" si="0"/>
        <v>107.87318069667195</v>
      </c>
      <c r="E22" s="93">
        <f t="shared" si="3"/>
        <v>82.6568203485147</v>
      </c>
      <c r="F22" s="90">
        <f>SEKTOR_USD!F22*$B$54</f>
        <v>494545450.32352704</v>
      </c>
      <c r="G22" s="90">
        <f>SEKTOR_USD!G22*$C$54</f>
        <v>1108749952.6198406</v>
      </c>
      <c r="H22" s="93">
        <f t="shared" si="1"/>
        <v>124.19576439223263</v>
      </c>
      <c r="I22" s="93">
        <f t="shared" si="4"/>
        <v>82.554586549490352</v>
      </c>
      <c r="J22" s="90">
        <f>SEKTOR_USD!J22*$B$55</f>
        <v>1104202674.9561303</v>
      </c>
      <c r="K22" s="90">
        <f>SEKTOR_USD!K22*$C$55</f>
        <v>2140218694.7342196</v>
      </c>
      <c r="L22" s="93">
        <f t="shared" si="2"/>
        <v>93.824806195044758</v>
      </c>
      <c r="M22" s="93">
        <f t="shared" si="5"/>
        <v>82.668073758956666</v>
      </c>
    </row>
    <row r="23" spans="1:13" s="21" customFormat="1" ht="15.75" x14ac:dyDescent="0.25">
      <c r="A23" s="92" t="s">
        <v>15</v>
      </c>
      <c r="B23" s="90">
        <f>SEKTOR_USD!B23*$B$53</f>
        <v>9131445.4431507699</v>
      </c>
      <c r="C23" s="90">
        <f>SEKTOR_USD!C23*$C$53</f>
        <v>16229619.816906143</v>
      </c>
      <c r="D23" s="93">
        <f t="shared" si="0"/>
        <v>77.733305399962788</v>
      </c>
      <c r="E23" s="93">
        <f t="shared" si="3"/>
        <v>6.114942592944173</v>
      </c>
      <c r="F23" s="90">
        <f>SEKTOR_USD!F23*$B$54</f>
        <v>45856929.36489737</v>
      </c>
      <c r="G23" s="90">
        <f>SEKTOR_USD!G23*$C$54</f>
        <v>91445464.273309812</v>
      </c>
      <c r="H23" s="93">
        <f t="shared" si="1"/>
        <v>99.414713413649579</v>
      </c>
      <c r="I23" s="93">
        <f t="shared" si="4"/>
        <v>6.8087872085778631</v>
      </c>
      <c r="J23" s="90">
        <f>SEKTOR_USD!J23*$B$55</f>
        <v>99779083.124637678</v>
      </c>
      <c r="K23" s="90">
        <f>SEKTOR_USD!K23*$C$55</f>
        <v>180160112.63090897</v>
      </c>
      <c r="L23" s="93">
        <f t="shared" si="2"/>
        <v>80.558997927315517</v>
      </c>
      <c r="M23" s="93">
        <f t="shared" si="5"/>
        <v>6.958863370382554</v>
      </c>
    </row>
    <row r="24" spans="1:13" ht="14.25" x14ac:dyDescent="0.2">
      <c r="A24" s="94" t="str">
        <f>SEKTOR_USD!A24</f>
        <v xml:space="preserve"> Tekstil ve Hammaddeleri</v>
      </c>
      <c r="B24" s="95">
        <f>SEKTOR_USD!B24*$B$53</f>
        <v>6232381.0261294041</v>
      </c>
      <c r="C24" s="95">
        <f>SEKTOR_USD!C24*$C$53</f>
        <v>11947015.804304879</v>
      </c>
      <c r="D24" s="96">
        <f t="shared" si="0"/>
        <v>91.692641290972659</v>
      </c>
      <c r="E24" s="96">
        <f t="shared" si="3"/>
        <v>4.5013571867050457</v>
      </c>
      <c r="F24" s="95">
        <f>SEKTOR_USD!F24*$B$54</f>
        <v>30692280.308672979</v>
      </c>
      <c r="G24" s="95">
        <f>SEKTOR_USD!G24*$C$54</f>
        <v>63536594.702779375</v>
      </c>
      <c r="H24" s="96">
        <f t="shared" si="1"/>
        <v>107.01164613313301</v>
      </c>
      <c r="I24" s="96">
        <f t="shared" si="4"/>
        <v>4.7307666566809186</v>
      </c>
      <c r="J24" s="95">
        <f>SEKTOR_USD!J24*$B$55</f>
        <v>65621959.265228756</v>
      </c>
      <c r="K24" s="95">
        <f>SEKTOR_USD!K24*$C$55</f>
        <v>123248000.81916907</v>
      </c>
      <c r="L24" s="96">
        <f t="shared" si="2"/>
        <v>87.815179856226493</v>
      </c>
      <c r="M24" s="96">
        <f t="shared" si="5"/>
        <v>4.7605764996965823</v>
      </c>
    </row>
    <row r="25" spans="1:13" ht="14.25" x14ac:dyDescent="0.2">
      <c r="A25" s="94" t="str">
        <f>SEKTOR_USD!A25</f>
        <v xml:space="preserve"> Deri ve Deri Mamulleri </v>
      </c>
      <c r="B25" s="95">
        <f>SEKTOR_USD!B25*$B$53</f>
        <v>843580.69853955321</v>
      </c>
      <c r="C25" s="95">
        <f>SEKTOR_USD!C25*$C$53</f>
        <v>1818854.2659820274</v>
      </c>
      <c r="D25" s="96">
        <f t="shared" si="0"/>
        <v>115.6111761602552</v>
      </c>
      <c r="E25" s="96">
        <f t="shared" si="3"/>
        <v>0.68530190767783095</v>
      </c>
      <c r="F25" s="95">
        <f>SEKTOR_USD!F25*$B$54</f>
        <v>4951190.0427444624</v>
      </c>
      <c r="G25" s="95">
        <f>SEKTOR_USD!G25*$C$54</f>
        <v>11623347.915953349</v>
      </c>
      <c r="H25" s="96">
        <f t="shared" si="1"/>
        <v>134.75867045310355</v>
      </c>
      <c r="I25" s="96">
        <f t="shared" si="4"/>
        <v>0.86544371817566668</v>
      </c>
      <c r="J25" s="95">
        <f>SEKTOR_USD!J25*$B$55</f>
        <v>10908238.577732095</v>
      </c>
      <c r="K25" s="95">
        <f>SEKTOR_USD!K25*$C$55</f>
        <v>22103797.231472671</v>
      </c>
      <c r="L25" s="96">
        <f t="shared" si="2"/>
        <v>102.63397315672039</v>
      </c>
      <c r="M25" s="96">
        <f t="shared" si="5"/>
        <v>0.85378113198442229</v>
      </c>
    </row>
    <row r="26" spans="1:13" ht="14.25" x14ac:dyDescent="0.2">
      <c r="A26" s="94" t="str">
        <f>SEKTOR_USD!A26</f>
        <v xml:space="preserve"> Halı </v>
      </c>
      <c r="B26" s="95">
        <f>SEKTOR_USD!B26*$B$53</f>
        <v>2055483.7184818131</v>
      </c>
      <c r="C26" s="95">
        <f>SEKTOR_USD!C26*$C$53</f>
        <v>2463749.7466192362</v>
      </c>
      <c r="D26" s="96">
        <f t="shared" si="0"/>
        <v>19.862284700506883</v>
      </c>
      <c r="E26" s="96">
        <f t="shared" si="3"/>
        <v>0.92828349856129644</v>
      </c>
      <c r="F26" s="95">
        <f>SEKTOR_USD!F26*$B$54</f>
        <v>10213459.013479926</v>
      </c>
      <c r="G26" s="95">
        <f>SEKTOR_USD!G26*$C$54</f>
        <v>16285521.654577075</v>
      </c>
      <c r="H26" s="96">
        <f t="shared" si="1"/>
        <v>59.451578873358379</v>
      </c>
      <c r="I26" s="96">
        <f t="shared" si="4"/>
        <v>1.2125768337212772</v>
      </c>
      <c r="J26" s="95">
        <f>SEKTOR_USD!J26*$B$55</f>
        <v>23248885.28167684</v>
      </c>
      <c r="K26" s="95">
        <f>SEKTOR_USD!K26*$C$55</f>
        <v>34808314.580267206</v>
      </c>
      <c r="L26" s="96">
        <f t="shared" si="2"/>
        <v>49.720359314176264</v>
      </c>
      <c r="M26" s="96">
        <f t="shared" si="5"/>
        <v>1.3445057387015487</v>
      </c>
    </row>
    <row r="27" spans="1:13" s="21" customFormat="1" ht="15.75" x14ac:dyDescent="0.25">
      <c r="A27" s="92" t="s">
        <v>19</v>
      </c>
      <c r="B27" s="90">
        <f>SEKTOR_USD!B27*$B$53</f>
        <v>17927061.019200135</v>
      </c>
      <c r="C27" s="90">
        <f>SEKTOR_USD!C27*$C$53</f>
        <v>43517574.028057605</v>
      </c>
      <c r="D27" s="93">
        <f t="shared" si="0"/>
        <v>142.74795506887421</v>
      </c>
      <c r="E27" s="93">
        <f t="shared" si="3"/>
        <v>16.396407923774685</v>
      </c>
      <c r="F27" s="90">
        <f>SEKTOR_USD!F27*$B$54</f>
        <v>74402704.779639095</v>
      </c>
      <c r="G27" s="90">
        <f>SEKTOR_USD!G27*$C$54</f>
        <v>196059402.51542002</v>
      </c>
      <c r="H27" s="93">
        <f t="shared" si="1"/>
        <v>163.5111224734309</v>
      </c>
      <c r="I27" s="93">
        <f t="shared" si="4"/>
        <v>14.598064131192077</v>
      </c>
      <c r="J27" s="90">
        <f>SEKTOR_USD!J27*$B$55</f>
        <v>157069543.56683227</v>
      </c>
      <c r="K27" s="90">
        <f>SEKTOR_USD!K27*$C$55</f>
        <v>341535864.27242774</v>
      </c>
      <c r="L27" s="93">
        <f t="shared" si="2"/>
        <v>117.44245034181691</v>
      </c>
      <c r="M27" s="93">
        <f t="shared" si="5"/>
        <v>13.192162132061128</v>
      </c>
    </row>
    <row r="28" spans="1:13" ht="14.25" x14ac:dyDescent="0.2">
      <c r="A28" s="94" t="str">
        <f>SEKTOR_USD!A28</f>
        <v xml:space="preserve"> Kimyevi Maddeler ve Mamulleri  </v>
      </c>
      <c r="B28" s="95">
        <f>SEKTOR_USD!B28*$B$53</f>
        <v>17927061.019200135</v>
      </c>
      <c r="C28" s="95">
        <f>SEKTOR_USD!C28*$C$53</f>
        <v>43517574.028057605</v>
      </c>
      <c r="D28" s="96">
        <f t="shared" si="0"/>
        <v>142.74795506887421</v>
      </c>
      <c r="E28" s="96">
        <f t="shared" si="3"/>
        <v>16.396407923774685</v>
      </c>
      <c r="F28" s="95">
        <f>SEKTOR_USD!F28*$B$54</f>
        <v>74402704.779639095</v>
      </c>
      <c r="G28" s="95">
        <f>SEKTOR_USD!G28*$C$54</f>
        <v>196059402.51542002</v>
      </c>
      <c r="H28" s="96">
        <f t="shared" si="1"/>
        <v>163.5111224734309</v>
      </c>
      <c r="I28" s="96">
        <f t="shared" si="4"/>
        <v>14.598064131192077</v>
      </c>
      <c r="J28" s="95">
        <f>SEKTOR_USD!J28*$B$55</f>
        <v>157069543.56683227</v>
      </c>
      <c r="K28" s="95">
        <f>SEKTOR_USD!K28*$C$55</f>
        <v>341535864.27242774</v>
      </c>
      <c r="L28" s="96">
        <f t="shared" si="2"/>
        <v>117.44245034181691</v>
      </c>
      <c r="M28" s="96">
        <f t="shared" si="5"/>
        <v>13.192162132061128</v>
      </c>
    </row>
    <row r="29" spans="1:13" s="21" customFormat="1" ht="15.75" x14ac:dyDescent="0.25">
      <c r="A29" s="92" t="s">
        <v>21</v>
      </c>
      <c r="B29" s="90">
        <f>SEKTOR_USD!B29*$B$53</f>
        <v>78476416.079011947</v>
      </c>
      <c r="C29" s="90">
        <f>SEKTOR_USD!C29*$C$53</f>
        <v>159631606.38753623</v>
      </c>
      <c r="D29" s="93">
        <f t="shared" si="0"/>
        <v>103.41347676582895</v>
      </c>
      <c r="E29" s="93">
        <f t="shared" si="3"/>
        <v>60.145469831795836</v>
      </c>
      <c r="F29" s="90">
        <f>SEKTOR_USD!F29*$B$54</f>
        <v>374285816.1789906</v>
      </c>
      <c r="G29" s="90">
        <f>SEKTOR_USD!G29*$C$54</f>
        <v>821245085.83111084</v>
      </c>
      <c r="H29" s="93">
        <f t="shared" si="1"/>
        <v>119.41656625277399</v>
      </c>
      <c r="I29" s="93">
        <f t="shared" si="4"/>
        <v>61.147735209720409</v>
      </c>
      <c r="J29" s="90">
        <f>SEKTOR_USD!J29*$B$55</f>
        <v>847354048.26466012</v>
      </c>
      <c r="K29" s="90">
        <f>SEKTOR_USD!K29*$C$55</f>
        <v>1618522717.8308828</v>
      </c>
      <c r="L29" s="93">
        <f t="shared" si="2"/>
        <v>91.00902640939033</v>
      </c>
      <c r="M29" s="93">
        <f t="shared" si="5"/>
        <v>62.517048256512972</v>
      </c>
    </row>
    <row r="30" spans="1:13" ht="14.25" x14ac:dyDescent="0.2">
      <c r="A30" s="94" t="str">
        <f>SEKTOR_USD!A30</f>
        <v xml:space="preserve"> Hazırgiyim ve Konfeksiyon </v>
      </c>
      <c r="B30" s="95">
        <f>SEKTOR_USD!B30*$B$53</f>
        <v>10898671.199503517</v>
      </c>
      <c r="C30" s="95">
        <f>SEKTOR_USD!C30*$C$53</f>
        <v>20849740.020243384</v>
      </c>
      <c r="D30" s="96">
        <f t="shared" si="0"/>
        <v>91.305340243617792</v>
      </c>
      <c r="E30" s="96">
        <f t="shared" si="3"/>
        <v>7.8556962356437605</v>
      </c>
      <c r="F30" s="95">
        <f>SEKTOR_USD!F30*$B$54</f>
        <v>59023160.102295332</v>
      </c>
      <c r="G30" s="95">
        <f>SEKTOR_USD!G30*$C$54</f>
        <v>127194804.9953271</v>
      </c>
      <c r="H30" s="96">
        <f t="shared" si="1"/>
        <v>115.499822061172</v>
      </c>
      <c r="I30" s="96">
        <f t="shared" si="4"/>
        <v>9.4705884882527798</v>
      </c>
      <c r="J30" s="95">
        <f>SEKTOR_USD!J30*$B$55</f>
        <v>144687202.70738694</v>
      </c>
      <c r="K30" s="95">
        <f>SEKTOR_USD!K30*$C$55</f>
        <v>249645926.72459832</v>
      </c>
      <c r="L30" s="96">
        <f t="shared" si="2"/>
        <v>72.541815760636553</v>
      </c>
      <c r="M30" s="96">
        <f t="shared" si="5"/>
        <v>9.6428219858415254</v>
      </c>
    </row>
    <row r="31" spans="1:13" ht="14.25" x14ac:dyDescent="0.2">
      <c r="A31" s="94" t="str">
        <f>SEKTOR_USD!A31</f>
        <v xml:space="preserve"> Otomotiv Endüstrisi</v>
      </c>
      <c r="B31" s="95">
        <f>SEKTOR_USD!B31*$B$53</f>
        <v>15765307.167994568</v>
      </c>
      <c r="C31" s="95">
        <f>SEKTOR_USD!C31*$C$53</f>
        <v>35834464.542913832</v>
      </c>
      <c r="D31" s="96">
        <f t="shared" si="0"/>
        <v>127.29950112016859</v>
      </c>
      <c r="E31" s="96">
        <f t="shared" si="3"/>
        <v>13.501591288081297</v>
      </c>
      <c r="F31" s="95">
        <f>SEKTOR_USD!F31*$B$54</f>
        <v>93138054.725466967</v>
      </c>
      <c r="G31" s="95">
        <f>SEKTOR_USD!G31*$C$54</f>
        <v>179990079.73020625</v>
      </c>
      <c r="H31" s="96">
        <f t="shared" si="1"/>
        <v>93.250847100837206</v>
      </c>
      <c r="I31" s="96">
        <f t="shared" si="4"/>
        <v>13.401584892993199</v>
      </c>
      <c r="J31" s="95">
        <f>SEKTOR_USD!J31*$B$55</f>
        <v>217992951.61007875</v>
      </c>
      <c r="K31" s="95">
        <f>SEKTOR_USD!K31*$C$55</f>
        <v>346857971.18136925</v>
      </c>
      <c r="L31" s="96">
        <f t="shared" si="2"/>
        <v>59.114305586260294</v>
      </c>
      <c r="M31" s="96">
        <f t="shared" si="5"/>
        <v>13.397733799846259</v>
      </c>
    </row>
    <row r="32" spans="1:13" ht="14.25" x14ac:dyDescent="0.2">
      <c r="A32" s="94" t="str">
        <f>SEKTOR_USD!A32</f>
        <v xml:space="preserve"> Gemi, Yat ve Hizmetleri</v>
      </c>
      <c r="B32" s="95">
        <f>SEKTOR_USD!B32*$B$53</f>
        <v>1140718.3195914042</v>
      </c>
      <c r="C32" s="95">
        <f>SEKTOR_USD!C32*$C$53</f>
        <v>1559012.2999424818</v>
      </c>
      <c r="D32" s="96">
        <f t="shared" si="0"/>
        <v>36.669348880178156</v>
      </c>
      <c r="E32" s="96">
        <f t="shared" si="3"/>
        <v>0.58739950925476869</v>
      </c>
      <c r="F32" s="95">
        <f>SEKTOR_USD!F32*$B$54</f>
        <v>3538253.2537818458</v>
      </c>
      <c r="G32" s="95">
        <f>SEKTOR_USD!G32*$C$54</f>
        <v>8315328.9998089336</v>
      </c>
      <c r="H32" s="96">
        <f t="shared" si="1"/>
        <v>135.01226179672506</v>
      </c>
      <c r="I32" s="96">
        <f t="shared" si="4"/>
        <v>0.61913738618898906</v>
      </c>
      <c r="J32" s="95">
        <f>SEKTOR_USD!J32*$B$55</f>
        <v>10746779.659347055</v>
      </c>
      <c r="K32" s="95">
        <f>SEKTOR_USD!K32*$C$55</f>
        <v>20330217.318637215</v>
      </c>
      <c r="L32" s="96">
        <f t="shared" si="2"/>
        <v>89.17497113616659</v>
      </c>
      <c r="M32" s="96">
        <f t="shared" si="5"/>
        <v>0.78527484549490401</v>
      </c>
    </row>
    <row r="33" spans="1:13" ht="14.25" x14ac:dyDescent="0.2">
      <c r="A33" s="94" t="str">
        <f>SEKTOR_USD!A33</f>
        <v xml:space="preserve"> Elektrik ve Elektronik</v>
      </c>
      <c r="B33" s="95">
        <f>SEKTOR_USD!B33*$B$53</f>
        <v>9214296.8887156434</v>
      </c>
      <c r="C33" s="95">
        <f>SEKTOR_USD!C33*$C$53</f>
        <v>16634477.472246919</v>
      </c>
      <c r="D33" s="96">
        <f t="shared" si="0"/>
        <v>80.528993944382819</v>
      </c>
      <c r="E33" s="96">
        <f t="shared" si="3"/>
        <v>6.2674835241953133</v>
      </c>
      <c r="F33" s="95">
        <f>SEKTOR_USD!F33*$B$54</f>
        <v>43075225.562687159</v>
      </c>
      <c r="G33" s="95">
        <f>SEKTOR_USD!G33*$C$54</f>
        <v>86328207.750731423</v>
      </c>
      <c r="H33" s="96">
        <f t="shared" si="1"/>
        <v>100.41266557060374</v>
      </c>
      <c r="I33" s="96">
        <f t="shared" si="4"/>
        <v>6.4277698335683437</v>
      </c>
      <c r="J33" s="95">
        <f>SEKTOR_USD!J33*$B$55</f>
        <v>96951562.077809304</v>
      </c>
      <c r="K33" s="95">
        <f>SEKTOR_USD!K33*$C$55</f>
        <v>169838913.81186399</v>
      </c>
      <c r="L33" s="96">
        <f t="shared" si="2"/>
        <v>75.179141183468829</v>
      </c>
      <c r="M33" s="96">
        <f t="shared" si="5"/>
        <v>6.5601968101132888</v>
      </c>
    </row>
    <row r="34" spans="1:13" ht="14.25" x14ac:dyDescent="0.2">
      <c r="A34" s="94" t="str">
        <f>SEKTOR_USD!A34</f>
        <v xml:space="preserve"> Makine ve Aksamları</v>
      </c>
      <c r="B34" s="95">
        <f>SEKTOR_USD!B34*$B$53</f>
        <v>6162747.742991236</v>
      </c>
      <c r="C34" s="95">
        <f>SEKTOR_USD!C34*$C$53</f>
        <v>11258368.506895196</v>
      </c>
      <c r="D34" s="96">
        <f t="shared" si="0"/>
        <v>82.684233987982097</v>
      </c>
      <c r="E34" s="96">
        <f t="shared" si="3"/>
        <v>4.2418909306896211</v>
      </c>
      <c r="F34" s="95">
        <f>SEKTOR_USD!F34*$B$54</f>
        <v>28449112.839793995</v>
      </c>
      <c r="G34" s="95">
        <f>SEKTOR_USD!G34*$C$54</f>
        <v>58608525.496949822</v>
      </c>
      <c r="H34" s="96">
        <f t="shared" si="1"/>
        <v>106.01178612139182</v>
      </c>
      <c r="I34" s="96">
        <f t="shared" si="4"/>
        <v>4.3638356684872024</v>
      </c>
      <c r="J34" s="95">
        <f>SEKTOR_USD!J34*$B$55</f>
        <v>63911661.526237674</v>
      </c>
      <c r="K34" s="95">
        <f>SEKTOR_USD!K34*$C$55</f>
        <v>114143304.24833578</v>
      </c>
      <c r="L34" s="96">
        <f t="shared" si="2"/>
        <v>78.595426128104179</v>
      </c>
      <c r="M34" s="96">
        <f t="shared" si="5"/>
        <v>4.4088985475684073</v>
      </c>
    </row>
    <row r="35" spans="1:13" ht="14.25" x14ac:dyDescent="0.2">
      <c r="A35" s="94" t="str">
        <f>SEKTOR_USD!A35</f>
        <v xml:space="preserve"> Demir ve Demir Dışı Metaller </v>
      </c>
      <c r="B35" s="95">
        <f>SEKTOR_USD!B35*$B$53</f>
        <v>7859406.4413545933</v>
      </c>
      <c r="C35" s="95">
        <f>SEKTOR_USD!C35*$C$53</f>
        <v>18183920.183086999</v>
      </c>
      <c r="D35" s="96">
        <f t="shared" si="0"/>
        <v>131.36505687512127</v>
      </c>
      <c r="E35" s="96">
        <f t="shared" si="3"/>
        <v>6.8512774352500374</v>
      </c>
      <c r="F35" s="95">
        <f>SEKTOR_USD!F35*$B$54</f>
        <v>35280320.716894813</v>
      </c>
      <c r="G35" s="95">
        <f>SEKTOR_USD!G35*$C$54</f>
        <v>93268904.807251841</v>
      </c>
      <c r="H35" s="96">
        <f t="shared" si="1"/>
        <v>164.36524076887949</v>
      </c>
      <c r="I35" s="96">
        <f t="shared" si="4"/>
        <v>6.9445557639870188</v>
      </c>
      <c r="J35" s="95">
        <f>SEKTOR_USD!J35*$B$55</f>
        <v>73657158.661679089</v>
      </c>
      <c r="K35" s="95">
        <f>SEKTOR_USD!K35*$C$55</f>
        <v>166108002.29917571</v>
      </c>
      <c r="L35" s="96">
        <f t="shared" si="2"/>
        <v>125.51508273912708</v>
      </c>
      <c r="M35" s="96">
        <f t="shared" si="5"/>
        <v>6.4160866456343477</v>
      </c>
    </row>
    <row r="36" spans="1:13" ht="14.25" x14ac:dyDescent="0.2">
      <c r="A36" s="94" t="str">
        <f>SEKTOR_USD!A36</f>
        <v xml:space="preserve"> Çelik</v>
      </c>
      <c r="B36" s="95">
        <f>SEKTOR_USD!B36*$B$53</f>
        <v>14486001.499699291</v>
      </c>
      <c r="C36" s="95">
        <f>SEKTOR_USD!C36*$C$53</f>
        <v>29853750.757766433</v>
      </c>
      <c r="D36" s="96">
        <f t="shared" si="0"/>
        <v>106.08689539612539</v>
      </c>
      <c r="E36" s="96">
        <f t="shared" si="3"/>
        <v>11.248197685915089</v>
      </c>
      <c r="F36" s="95">
        <f>SEKTOR_USD!F36*$B$54</f>
        <v>55324450.378027149</v>
      </c>
      <c r="G36" s="95">
        <f>SEKTOR_USD!G36*$C$54</f>
        <v>138545924.61194471</v>
      </c>
      <c r="H36" s="96">
        <f t="shared" si="1"/>
        <v>150.42440307182895</v>
      </c>
      <c r="I36" s="96">
        <f t="shared" si="4"/>
        <v>10.315762807863306</v>
      </c>
      <c r="J36" s="95">
        <f>SEKTOR_USD!J36*$B$55</f>
        <v>112965029.90053648</v>
      </c>
      <c r="K36" s="95">
        <f>SEKTOR_USD!K36*$C$55</f>
        <v>288421723.42672503</v>
      </c>
      <c r="L36" s="96">
        <f t="shared" si="2"/>
        <v>155.31947690420191</v>
      </c>
      <c r="M36" s="96">
        <f t="shared" si="5"/>
        <v>11.140575663874785</v>
      </c>
    </row>
    <row r="37" spans="1:13" ht="14.25" x14ac:dyDescent="0.2">
      <c r="A37" s="94" t="str">
        <f>SEKTOR_USD!A37</f>
        <v xml:space="preserve"> Çimento Cam Seramik ve Toprak Ürünleri</v>
      </c>
      <c r="B37" s="95">
        <f>SEKTOR_USD!B37*$B$53</f>
        <v>3219963.5135883791</v>
      </c>
      <c r="C37" s="95">
        <f>SEKTOR_USD!C37*$C$53</f>
        <v>6948981.2366381409</v>
      </c>
      <c r="D37" s="96">
        <f t="shared" si="0"/>
        <v>115.80931607805967</v>
      </c>
      <c r="E37" s="96">
        <f t="shared" si="3"/>
        <v>2.6182142170221718</v>
      </c>
      <c r="F37" s="95">
        <f>SEKTOR_USD!F37*$B$54</f>
        <v>13914016.782790786</v>
      </c>
      <c r="G37" s="95">
        <f>SEKTOR_USD!G37*$C$54</f>
        <v>33276067.925835233</v>
      </c>
      <c r="H37" s="96">
        <f t="shared" si="1"/>
        <v>139.15500782629451</v>
      </c>
      <c r="I37" s="96">
        <f t="shared" si="4"/>
        <v>2.4776479341613875</v>
      </c>
      <c r="J37" s="95">
        <f>SEKTOR_USD!J37*$B$55</f>
        <v>31484772.587018799</v>
      </c>
      <c r="K37" s="95">
        <f>SEKTOR_USD!K37*$C$55</f>
        <v>59637839.911366038</v>
      </c>
      <c r="L37" s="96">
        <f t="shared" si="2"/>
        <v>89.418042472870766</v>
      </c>
      <c r="M37" s="96">
        <f t="shared" si="5"/>
        <v>2.3035708270130315</v>
      </c>
    </row>
    <row r="38" spans="1:13" ht="14.25" x14ac:dyDescent="0.2">
      <c r="A38" s="94" t="str">
        <f>SEKTOR_USD!A38</f>
        <v xml:space="preserve"> Mücevher</v>
      </c>
      <c r="B38" s="95">
        <f>SEKTOR_USD!B38*$B$53</f>
        <v>4130551.2221381911</v>
      </c>
      <c r="C38" s="95">
        <f>SEKTOR_USD!C38*$C$53</f>
        <v>5479180.7989650639</v>
      </c>
      <c r="D38" s="96">
        <f t="shared" si="0"/>
        <v>32.65011143303898</v>
      </c>
      <c r="E38" s="96">
        <f t="shared" si="3"/>
        <v>2.0644276588125523</v>
      </c>
      <c r="F38" s="95">
        <f>SEKTOR_USD!F38*$B$54</f>
        <v>14569096.02859138</v>
      </c>
      <c r="G38" s="95">
        <f>SEKTOR_USD!G38*$C$54</f>
        <v>31180538.909035344</v>
      </c>
      <c r="H38" s="96">
        <f t="shared" si="1"/>
        <v>114.01834985399606</v>
      </c>
      <c r="I38" s="96">
        <f t="shared" si="4"/>
        <v>2.3216203905519315</v>
      </c>
      <c r="J38" s="95">
        <f>SEKTOR_USD!J38*$B$55</f>
        <v>33227955.242540047</v>
      </c>
      <c r="K38" s="95">
        <f>SEKTOR_USD!K38*$C$55</f>
        <v>82359222.025886983</v>
      </c>
      <c r="L38" s="96">
        <f t="shared" si="2"/>
        <v>147.86124040653183</v>
      </c>
      <c r="M38" s="96">
        <f t="shared" si="5"/>
        <v>3.181206788781842</v>
      </c>
    </row>
    <row r="39" spans="1:13" ht="14.25" x14ac:dyDescent="0.2">
      <c r="A39" s="94" t="str">
        <f>SEKTOR_USD!A39</f>
        <v xml:space="preserve"> Savunma ve Havacılık Sanayii</v>
      </c>
      <c r="B39" s="95">
        <f>SEKTOR_USD!B39*$B$53</f>
        <v>1428291.3450136599</v>
      </c>
      <c r="C39" s="95">
        <f>SEKTOR_USD!C39*$C$53</f>
        <v>5145572.6345353415</v>
      </c>
      <c r="D39" s="96">
        <f t="shared" si="0"/>
        <v>260.26071658973262</v>
      </c>
      <c r="E39" s="96">
        <f t="shared" si="3"/>
        <v>1.9387318756063305</v>
      </c>
      <c r="F39" s="95">
        <f>SEKTOR_USD!F39*$B$54</f>
        <v>8668409.4138451219</v>
      </c>
      <c r="G39" s="95">
        <f>SEKTOR_USD!G39*$C$54</f>
        <v>24218171.907365967</v>
      </c>
      <c r="H39" s="96">
        <f t="shared" si="1"/>
        <v>179.38426476124761</v>
      </c>
      <c r="I39" s="96">
        <f t="shared" si="4"/>
        <v>1.8032209733790094</v>
      </c>
      <c r="J39" s="95">
        <f>SEKTOR_USD!J39*$B$55</f>
        <v>20005268.276906092</v>
      </c>
      <c r="K39" s="95">
        <f>SEKTOR_USD!K39*$C$55</f>
        <v>43901480.524808951</v>
      </c>
      <c r="L39" s="96">
        <f t="shared" si="2"/>
        <v>119.44959656196383</v>
      </c>
      <c r="M39" s="96">
        <f t="shared" si="5"/>
        <v>1.6957383089315552</v>
      </c>
    </row>
    <row r="40" spans="1:13" ht="14.25" x14ac:dyDescent="0.2">
      <c r="A40" s="94" t="str">
        <f>SEKTOR_USD!A40</f>
        <v xml:space="preserve"> İklimlendirme Sanayii</v>
      </c>
      <c r="B40" s="95">
        <f>SEKTOR_USD!B40*$B$53</f>
        <v>4073898.3223939282</v>
      </c>
      <c r="C40" s="95">
        <f>SEKTOR_USD!C40*$C$53</f>
        <v>7718487.0209799763</v>
      </c>
      <c r="D40" s="96">
        <f t="shared" si="0"/>
        <v>89.461945541252334</v>
      </c>
      <c r="E40" s="96">
        <f t="shared" si="3"/>
        <v>2.9081460668913333</v>
      </c>
      <c r="F40" s="95">
        <f>SEKTOR_USD!F40*$B$54</f>
        <v>18883285.897254132</v>
      </c>
      <c r="G40" s="95">
        <f>SEKTOR_USD!G40*$C$54</f>
        <v>39532164.164637871</v>
      </c>
      <c r="H40" s="96">
        <f t="shared" si="1"/>
        <v>109.35002721314697</v>
      </c>
      <c r="I40" s="96">
        <f t="shared" si="4"/>
        <v>2.9434602998691104</v>
      </c>
      <c r="J40" s="95">
        <f>SEKTOR_USD!J40*$B$55</f>
        <v>40813384.876213305</v>
      </c>
      <c r="K40" s="95">
        <f>SEKTOR_USD!K40*$C$55</f>
        <v>75637850.972411588</v>
      </c>
      <c r="L40" s="96">
        <f t="shared" si="2"/>
        <v>85.326091432554861</v>
      </c>
      <c r="M40" s="96">
        <f t="shared" si="5"/>
        <v>2.9215871530048445</v>
      </c>
    </row>
    <row r="41" spans="1:13" ht="14.25" x14ac:dyDescent="0.2">
      <c r="A41" s="94" t="str">
        <f>SEKTOR_USD!A41</f>
        <v xml:space="preserve"> Diğer Sanayi Ürünleri</v>
      </c>
      <c r="B41" s="95">
        <f>SEKTOR_USD!B41*$B$53</f>
        <v>96562.41602753257</v>
      </c>
      <c r="C41" s="95">
        <f>SEKTOR_USD!C41*$C$53</f>
        <v>165650.91332245865</v>
      </c>
      <c r="D41" s="96">
        <f t="shared" si="0"/>
        <v>71.548020583108723</v>
      </c>
      <c r="E41" s="96">
        <f t="shared" si="3"/>
        <v>6.2413404433567556E-2</v>
      </c>
      <c r="F41" s="95">
        <f>SEKTOR_USD!F41*$B$54</f>
        <v>422430.47756187775</v>
      </c>
      <c r="G41" s="95">
        <f>SEKTOR_USD!G41*$C$54</f>
        <v>786366.53201635624</v>
      </c>
      <c r="H41" s="96">
        <f t="shared" si="1"/>
        <v>86.152887584009378</v>
      </c>
      <c r="I41" s="96">
        <f t="shared" si="4"/>
        <v>5.8550770418139067E-2</v>
      </c>
      <c r="J41" s="95">
        <f>SEKTOR_USD!J41*$B$55</f>
        <v>910321.13890656771</v>
      </c>
      <c r="K41" s="95">
        <f>SEKTOR_USD!K41*$C$55</f>
        <v>1640265.3857037867</v>
      </c>
      <c r="L41" s="96">
        <f t="shared" si="2"/>
        <v>80.185356090268499</v>
      </c>
      <c r="M41" s="96">
        <f t="shared" si="5"/>
        <v>6.3356880408178648E-2</v>
      </c>
    </row>
    <row r="42" spans="1:13" ht="16.5" x14ac:dyDescent="0.25">
      <c r="A42" s="89" t="s">
        <v>31</v>
      </c>
      <c r="B42" s="90">
        <f>SEKTOR_USD!B42*$B$53</f>
        <v>4594447.5429158574</v>
      </c>
      <c r="C42" s="90">
        <f>SEKTOR_USD!C42*$C$53</f>
        <v>8312365.999928249</v>
      </c>
      <c r="D42" s="93">
        <f t="shared" si="0"/>
        <v>80.921991649355547</v>
      </c>
      <c r="E42" s="93">
        <f t="shared" si="3"/>
        <v>3.1319058286352326</v>
      </c>
      <c r="F42" s="90">
        <f>SEKTOR_USD!F42*$B$54</f>
        <v>17952740.469825938</v>
      </c>
      <c r="G42" s="90">
        <f>SEKTOR_USD!G42*$C$54</f>
        <v>39848682.679521792</v>
      </c>
      <c r="H42" s="93">
        <f t="shared" si="1"/>
        <v>121.96434436568306</v>
      </c>
      <c r="I42" s="93">
        <f t="shared" si="4"/>
        <v>2.9670274306453135</v>
      </c>
      <c r="J42" s="90">
        <f>SEKTOR_USD!J42*$B$55</f>
        <v>38241544.63911812</v>
      </c>
      <c r="K42" s="90">
        <f>SEKTOR_USD!K42*$C$55</f>
        <v>74204289.667014152</v>
      </c>
      <c r="L42" s="93">
        <f t="shared" si="2"/>
        <v>94.041036697845485</v>
      </c>
      <c r="M42" s="93">
        <f t="shared" si="5"/>
        <v>2.8662144230945032</v>
      </c>
    </row>
    <row r="43" spans="1:13" ht="14.25" x14ac:dyDescent="0.2">
      <c r="A43" s="94" t="str">
        <f>SEKTOR_USD!A43</f>
        <v xml:space="preserve"> Madencilik Ürünleri</v>
      </c>
      <c r="B43" s="95">
        <f>SEKTOR_USD!B43*$B$53</f>
        <v>4594447.5429158574</v>
      </c>
      <c r="C43" s="95">
        <f>SEKTOR_USD!C43*$C$53</f>
        <v>8312365.999928249</v>
      </c>
      <c r="D43" s="96">
        <f t="shared" si="0"/>
        <v>80.921991649355547</v>
      </c>
      <c r="E43" s="96">
        <f t="shared" si="3"/>
        <v>3.1319058286352326</v>
      </c>
      <c r="F43" s="95">
        <f>SEKTOR_USD!F43*$B$54</f>
        <v>17952740.469825938</v>
      </c>
      <c r="G43" s="95">
        <f>SEKTOR_USD!G43*$C$54</f>
        <v>39848682.679521792</v>
      </c>
      <c r="H43" s="96">
        <f t="shared" si="1"/>
        <v>121.96434436568306</v>
      </c>
      <c r="I43" s="96">
        <f t="shared" si="4"/>
        <v>2.9670274306453135</v>
      </c>
      <c r="J43" s="95">
        <f>SEKTOR_USD!J43*$B$55</f>
        <v>38241544.63911812</v>
      </c>
      <c r="K43" s="95">
        <f>SEKTOR_USD!K43*$C$55</f>
        <v>74204289.667014152</v>
      </c>
      <c r="L43" s="96">
        <f t="shared" si="2"/>
        <v>94.041036697845485</v>
      </c>
      <c r="M43" s="96">
        <f t="shared" si="5"/>
        <v>2.8662144230945032</v>
      </c>
    </row>
    <row r="44" spans="1:13" ht="18" x14ac:dyDescent="0.25">
      <c r="A44" s="97" t="s">
        <v>33</v>
      </c>
      <c r="B44" s="98">
        <f>SEKTOR_USD!B44*$B$53</f>
        <v>127484502.51030429</v>
      </c>
      <c r="C44" s="98">
        <f>SEKTOR_USD!C44*$C$53</f>
        <v>265409193.46704835</v>
      </c>
      <c r="D44" s="99">
        <f>(C44-B44)/B44*100</f>
        <v>108.18937850551357</v>
      </c>
      <c r="E44" s="100">
        <f t="shared" si="3"/>
        <v>100</v>
      </c>
      <c r="F44" s="98">
        <f>SEKTOR_USD!F44*$B$54</f>
        <v>597921179.95981693</v>
      </c>
      <c r="G44" s="98">
        <f>SEKTOR_USD!G44*$C$54</f>
        <v>1343050700.1027255</v>
      </c>
      <c r="H44" s="99">
        <f>(G44-F44)/F44*100</f>
        <v>124.62002436391109</v>
      </c>
      <c r="I44" s="99">
        <f t="shared" si="4"/>
        <v>100</v>
      </c>
      <c r="J44" s="98">
        <f>SEKTOR_USD!J44*$B$55</f>
        <v>1339416817.1139159</v>
      </c>
      <c r="K44" s="98">
        <f>SEKTOR_USD!K44*$C$55</f>
        <v>2588930160.6018586</v>
      </c>
      <c r="L44" s="99">
        <f>(K44-J44)/J44*100</f>
        <v>93.287864354302258</v>
      </c>
      <c r="M44" s="99">
        <f t="shared" si="5"/>
        <v>100</v>
      </c>
    </row>
    <row r="45" spans="1:13" ht="14.25" hidden="1" x14ac:dyDescent="0.2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8" hidden="1" x14ac:dyDescent="0.25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8" hidden="1" x14ac:dyDescent="0.25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">
      <c r="A48" s="1" t="s">
        <v>114</v>
      </c>
    </row>
    <row r="49" spans="1:3" hidden="1" x14ac:dyDescent="0.2">
      <c r="A49" s="1" t="s">
        <v>111</v>
      </c>
    </row>
    <row r="51" spans="1:3" x14ac:dyDescent="0.2">
      <c r="A51" s="27" t="s">
        <v>115</v>
      </c>
    </row>
    <row r="52" spans="1:3" x14ac:dyDescent="0.2">
      <c r="A52" s="78"/>
      <c r="B52" s="79">
        <v>2021</v>
      </c>
      <c r="C52" s="79">
        <v>2022</v>
      </c>
    </row>
    <row r="53" spans="1:3" x14ac:dyDescent="0.2">
      <c r="A53" s="81" t="s">
        <v>225</v>
      </c>
      <c r="B53" s="80">
        <v>8.3847210000000008</v>
      </c>
      <c r="C53" s="80">
        <v>15.570748999999999</v>
      </c>
    </row>
    <row r="54" spans="1:3" x14ac:dyDescent="0.2">
      <c r="A54" s="79" t="s">
        <v>226</v>
      </c>
      <c r="B54" s="80">
        <v>7.7425358000000006</v>
      </c>
      <c r="C54" s="80">
        <v>14.409167800000001</v>
      </c>
    </row>
    <row r="55" spans="1:3" x14ac:dyDescent="0.2">
      <c r="A55" s="79" t="s">
        <v>227</v>
      </c>
      <c r="B55" s="80">
        <v>7.5693831666666673</v>
      </c>
      <c r="C55" s="80">
        <v>11.640775500000002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C1" sqref="C1"/>
    </sheetView>
  </sheetViews>
  <sheetFormatPr defaultColWidth="9.140625" defaultRowHeight="12.75" x14ac:dyDescent="0.2"/>
  <cols>
    <col min="1" max="1" width="51" style="17" customWidth="1"/>
    <col min="2" max="7" width="17.7109375" style="17" customWidth="1"/>
    <col min="8" max="16384" width="9.140625" style="17"/>
  </cols>
  <sheetData>
    <row r="1" spans="1:7" x14ac:dyDescent="0.2">
      <c r="B1" s="18"/>
    </row>
    <row r="2" spans="1:7" x14ac:dyDescent="0.2">
      <c r="B2" s="18"/>
    </row>
    <row r="3" spans="1:7" x14ac:dyDescent="0.2">
      <c r="B3" s="18"/>
    </row>
    <row r="4" spans="1:7" x14ac:dyDescent="0.2">
      <c r="B4" s="18"/>
      <c r="C4" s="18"/>
    </row>
    <row r="5" spans="1:7" ht="26.25" x14ac:dyDescent="0.2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">
      <c r="A6" s="85"/>
      <c r="B6" s="157" t="s">
        <v>122</v>
      </c>
      <c r="C6" s="157"/>
      <c r="D6" s="157" t="s">
        <v>123</v>
      </c>
      <c r="E6" s="157"/>
      <c r="F6" s="157" t="s">
        <v>117</v>
      </c>
      <c r="G6" s="157"/>
    </row>
    <row r="7" spans="1:7" ht="30" x14ac:dyDescent="0.25">
      <c r="A7" s="86" t="s">
        <v>1</v>
      </c>
      <c r="B7" s="101" t="s">
        <v>38</v>
      </c>
      <c r="C7" s="101" t="s">
        <v>39</v>
      </c>
      <c r="D7" s="101" t="s">
        <v>38</v>
      </c>
      <c r="E7" s="101" t="s">
        <v>39</v>
      </c>
      <c r="F7" s="101" t="s">
        <v>38</v>
      </c>
      <c r="G7" s="101" t="s">
        <v>39</v>
      </c>
    </row>
    <row r="8" spans="1:7" ht="16.5" x14ac:dyDescent="0.25">
      <c r="A8" s="89" t="s">
        <v>2</v>
      </c>
      <c r="B8" s="102">
        <f>SEKTOR_USD!D8</f>
        <v>17.030793611158661</v>
      </c>
      <c r="C8" s="102">
        <f>SEKTOR_TL!D8</f>
        <v>117.33067952889007</v>
      </c>
      <c r="D8" s="102">
        <f>SEKTOR_USD!H8</f>
        <v>22.315675446082327</v>
      </c>
      <c r="E8" s="102">
        <f>SEKTOR_TL!H8</f>
        <v>127.63434843568177</v>
      </c>
      <c r="F8" s="102">
        <f>SEKTOR_USD!L8</f>
        <v>23.632573145479416</v>
      </c>
      <c r="G8" s="102">
        <f>SEKTOR_TL!L8</f>
        <v>90.13161268035357</v>
      </c>
    </row>
    <row r="9" spans="1:7" s="21" customFormat="1" ht="15.75" x14ac:dyDescent="0.25">
      <c r="A9" s="92" t="s">
        <v>3</v>
      </c>
      <c r="B9" s="102">
        <f>SEKTOR_USD!D9</f>
        <v>15.637336543425691</v>
      </c>
      <c r="C9" s="102">
        <f>SEKTOR_TL!D9</f>
        <v>114.74297622380148</v>
      </c>
      <c r="D9" s="102">
        <f>SEKTOR_USD!H9</f>
        <v>17.605229969633005</v>
      </c>
      <c r="E9" s="102">
        <f>SEKTOR_TL!H9</f>
        <v>118.86802160992664</v>
      </c>
      <c r="F9" s="102">
        <f>SEKTOR_USD!L9</f>
        <v>19.933166188560484</v>
      </c>
      <c r="G9" s="102">
        <f>SEKTOR_TL!L9</f>
        <v>84.442382141956131</v>
      </c>
    </row>
    <row r="10" spans="1:7" ht="14.25" x14ac:dyDescent="0.2">
      <c r="A10" s="94" t="s">
        <v>4</v>
      </c>
      <c r="B10" s="103">
        <f>SEKTOR_USD!D10</f>
        <v>43.421552592609586</v>
      </c>
      <c r="C10" s="103">
        <f>SEKTOR_TL!D10</f>
        <v>166.33933277086055</v>
      </c>
      <c r="D10" s="103">
        <f>SEKTOR_USD!H10</f>
        <v>32.322707472709105</v>
      </c>
      <c r="E10" s="103">
        <f>SEKTOR_TL!H10</f>
        <v>146.25783399342879</v>
      </c>
      <c r="F10" s="103">
        <f>SEKTOR_USD!L10</f>
        <v>31.784135272038494</v>
      </c>
      <c r="G10" s="103">
        <f>SEKTOR_TL!L10</f>
        <v>102.66770744530702</v>
      </c>
    </row>
    <row r="11" spans="1:7" ht="14.25" x14ac:dyDescent="0.2">
      <c r="A11" s="94" t="s">
        <v>5</v>
      </c>
      <c r="B11" s="103">
        <f>SEKTOR_USD!D11</f>
        <v>-5.0626156232660575</v>
      </c>
      <c r="C11" s="103">
        <f>SEKTOR_TL!D11</f>
        <v>76.302369851858558</v>
      </c>
      <c r="D11" s="103">
        <f>SEKTOR_USD!H11</f>
        <v>-1.0218447664963528</v>
      </c>
      <c r="E11" s="103">
        <f>SEKTOR_TL!H11</f>
        <v>84.202292909514526</v>
      </c>
      <c r="F11" s="103">
        <f>SEKTOR_USD!L11</f>
        <v>2.5412461543801999</v>
      </c>
      <c r="G11" s="103">
        <f>SEKTOR_TL!L11</f>
        <v>57.695759309675822</v>
      </c>
    </row>
    <row r="12" spans="1:7" ht="14.25" x14ac:dyDescent="0.2">
      <c r="A12" s="94" t="s">
        <v>6</v>
      </c>
      <c r="B12" s="103">
        <f>SEKTOR_USD!D12</f>
        <v>9.3609425620356745</v>
      </c>
      <c r="C12" s="103">
        <f>SEKTOR_TL!D12</f>
        <v>103.08747148973403</v>
      </c>
      <c r="D12" s="103">
        <f>SEKTOR_USD!H12</f>
        <v>30.910914867529591</v>
      </c>
      <c r="E12" s="103">
        <f>SEKTOR_TL!H12</f>
        <v>143.63043167042878</v>
      </c>
      <c r="F12" s="103">
        <f>SEKTOR_USD!L12</f>
        <v>28.321298706444537</v>
      </c>
      <c r="G12" s="103">
        <f>SEKTOR_TL!L12</f>
        <v>97.342292921335769</v>
      </c>
    </row>
    <row r="13" spans="1:7" ht="14.25" x14ac:dyDescent="0.2">
      <c r="A13" s="94" t="s">
        <v>7</v>
      </c>
      <c r="B13" s="103">
        <f>SEKTOR_USD!D13</f>
        <v>-8.9202235133713952</v>
      </c>
      <c r="C13" s="103">
        <f>SEKTOR_TL!D13</f>
        <v>69.13864380811188</v>
      </c>
      <c r="D13" s="103">
        <f>SEKTOR_USD!H13</f>
        <v>11.169802825169315</v>
      </c>
      <c r="E13" s="103">
        <f>SEKTOR_TL!H13</f>
        <v>106.89143512914447</v>
      </c>
      <c r="F13" s="103">
        <f>SEKTOR_USD!L13</f>
        <v>12.130029002123496</v>
      </c>
      <c r="G13" s="103">
        <f>SEKTOR_TL!L13</f>
        <v>72.442121858790202</v>
      </c>
    </row>
    <row r="14" spans="1:7" ht="14.25" x14ac:dyDescent="0.2">
      <c r="A14" s="94" t="s">
        <v>8</v>
      </c>
      <c r="B14" s="103">
        <f>SEKTOR_USD!D14</f>
        <v>-32.077646755285294</v>
      </c>
      <c r="C14" s="103">
        <f>SEKTOR_TL!D14</f>
        <v>26.134419244574524</v>
      </c>
      <c r="D14" s="103">
        <f>SEKTOR_USD!H14</f>
        <v>-18.52927971923874</v>
      </c>
      <c r="E14" s="103">
        <f>SEKTOR_TL!H14</f>
        <v>51.620258483319134</v>
      </c>
      <c r="F14" s="103">
        <f>SEKTOR_USD!L14</f>
        <v>6.8902884001183402</v>
      </c>
      <c r="G14" s="103">
        <f>SEKTOR_TL!L14</f>
        <v>64.384048607223392</v>
      </c>
    </row>
    <row r="15" spans="1:7" ht="14.25" x14ac:dyDescent="0.2">
      <c r="A15" s="94" t="s">
        <v>9</v>
      </c>
      <c r="B15" s="103">
        <f>SEKTOR_USD!D15</f>
        <v>13.737575935014487</v>
      </c>
      <c r="C15" s="103">
        <f>SEKTOR_TL!D15</f>
        <v>111.21504779378475</v>
      </c>
      <c r="D15" s="103">
        <f>SEKTOR_USD!H15</f>
        <v>48.004710840416543</v>
      </c>
      <c r="E15" s="103">
        <f>SEKTOR_TL!H15</f>
        <v>175.44266746432621</v>
      </c>
      <c r="F15" s="103">
        <f>SEKTOR_USD!L15</f>
        <v>38.628193457608006</v>
      </c>
      <c r="G15" s="103">
        <f>SEKTOR_TL!L15</f>
        <v>113.19302279702499</v>
      </c>
    </row>
    <row r="16" spans="1:7" ht="14.25" x14ac:dyDescent="0.2">
      <c r="A16" s="94" t="s">
        <v>10</v>
      </c>
      <c r="B16" s="103">
        <f>SEKTOR_USD!D16</f>
        <v>-13.303453349765309</v>
      </c>
      <c r="C16" s="103">
        <f>SEKTOR_TL!D16</f>
        <v>60.998817618093057</v>
      </c>
      <c r="D16" s="103">
        <f>SEKTOR_USD!H16</f>
        <v>2.9234941898055253</v>
      </c>
      <c r="E16" s="103">
        <f>SEKTOR_TL!H16</f>
        <v>91.544725998326399</v>
      </c>
      <c r="F16" s="103">
        <f>SEKTOR_USD!L16</f>
        <v>-5.9333139924070135</v>
      </c>
      <c r="G16" s="103">
        <f>SEKTOR_TL!L16</f>
        <v>44.662933522176438</v>
      </c>
    </row>
    <row r="17" spans="1:7" ht="14.25" x14ac:dyDescent="0.2">
      <c r="A17" s="104" t="s">
        <v>11</v>
      </c>
      <c r="B17" s="103">
        <f>SEKTOR_USD!D17</f>
        <v>-14.856845444276011</v>
      </c>
      <c r="C17" s="103">
        <f>SEKTOR_TL!D17</f>
        <v>58.114108824298917</v>
      </c>
      <c r="D17" s="103">
        <f>SEKTOR_USD!H17</f>
        <v>6.9917227389190957E-3</v>
      </c>
      <c r="E17" s="103">
        <f>SEKTOR_TL!H17</f>
        <v>86.116998633206975</v>
      </c>
      <c r="F17" s="103">
        <f>SEKTOR_USD!L17</f>
        <v>11.972944848615031</v>
      </c>
      <c r="G17" s="103">
        <f>SEKTOR_TL!L17</f>
        <v>72.200545851163582</v>
      </c>
    </row>
    <row r="18" spans="1:7" s="21" customFormat="1" ht="15.75" x14ac:dyDescent="0.25">
      <c r="A18" s="92" t="s">
        <v>12</v>
      </c>
      <c r="B18" s="102">
        <f>SEKTOR_USD!D18</f>
        <v>13.688037514693791</v>
      </c>
      <c r="C18" s="102">
        <f>SEKTOR_TL!D18</f>
        <v>111.12305304420751</v>
      </c>
      <c r="D18" s="102">
        <f>SEKTOR_USD!H18</f>
        <v>38.031358140744089</v>
      </c>
      <c r="E18" s="102">
        <f>SEKTOR_TL!H18</f>
        <v>156.88186047675464</v>
      </c>
      <c r="F18" s="102">
        <f>SEKTOR_USD!L18</f>
        <v>41.715803239869338</v>
      </c>
      <c r="G18" s="102">
        <f>SEKTOR_TL!L18</f>
        <v>117.94138491788928</v>
      </c>
    </row>
    <row r="19" spans="1:7" ht="14.25" x14ac:dyDescent="0.2">
      <c r="A19" s="94" t="s">
        <v>13</v>
      </c>
      <c r="B19" s="103">
        <f>SEKTOR_USD!D19</f>
        <v>13.688037514693791</v>
      </c>
      <c r="C19" s="103">
        <f>SEKTOR_TL!D19</f>
        <v>111.12305304420751</v>
      </c>
      <c r="D19" s="103">
        <f>SEKTOR_USD!H19</f>
        <v>38.031358140744089</v>
      </c>
      <c r="E19" s="103">
        <f>SEKTOR_TL!H19</f>
        <v>156.88186047675464</v>
      </c>
      <c r="F19" s="103">
        <f>SEKTOR_USD!L19</f>
        <v>41.715803239869338</v>
      </c>
      <c r="G19" s="103">
        <f>SEKTOR_TL!L19</f>
        <v>117.94138491788928</v>
      </c>
    </row>
    <row r="20" spans="1:7" s="21" customFormat="1" ht="15.75" x14ac:dyDescent="0.25">
      <c r="A20" s="92" t="s">
        <v>110</v>
      </c>
      <c r="B20" s="102">
        <f>SEKTOR_USD!D20</f>
        <v>22.427083496713319</v>
      </c>
      <c r="C20" s="102">
        <f>SEKTOR_TL!D20</f>
        <v>127.3517971473786</v>
      </c>
      <c r="D20" s="102">
        <f>SEKTOR_USD!H20</f>
        <v>28.029720663140239</v>
      </c>
      <c r="E20" s="102">
        <f>SEKTOR_TL!H20</f>
        <v>138.26841438980685</v>
      </c>
      <c r="F20" s="102">
        <f>SEKTOR_USD!L20</f>
        <v>25.955164079559157</v>
      </c>
      <c r="G20" s="102">
        <f>SEKTOR_TL!L20</f>
        <v>93.703470392752067</v>
      </c>
    </row>
    <row r="21" spans="1:7" ht="14.25" x14ac:dyDescent="0.2">
      <c r="A21" s="94" t="s">
        <v>109</v>
      </c>
      <c r="B21" s="103">
        <f>SEKTOR_USD!D21</f>
        <v>22.427083496713319</v>
      </c>
      <c r="C21" s="103">
        <f>SEKTOR_TL!D21</f>
        <v>127.3517971473786</v>
      </c>
      <c r="D21" s="103">
        <f>SEKTOR_USD!H21</f>
        <v>28.029720663140239</v>
      </c>
      <c r="E21" s="103">
        <f>SEKTOR_TL!H21</f>
        <v>138.26841438980685</v>
      </c>
      <c r="F21" s="103">
        <f>SEKTOR_USD!L21</f>
        <v>25.955164079559157</v>
      </c>
      <c r="G21" s="103">
        <f>SEKTOR_TL!L21</f>
        <v>93.703470392752067</v>
      </c>
    </row>
    <row r="22" spans="1:7" ht="16.5" x14ac:dyDescent="0.25">
      <c r="A22" s="89" t="s">
        <v>14</v>
      </c>
      <c r="B22" s="102">
        <f>SEKTOR_USD!D22</f>
        <v>11.938007832775437</v>
      </c>
      <c r="C22" s="102">
        <f>SEKTOR_TL!D22</f>
        <v>107.87318069667195</v>
      </c>
      <c r="D22" s="102">
        <f>SEKTOR_USD!H22</f>
        <v>20.468007320674435</v>
      </c>
      <c r="E22" s="102">
        <f>SEKTOR_TL!H22</f>
        <v>124.19576439223263</v>
      </c>
      <c r="F22" s="102">
        <f>SEKTOR_USD!L22</f>
        <v>26.034062360810999</v>
      </c>
      <c r="G22" s="102">
        <f>SEKTOR_TL!L22</f>
        <v>93.824806195044758</v>
      </c>
    </row>
    <row r="23" spans="1:7" s="21" customFormat="1" ht="15.75" x14ac:dyDescent="0.25">
      <c r="A23" s="92" t="s">
        <v>15</v>
      </c>
      <c r="B23" s="102">
        <f>SEKTOR_USD!D23</f>
        <v>-4.2920685327031087</v>
      </c>
      <c r="C23" s="102">
        <f>SEKTOR_TL!D23</f>
        <v>77.733305399962788</v>
      </c>
      <c r="D23" s="102">
        <f>SEKTOR_USD!H23</f>
        <v>7.1523060236637761</v>
      </c>
      <c r="E23" s="102">
        <f>SEKTOR_TL!H23</f>
        <v>99.414713413649579</v>
      </c>
      <c r="F23" s="102">
        <f>SEKTOR_USD!L23</f>
        <v>17.408005978744569</v>
      </c>
      <c r="G23" s="102">
        <f>SEKTOR_TL!L23</f>
        <v>80.558997927315517</v>
      </c>
    </row>
    <row r="24" spans="1:7" ht="14.25" x14ac:dyDescent="0.2">
      <c r="A24" s="94" t="s">
        <v>16</v>
      </c>
      <c r="B24" s="103">
        <f>SEKTOR_USD!D24</f>
        <v>3.2249196861297964</v>
      </c>
      <c r="C24" s="103">
        <f>SEKTOR_TL!D24</f>
        <v>91.692641290972659</v>
      </c>
      <c r="D24" s="103">
        <f>SEKTOR_USD!H24</f>
        <v>11.234396285031394</v>
      </c>
      <c r="E24" s="103">
        <f>SEKTOR_TL!H24</f>
        <v>107.01164613313301</v>
      </c>
      <c r="F24" s="103">
        <f>SEKTOR_USD!L24</f>
        <v>22.12631889071249</v>
      </c>
      <c r="G24" s="103">
        <f>SEKTOR_TL!L24</f>
        <v>87.815179856226493</v>
      </c>
    </row>
    <row r="25" spans="1:7" ht="14.25" x14ac:dyDescent="0.2">
      <c r="A25" s="94" t="s">
        <v>17</v>
      </c>
      <c r="B25" s="103">
        <f>SEKTOR_USD!D25</f>
        <v>16.104855109127463</v>
      </c>
      <c r="C25" s="103">
        <f>SEKTOR_TL!D25</f>
        <v>115.6111761602552</v>
      </c>
      <c r="D25" s="103">
        <f>SEKTOR_USD!H25</f>
        <v>26.143815907505548</v>
      </c>
      <c r="E25" s="103">
        <f>SEKTOR_TL!H25</f>
        <v>134.75867045310355</v>
      </c>
      <c r="F25" s="103">
        <f>SEKTOR_USD!L25</f>
        <v>31.762199641017418</v>
      </c>
      <c r="G25" s="103">
        <f>SEKTOR_TL!L25</f>
        <v>102.63397315672039</v>
      </c>
    </row>
    <row r="26" spans="1:7" ht="14.25" x14ac:dyDescent="0.2">
      <c r="A26" s="94" t="s">
        <v>18</v>
      </c>
      <c r="B26" s="103">
        <f>SEKTOR_USD!D26</f>
        <v>-35.455139914186603</v>
      </c>
      <c r="C26" s="103">
        <f>SEKTOR_TL!D26</f>
        <v>19.862284700506883</v>
      </c>
      <c r="D26" s="103">
        <f>SEKTOR_USD!H26</f>
        <v>-14.321244992823177</v>
      </c>
      <c r="E26" s="103">
        <f>SEKTOR_TL!H26</f>
        <v>59.451578873358379</v>
      </c>
      <c r="F26" s="103">
        <f>SEKTOR_USD!L26</f>
        <v>-2.6447363837563351</v>
      </c>
      <c r="G26" s="103">
        <f>SEKTOR_TL!L26</f>
        <v>49.720359314176264</v>
      </c>
    </row>
    <row r="27" spans="1:7" s="21" customFormat="1" ht="15.75" x14ac:dyDescent="0.25">
      <c r="A27" s="92" t="s">
        <v>19</v>
      </c>
      <c r="B27" s="102">
        <f>SEKTOR_USD!D27</f>
        <v>30.717788628732396</v>
      </c>
      <c r="C27" s="102">
        <f>SEKTOR_TL!D27</f>
        <v>142.74795506887421</v>
      </c>
      <c r="D27" s="102">
        <f>SEKTOR_USD!H27</f>
        <v>41.593486019971522</v>
      </c>
      <c r="E27" s="102">
        <f>SEKTOR_TL!H27</f>
        <v>163.5111224734309</v>
      </c>
      <c r="F27" s="102">
        <f>SEKTOR_USD!L27</f>
        <v>41.391372364848166</v>
      </c>
      <c r="G27" s="102">
        <f>SEKTOR_TL!L27</f>
        <v>117.44245034181691</v>
      </c>
    </row>
    <row r="28" spans="1:7" ht="14.25" x14ac:dyDescent="0.2">
      <c r="A28" s="94" t="s">
        <v>20</v>
      </c>
      <c r="B28" s="103">
        <f>SEKTOR_USD!D28</f>
        <v>30.717788628732396</v>
      </c>
      <c r="C28" s="103">
        <f>SEKTOR_TL!D28</f>
        <v>142.74795506887421</v>
      </c>
      <c r="D28" s="103">
        <f>SEKTOR_USD!H28</f>
        <v>41.593486019971522</v>
      </c>
      <c r="E28" s="103">
        <f>SEKTOR_TL!H28</f>
        <v>163.5111224734309</v>
      </c>
      <c r="F28" s="103">
        <f>SEKTOR_USD!L28</f>
        <v>41.391372364848166</v>
      </c>
      <c r="G28" s="103">
        <f>SEKTOR_TL!L28</f>
        <v>117.44245034181691</v>
      </c>
    </row>
    <row r="29" spans="1:7" s="21" customFormat="1" ht="15.75" x14ac:dyDescent="0.25">
      <c r="A29" s="92" t="s">
        <v>21</v>
      </c>
      <c r="B29" s="102">
        <f>SEKTOR_USD!D29</f>
        <v>9.5364937371643741</v>
      </c>
      <c r="C29" s="102">
        <f>SEKTOR_TL!D29</f>
        <v>103.41347676582895</v>
      </c>
      <c r="D29" s="102">
        <f>SEKTOR_USD!H29</f>
        <v>17.899981657870246</v>
      </c>
      <c r="E29" s="102">
        <f>SEKTOR_TL!H29</f>
        <v>119.41656625277399</v>
      </c>
      <c r="F29" s="102">
        <f>SEKTOR_USD!L29</f>
        <v>24.203109078482598</v>
      </c>
      <c r="G29" s="102">
        <f>SEKTOR_TL!L29</f>
        <v>91.00902640939033</v>
      </c>
    </row>
    <row r="30" spans="1:7" ht="14.25" x14ac:dyDescent="0.2">
      <c r="A30" s="94" t="s">
        <v>22</v>
      </c>
      <c r="B30" s="103">
        <f>SEKTOR_USD!D30</f>
        <v>3.0163612394501764</v>
      </c>
      <c r="C30" s="103">
        <f>SEKTOR_TL!D30</f>
        <v>91.305340243617792</v>
      </c>
      <c r="D30" s="103">
        <f>SEKTOR_USD!H30</f>
        <v>15.795381826440662</v>
      </c>
      <c r="E30" s="103">
        <f>SEKTOR_TL!H30</f>
        <v>115.499822061172</v>
      </c>
      <c r="F30" s="103">
        <f>SEKTOR_USD!L30</f>
        <v>12.194854695433621</v>
      </c>
      <c r="G30" s="103">
        <f>SEKTOR_TL!L30</f>
        <v>72.541815760636553</v>
      </c>
    </row>
    <row r="31" spans="1:7" ht="14.25" x14ac:dyDescent="0.2">
      <c r="A31" s="94" t="s">
        <v>23</v>
      </c>
      <c r="B31" s="103">
        <f>SEKTOR_USD!D31</f>
        <v>22.398922513734014</v>
      </c>
      <c r="C31" s="103">
        <f>SEKTOR_TL!D31</f>
        <v>127.29950112016859</v>
      </c>
      <c r="D31" s="103">
        <f>SEKTOR_USD!H31</f>
        <v>3.8402510697778389</v>
      </c>
      <c r="E31" s="103">
        <f>SEKTOR_TL!H31</f>
        <v>93.250847100837206</v>
      </c>
      <c r="F31" s="103">
        <f>SEKTOR_USD!L31</f>
        <v>3.4636520806104838</v>
      </c>
      <c r="G31" s="103">
        <f>SEKTOR_TL!L31</f>
        <v>59.114305586260294</v>
      </c>
    </row>
    <row r="32" spans="1:7" ht="14.25" x14ac:dyDescent="0.2">
      <c r="A32" s="94" t="s">
        <v>24</v>
      </c>
      <c r="B32" s="103">
        <f>SEKTOR_USD!D32</f>
        <v>-26.404673300432979</v>
      </c>
      <c r="C32" s="103">
        <f>SEKTOR_TL!D32</f>
        <v>36.669348880178156</v>
      </c>
      <c r="D32" s="103">
        <f>SEKTOR_USD!H32</f>
        <v>26.280079159055663</v>
      </c>
      <c r="E32" s="103">
        <f>SEKTOR_TL!H32</f>
        <v>135.01226179672506</v>
      </c>
      <c r="F32" s="103">
        <f>SEKTOR_USD!L32</f>
        <v>23.010519537358299</v>
      </c>
      <c r="G32" s="103">
        <f>SEKTOR_TL!L32</f>
        <v>89.17497113616659</v>
      </c>
    </row>
    <row r="33" spans="1:7" ht="14.25" x14ac:dyDescent="0.2">
      <c r="A33" s="94" t="s">
        <v>105</v>
      </c>
      <c r="B33" s="103">
        <f>SEKTOR_USD!D33</f>
        <v>-2.7866131144789681</v>
      </c>
      <c r="C33" s="103">
        <f>SEKTOR_TL!D33</f>
        <v>80.528993944382819</v>
      </c>
      <c r="D33" s="103">
        <f>SEKTOR_USD!H33</f>
        <v>7.688539650001637</v>
      </c>
      <c r="E33" s="103">
        <f>SEKTOR_TL!H33</f>
        <v>100.41266557060374</v>
      </c>
      <c r="F33" s="103">
        <f>SEKTOR_USD!L33</f>
        <v>13.909768505137157</v>
      </c>
      <c r="G33" s="103">
        <f>SEKTOR_TL!L33</f>
        <v>75.179141183468829</v>
      </c>
    </row>
    <row r="34" spans="1:7" ht="14.25" x14ac:dyDescent="0.2">
      <c r="A34" s="94" t="s">
        <v>25</v>
      </c>
      <c r="B34" s="103">
        <f>SEKTOR_USD!D34</f>
        <v>-1.6260339764035996</v>
      </c>
      <c r="C34" s="103">
        <f>SEKTOR_TL!D34</f>
        <v>82.684233987982097</v>
      </c>
      <c r="D34" s="103">
        <f>SEKTOR_USD!H34</f>
        <v>10.697137503445516</v>
      </c>
      <c r="E34" s="103">
        <f>SEKTOR_TL!H34</f>
        <v>106.01178612139182</v>
      </c>
      <c r="F34" s="103">
        <f>SEKTOR_USD!L34</f>
        <v>16.131198662643374</v>
      </c>
      <c r="G34" s="103">
        <f>SEKTOR_TL!L34</f>
        <v>78.595426128104179</v>
      </c>
    </row>
    <row r="35" spans="1:7" ht="14.25" x14ac:dyDescent="0.2">
      <c r="A35" s="94" t="s">
        <v>26</v>
      </c>
      <c r="B35" s="103">
        <f>SEKTOR_USD!D35</f>
        <v>24.58819103994443</v>
      </c>
      <c r="C35" s="103">
        <f>SEKTOR_TL!D35</f>
        <v>131.36505687512127</v>
      </c>
      <c r="D35" s="103">
        <f>SEKTOR_USD!H35</f>
        <v>42.052432821878114</v>
      </c>
      <c r="E35" s="103">
        <f>SEKTOR_TL!H35</f>
        <v>164.36524076887949</v>
      </c>
      <c r="F35" s="103">
        <f>SEKTOR_USD!L35</f>
        <v>46.640580012473301</v>
      </c>
      <c r="G35" s="103">
        <f>SEKTOR_TL!L35</f>
        <v>125.51508273912708</v>
      </c>
    </row>
    <row r="36" spans="1:7" ht="14.25" x14ac:dyDescent="0.2">
      <c r="A36" s="94" t="s">
        <v>27</v>
      </c>
      <c r="B36" s="103">
        <f>SEKTOR_USD!D36</f>
        <v>10.976107806547779</v>
      </c>
      <c r="C36" s="103">
        <f>SEKTOR_TL!D36</f>
        <v>106.08689539612539</v>
      </c>
      <c r="D36" s="103">
        <f>SEKTOR_USD!H36</f>
        <v>34.561546710370443</v>
      </c>
      <c r="E36" s="103">
        <f>SEKTOR_TL!H36</f>
        <v>150.42440307182895</v>
      </c>
      <c r="F36" s="103">
        <f>SEKTOR_USD!L36</f>
        <v>66.020807685948824</v>
      </c>
      <c r="G36" s="103">
        <f>SEKTOR_TL!L36</f>
        <v>155.31947690420191</v>
      </c>
    </row>
    <row r="37" spans="1:7" ht="14.25" x14ac:dyDescent="0.2">
      <c r="A37" s="94" t="s">
        <v>106</v>
      </c>
      <c r="B37" s="103">
        <f>SEKTOR_USD!D37</f>
        <v>16.211551834490727</v>
      </c>
      <c r="C37" s="103">
        <f>SEKTOR_TL!D37</f>
        <v>115.80931607805967</v>
      </c>
      <c r="D37" s="103">
        <f>SEKTOR_USD!H37</f>
        <v>28.506117462548076</v>
      </c>
      <c r="E37" s="103">
        <f>SEKTOR_TL!H37</f>
        <v>139.15500782629451</v>
      </c>
      <c r="F37" s="103">
        <f>SEKTOR_USD!L37</f>
        <v>23.168576024604164</v>
      </c>
      <c r="G37" s="103">
        <f>SEKTOR_TL!L37</f>
        <v>89.418042472870766</v>
      </c>
    </row>
    <row r="38" spans="1:7" ht="14.25" x14ac:dyDescent="0.2">
      <c r="A38" s="104" t="s">
        <v>28</v>
      </c>
      <c r="B38" s="103">
        <f>SEKTOR_USD!D38</f>
        <v>-28.56899979667374</v>
      </c>
      <c r="C38" s="103">
        <f>SEKTOR_TL!D38</f>
        <v>32.65011143303898</v>
      </c>
      <c r="D38" s="103">
        <f>SEKTOR_USD!H38</f>
        <v>14.999336436451896</v>
      </c>
      <c r="E38" s="103">
        <f>SEKTOR_TL!H38</f>
        <v>114.01834985399606</v>
      </c>
      <c r="F38" s="103">
        <f>SEKTOR_USD!L38</f>
        <v>61.171109330501373</v>
      </c>
      <c r="G38" s="103">
        <f>SEKTOR_TL!L38</f>
        <v>147.86124040653183</v>
      </c>
    </row>
    <row r="39" spans="1:7" ht="14.25" x14ac:dyDescent="0.2">
      <c r="A39" s="104" t="s">
        <v>107</v>
      </c>
      <c r="B39" s="103">
        <f>SEKTOR_USD!D39</f>
        <v>93.997449696541892</v>
      </c>
      <c r="C39" s="103">
        <f>SEKTOR_TL!D39</f>
        <v>260.26071658973262</v>
      </c>
      <c r="D39" s="103">
        <f>SEKTOR_USD!H39</f>
        <v>50.122665090390448</v>
      </c>
      <c r="E39" s="103">
        <f>SEKTOR_TL!H39</f>
        <v>179.38426476124761</v>
      </c>
      <c r="F39" s="103">
        <f>SEKTOR_USD!L39</f>
        <v>42.696513831739139</v>
      </c>
      <c r="G39" s="103">
        <f>SEKTOR_TL!L39</f>
        <v>119.44959656196383</v>
      </c>
    </row>
    <row r="40" spans="1:7" ht="14.25" x14ac:dyDescent="0.2">
      <c r="A40" s="104" t="s">
        <v>29</v>
      </c>
      <c r="B40" s="103">
        <f>SEKTOR_USD!D40</f>
        <v>2.0237082673797477</v>
      </c>
      <c r="C40" s="103">
        <f>SEKTOR_TL!D40</f>
        <v>89.461945541252334</v>
      </c>
      <c r="D40" s="103">
        <f>SEKTOR_USD!H40</f>
        <v>12.490887949043444</v>
      </c>
      <c r="E40" s="103">
        <f>SEKTOR_TL!H40</f>
        <v>109.35002721314697</v>
      </c>
      <c r="F40" s="103">
        <f>SEKTOR_USD!L40</f>
        <v>20.507795793648658</v>
      </c>
      <c r="G40" s="103">
        <f>SEKTOR_TL!L40</f>
        <v>85.326091432554861</v>
      </c>
    </row>
    <row r="41" spans="1:7" ht="14.25" x14ac:dyDescent="0.2">
      <c r="A41" s="94" t="s">
        <v>30</v>
      </c>
      <c r="B41" s="103">
        <f>SEKTOR_USD!D41</f>
        <v>-7.6227938237509187</v>
      </c>
      <c r="C41" s="103">
        <f>SEKTOR_TL!D41</f>
        <v>71.548020583108723</v>
      </c>
      <c r="D41" s="103">
        <f>SEKTOR_USD!H41</f>
        <v>2.6276076302490851E-2</v>
      </c>
      <c r="E41" s="103">
        <f>SEKTOR_TL!H41</f>
        <v>86.152887584009378</v>
      </c>
      <c r="F41" s="103">
        <f>SEKTOR_USD!L41</f>
        <v>17.165046372513366</v>
      </c>
      <c r="G41" s="103">
        <f>SEKTOR_TL!L41</f>
        <v>80.185356090268499</v>
      </c>
    </row>
    <row r="42" spans="1:7" ht="16.5" x14ac:dyDescent="0.25">
      <c r="A42" s="89" t="s">
        <v>31</v>
      </c>
      <c r="B42" s="102">
        <f>SEKTOR_USD!D42</f>
        <v>-2.5749870642589867</v>
      </c>
      <c r="C42" s="102">
        <f>SEKTOR_TL!D42</f>
        <v>80.921991649355547</v>
      </c>
      <c r="D42" s="102">
        <f>SEKTOR_USD!H42</f>
        <v>19.268989467582536</v>
      </c>
      <c r="E42" s="102">
        <f>SEKTOR_TL!H42</f>
        <v>121.96434436568306</v>
      </c>
      <c r="F42" s="102">
        <f>SEKTOR_USD!L42</f>
        <v>26.17466566752536</v>
      </c>
      <c r="G42" s="102">
        <f>SEKTOR_TL!L42</f>
        <v>94.041036697845485</v>
      </c>
    </row>
    <row r="43" spans="1:7" ht="14.25" x14ac:dyDescent="0.2">
      <c r="A43" s="94" t="s">
        <v>32</v>
      </c>
      <c r="B43" s="103">
        <f>SEKTOR_USD!D43</f>
        <v>-2.5749870642589867</v>
      </c>
      <c r="C43" s="103">
        <f>SEKTOR_TL!D43</f>
        <v>80.921991649355547</v>
      </c>
      <c r="D43" s="103">
        <f>SEKTOR_USD!H43</f>
        <v>19.268989467582536</v>
      </c>
      <c r="E43" s="103">
        <f>SEKTOR_TL!H43</f>
        <v>121.96434436568306</v>
      </c>
      <c r="F43" s="103">
        <f>SEKTOR_USD!L43</f>
        <v>26.17466566752536</v>
      </c>
      <c r="G43" s="103">
        <f>SEKTOR_TL!L43</f>
        <v>94.041036697845485</v>
      </c>
    </row>
    <row r="44" spans="1:7" ht="18" x14ac:dyDescent="0.25">
      <c r="A44" s="105" t="s">
        <v>40</v>
      </c>
      <c r="B44" s="106">
        <f>SEKTOR_USD!D44</f>
        <v>12.108277766993007</v>
      </c>
      <c r="C44" s="106">
        <f>SEKTOR_TL!D44</f>
        <v>108.18937850551357</v>
      </c>
      <c r="D44" s="106">
        <f>SEKTOR_USD!H44</f>
        <v>20.695976629160633</v>
      </c>
      <c r="E44" s="106">
        <f>SEKTOR_TL!H44</f>
        <v>124.62002436391109</v>
      </c>
      <c r="F44" s="106">
        <f>SEKTOR_USD!L44</f>
        <v>25.684917363487124</v>
      </c>
      <c r="G44" s="106">
        <f>SEKTOR_TL!L44</f>
        <v>93.287864354302258</v>
      </c>
    </row>
    <row r="45" spans="1:7" ht="14.25" hidden="1" x14ac:dyDescent="0.2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8" hidden="1" x14ac:dyDescent="0.25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8" x14ac:dyDescent="0.25">
      <c r="A47" s="23"/>
      <c r="B47" s="25"/>
      <c r="C47" s="25"/>
      <c r="D47" s="25"/>
      <c r="E47" s="25"/>
    </row>
    <row r="48" spans="1:7" x14ac:dyDescent="0.2">
      <c r="A48" s="21" t="s">
        <v>36</v>
      </c>
    </row>
    <row r="49" spans="1:1" x14ac:dyDescent="0.2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GridLines="0" zoomScale="80" zoomScaleNormal="80" workbookViewId="0">
      <selection activeCell="C2" sqref="C2:K2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0" t="s">
        <v>124</v>
      </c>
      <c r="D2" s="150"/>
      <c r="E2" s="150"/>
      <c r="F2" s="150"/>
      <c r="G2" s="150"/>
      <c r="H2" s="150"/>
      <c r="I2" s="150"/>
      <c r="J2" s="150"/>
      <c r="K2" s="150"/>
    </row>
    <row r="6" spans="1:13" ht="22.5" customHeight="1" x14ac:dyDescent="0.2">
      <c r="A6" s="158" t="s">
        <v>113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">
      <c r="A7" s="50"/>
      <c r="B7" s="146" t="s">
        <v>126</v>
      </c>
      <c r="C7" s="146"/>
      <c r="D7" s="146"/>
      <c r="E7" s="146"/>
      <c r="F7" s="146" t="s">
        <v>127</v>
      </c>
      <c r="G7" s="146"/>
      <c r="H7" s="146"/>
      <c r="I7" s="146"/>
      <c r="J7" s="146" t="s">
        <v>104</v>
      </c>
      <c r="K7" s="146"/>
      <c r="L7" s="146"/>
      <c r="M7" s="146"/>
    </row>
    <row r="8" spans="1:13" ht="60.75" x14ac:dyDescent="0.25">
      <c r="A8" s="51" t="s">
        <v>41</v>
      </c>
      <c r="B8" s="69">
        <v>2021</v>
      </c>
      <c r="C8" s="70">
        <v>2022</v>
      </c>
      <c r="D8" s="7" t="s">
        <v>118</v>
      </c>
      <c r="E8" s="7" t="s">
        <v>119</v>
      </c>
      <c r="F8" s="5">
        <v>2021</v>
      </c>
      <c r="G8" s="6">
        <v>2022</v>
      </c>
      <c r="H8" s="7" t="s">
        <v>118</v>
      </c>
      <c r="I8" s="7" t="s">
        <v>119</v>
      </c>
      <c r="J8" s="5" t="s">
        <v>128</v>
      </c>
      <c r="K8" s="5" t="s">
        <v>129</v>
      </c>
      <c r="L8" s="7" t="s">
        <v>118</v>
      </c>
      <c r="M8" s="7" t="s">
        <v>119</v>
      </c>
    </row>
    <row r="9" spans="1:13" ht="22.5" customHeight="1" x14ac:dyDescent="0.25">
      <c r="A9" s="52" t="s">
        <v>199</v>
      </c>
      <c r="B9" s="73">
        <v>5280370.2969399998</v>
      </c>
      <c r="C9" s="73">
        <v>5758357.4823500002</v>
      </c>
      <c r="D9" s="142">
        <f>(C9-B9)/B9*100</f>
        <v>9.0521527569192681</v>
      </c>
      <c r="E9" s="143">
        <f t="shared" ref="E9:E23" si="0">C9/C$23*100</f>
        <v>33.782529474087596</v>
      </c>
      <c r="F9" s="73">
        <v>24092658.697620001</v>
      </c>
      <c r="G9" s="73">
        <v>30624137.920570001</v>
      </c>
      <c r="H9" s="142">
        <f t="shared" ref="H9:H21" si="1">(G9-F9)/F9*100</f>
        <v>27.109831691573394</v>
      </c>
      <c r="I9" s="143">
        <f t="shared" ref="I9:I23" si="2">G9/G$23*100</f>
        <v>32.855672685631674</v>
      </c>
      <c r="J9" s="73">
        <v>52947155.512960002</v>
      </c>
      <c r="K9" s="73">
        <v>74277600.60402</v>
      </c>
      <c r="L9" s="142">
        <f t="shared" ref="L9:L23" si="3">(K9-J9)/J9*100</f>
        <v>40.286290895908266</v>
      </c>
      <c r="M9" s="143">
        <f t="shared" ref="M9:M23" si="4">K9/K$23*100</f>
        <v>33.397921908756835</v>
      </c>
    </row>
    <row r="10" spans="1:13" ht="22.5" customHeight="1" x14ac:dyDescent="0.25">
      <c r="A10" s="52" t="s">
        <v>200</v>
      </c>
      <c r="B10" s="73">
        <v>1984694.3322099999</v>
      </c>
      <c r="C10" s="73">
        <v>2402705.1516</v>
      </c>
      <c r="D10" s="142">
        <f t="shared" ref="D10:D23" si="5">(C10-B10)/B10*100</f>
        <v>21.061722835905719</v>
      </c>
      <c r="E10" s="143">
        <f t="shared" si="0"/>
        <v>14.095939310864674</v>
      </c>
      <c r="F10" s="73">
        <v>12589741.776079999</v>
      </c>
      <c r="G10" s="73">
        <v>13003855.788830001</v>
      </c>
      <c r="H10" s="142">
        <f t="shared" si="1"/>
        <v>3.2892971128033897</v>
      </c>
      <c r="I10" s="143">
        <f t="shared" si="2"/>
        <v>13.951427157137191</v>
      </c>
      <c r="J10" s="73">
        <v>30263177.26046</v>
      </c>
      <c r="K10" s="73">
        <v>31175962.400479998</v>
      </c>
      <c r="L10" s="142">
        <f t="shared" si="3"/>
        <v>3.016157663037538</v>
      </c>
      <c r="M10" s="143">
        <f t="shared" si="4"/>
        <v>14.017851266256686</v>
      </c>
    </row>
    <row r="11" spans="1:13" ht="22.5" customHeight="1" x14ac:dyDescent="0.25">
      <c r="A11" s="52" t="s">
        <v>201</v>
      </c>
      <c r="B11" s="73">
        <v>1462927.1611800001</v>
      </c>
      <c r="C11" s="73">
        <v>1537722.29559</v>
      </c>
      <c r="D11" s="142">
        <f t="shared" si="5"/>
        <v>5.1127039263984981</v>
      </c>
      <c r="E11" s="143">
        <f t="shared" si="0"/>
        <v>9.0213483502817624</v>
      </c>
      <c r="F11" s="73">
        <v>8482342.1114399992</v>
      </c>
      <c r="G11" s="73">
        <v>9771070.9190400001</v>
      </c>
      <c r="H11" s="142">
        <f t="shared" si="1"/>
        <v>15.193077462201304</v>
      </c>
      <c r="I11" s="143">
        <f t="shared" si="2"/>
        <v>10.483074127237249</v>
      </c>
      <c r="J11" s="73">
        <v>20298048.413180001</v>
      </c>
      <c r="K11" s="73">
        <v>23751119.300700001</v>
      </c>
      <c r="L11" s="142">
        <f t="shared" si="3"/>
        <v>17.011836888111077</v>
      </c>
      <c r="M11" s="143">
        <f t="shared" si="4"/>
        <v>10.679370647406383</v>
      </c>
    </row>
    <row r="12" spans="1:13" ht="22.5" customHeight="1" x14ac:dyDescent="0.25">
      <c r="A12" s="52" t="s">
        <v>202</v>
      </c>
      <c r="B12" s="73">
        <v>1465542.79409</v>
      </c>
      <c r="C12" s="73">
        <v>1667409.9956700001</v>
      </c>
      <c r="D12" s="142">
        <f t="shared" si="5"/>
        <v>13.774227705533878</v>
      </c>
      <c r="E12" s="143">
        <f t="shared" si="0"/>
        <v>9.7821865864989519</v>
      </c>
      <c r="F12" s="73">
        <v>7436218.9461700004</v>
      </c>
      <c r="G12" s="73">
        <v>9526829.0626800004</v>
      </c>
      <c r="H12" s="142">
        <f t="shared" si="1"/>
        <v>28.113885990228432</v>
      </c>
      <c r="I12" s="143">
        <f t="shared" si="2"/>
        <v>10.221034734993491</v>
      </c>
      <c r="J12" s="73">
        <v>17227885.49041</v>
      </c>
      <c r="K12" s="73">
        <v>21771158.025389999</v>
      </c>
      <c r="L12" s="142">
        <f t="shared" si="3"/>
        <v>26.371620228779889</v>
      </c>
      <c r="M12" s="143">
        <f t="shared" si="4"/>
        <v>9.789107748262774</v>
      </c>
    </row>
    <row r="13" spans="1:13" ht="22.5" customHeight="1" x14ac:dyDescent="0.25">
      <c r="A13" s="53" t="s">
        <v>203</v>
      </c>
      <c r="B13" s="73">
        <v>1369986.2793099999</v>
      </c>
      <c r="C13" s="73">
        <v>1722400.6065</v>
      </c>
      <c r="D13" s="142">
        <f t="shared" si="5"/>
        <v>25.723931145317401</v>
      </c>
      <c r="E13" s="143">
        <f t="shared" si="0"/>
        <v>10.104799751252386</v>
      </c>
      <c r="F13" s="73">
        <v>5924754.0982900001</v>
      </c>
      <c r="G13" s="73">
        <v>8321634.5108000003</v>
      </c>
      <c r="H13" s="142">
        <f t="shared" si="1"/>
        <v>40.455356842603592</v>
      </c>
      <c r="I13" s="143">
        <f t="shared" si="2"/>
        <v>8.928019472922113</v>
      </c>
      <c r="J13" s="73">
        <v>12761695.486749999</v>
      </c>
      <c r="K13" s="73">
        <v>18716405.359519999</v>
      </c>
      <c r="L13" s="142">
        <f t="shared" si="3"/>
        <v>46.66080521160027</v>
      </c>
      <c r="M13" s="143">
        <f t="shared" si="4"/>
        <v>8.4155793876849625</v>
      </c>
    </row>
    <row r="14" spans="1:13" ht="22.5" customHeight="1" x14ac:dyDescent="0.25">
      <c r="A14" s="52" t="s">
        <v>204</v>
      </c>
      <c r="B14" s="73">
        <v>1216688.8195799999</v>
      </c>
      <c r="C14" s="73">
        <v>1389424.89378</v>
      </c>
      <c r="D14" s="142">
        <f t="shared" si="5"/>
        <v>14.19722704936407</v>
      </c>
      <c r="E14" s="143">
        <f t="shared" si="0"/>
        <v>8.1513326621393158</v>
      </c>
      <c r="F14" s="73">
        <v>6100537.3629200002</v>
      </c>
      <c r="G14" s="73">
        <v>7586695.0545600001</v>
      </c>
      <c r="H14" s="142">
        <f t="shared" si="1"/>
        <v>24.36109482212327</v>
      </c>
      <c r="I14" s="143">
        <f t="shared" si="2"/>
        <v>8.1395260864108714</v>
      </c>
      <c r="J14" s="73">
        <v>14255706.641310001</v>
      </c>
      <c r="K14" s="73">
        <v>17790626.811629999</v>
      </c>
      <c r="L14" s="142">
        <f t="shared" si="3"/>
        <v>24.796527168120541</v>
      </c>
      <c r="M14" s="143">
        <f t="shared" si="4"/>
        <v>7.9993155423830027</v>
      </c>
    </row>
    <row r="15" spans="1:13" ht="22.5" customHeight="1" x14ac:dyDescent="0.25">
      <c r="A15" s="52" t="s">
        <v>205</v>
      </c>
      <c r="B15" s="73">
        <v>824577.67538999999</v>
      </c>
      <c r="C15" s="73">
        <v>868809.85819000006</v>
      </c>
      <c r="D15" s="142">
        <f t="shared" si="5"/>
        <v>5.3642226948576548</v>
      </c>
      <c r="E15" s="143">
        <f t="shared" si="0"/>
        <v>5.0970428167484121</v>
      </c>
      <c r="F15" s="73">
        <v>4451636.8169400003</v>
      </c>
      <c r="G15" s="73">
        <v>4993217.3109299997</v>
      </c>
      <c r="H15" s="142">
        <f t="shared" si="1"/>
        <v>12.165873278994829</v>
      </c>
      <c r="I15" s="143">
        <f t="shared" si="2"/>
        <v>5.3570655292128633</v>
      </c>
      <c r="J15" s="73">
        <v>10500142.19084</v>
      </c>
      <c r="K15" s="73">
        <v>12248004.25458</v>
      </c>
      <c r="L15" s="142">
        <f t="shared" si="3"/>
        <v>16.646079947991378</v>
      </c>
      <c r="M15" s="143">
        <f t="shared" si="4"/>
        <v>5.5071500197388659</v>
      </c>
    </row>
    <row r="16" spans="1:13" ht="22.5" customHeight="1" x14ac:dyDescent="0.25">
      <c r="A16" s="52" t="s">
        <v>206</v>
      </c>
      <c r="B16" s="73">
        <v>691756.16651999997</v>
      </c>
      <c r="C16" s="73">
        <v>824438.29379000003</v>
      </c>
      <c r="D16" s="142">
        <f t="shared" si="5"/>
        <v>19.180476256175734</v>
      </c>
      <c r="E16" s="143">
        <f t="shared" si="0"/>
        <v>4.8367283630610673</v>
      </c>
      <c r="F16" s="73">
        <v>3500469.0341099999</v>
      </c>
      <c r="G16" s="73">
        <v>4568360.7017999999</v>
      </c>
      <c r="H16" s="142">
        <f t="shared" si="1"/>
        <v>30.507102256412711</v>
      </c>
      <c r="I16" s="143">
        <f t="shared" si="2"/>
        <v>4.9012502594374974</v>
      </c>
      <c r="J16" s="73">
        <v>8316421.2558800001</v>
      </c>
      <c r="K16" s="73">
        <v>10896157.338060001</v>
      </c>
      <c r="L16" s="142">
        <f t="shared" si="3"/>
        <v>31.019786069110406</v>
      </c>
      <c r="M16" s="143">
        <f t="shared" si="4"/>
        <v>4.8993102755443667</v>
      </c>
    </row>
    <row r="17" spans="1:13" ht="22.5" customHeight="1" x14ac:dyDescent="0.25">
      <c r="A17" s="52" t="s">
        <v>207</v>
      </c>
      <c r="B17" s="73">
        <v>254286.80830999999</v>
      </c>
      <c r="C17" s="73">
        <v>266811.25628999999</v>
      </c>
      <c r="D17" s="142">
        <f t="shared" si="5"/>
        <v>4.925323520806276</v>
      </c>
      <c r="E17" s="143">
        <f t="shared" si="0"/>
        <v>1.5653003755433412</v>
      </c>
      <c r="F17" s="73">
        <v>1249569.4606000001</v>
      </c>
      <c r="G17" s="73">
        <v>1526442.8231500001</v>
      </c>
      <c r="H17" s="142">
        <f t="shared" si="1"/>
        <v>22.157500745661224</v>
      </c>
      <c r="I17" s="143">
        <f t="shared" si="2"/>
        <v>1.6376724105941618</v>
      </c>
      <c r="J17" s="73">
        <v>2824435.7195299999</v>
      </c>
      <c r="K17" s="73">
        <v>3682010.9844300002</v>
      </c>
      <c r="L17" s="142">
        <f t="shared" si="3"/>
        <v>30.362711353994104</v>
      </c>
      <c r="M17" s="143">
        <f t="shared" si="4"/>
        <v>1.6555666085762422</v>
      </c>
    </row>
    <row r="18" spans="1:13" ht="22.5" customHeight="1" x14ac:dyDescent="0.25">
      <c r="A18" s="52" t="s">
        <v>208</v>
      </c>
      <c r="B18" s="73">
        <v>199333.44127000001</v>
      </c>
      <c r="C18" s="73">
        <v>204848.21372</v>
      </c>
      <c r="D18" s="142">
        <f t="shared" si="5"/>
        <v>2.7666067544231834</v>
      </c>
      <c r="E18" s="143">
        <f t="shared" si="0"/>
        <v>1.2017820774277297</v>
      </c>
      <c r="F18" s="73">
        <v>1036317.58416</v>
      </c>
      <c r="G18" s="73">
        <v>1118987.3925300001</v>
      </c>
      <c r="H18" s="142">
        <f t="shared" si="1"/>
        <v>7.9772658144181872</v>
      </c>
      <c r="I18" s="143">
        <f t="shared" si="2"/>
        <v>1.2005263169749278</v>
      </c>
      <c r="J18" s="73">
        <v>2224022.0896000001</v>
      </c>
      <c r="K18" s="73">
        <v>2627925.5440000002</v>
      </c>
      <c r="L18" s="142">
        <f t="shared" si="3"/>
        <v>18.160946165451257</v>
      </c>
      <c r="M18" s="143">
        <f t="shared" si="4"/>
        <v>1.1816112985182945</v>
      </c>
    </row>
    <row r="19" spans="1:13" ht="22.5" customHeight="1" x14ac:dyDescent="0.25">
      <c r="A19" s="52" t="s">
        <v>209</v>
      </c>
      <c r="B19" s="73">
        <v>210916.47057999999</v>
      </c>
      <c r="C19" s="73">
        <v>178901.01425000001</v>
      </c>
      <c r="D19" s="142">
        <f t="shared" si="5"/>
        <v>-15.179211107582336</v>
      </c>
      <c r="E19" s="143">
        <f t="shared" si="0"/>
        <v>1.0495577611097409</v>
      </c>
      <c r="F19" s="73">
        <v>1053100.10632</v>
      </c>
      <c r="G19" s="73">
        <v>943131.24242000002</v>
      </c>
      <c r="H19" s="142">
        <f t="shared" si="1"/>
        <v>-10.442394150379501</v>
      </c>
      <c r="I19" s="143">
        <f t="shared" si="2"/>
        <v>1.0118557943056672</v>
      </c>
      <c r="J19" s="73">
        <v>2444867.9908699999</v>
      </c>
      <c r="K19" s="73">
        <v>2431192.2076099999</v>
      </c>
      <c r="L19" s="142">
        <f t="shared" si="3"/>
        <v>-0.55936693969041029</v>
      </c>
      <c r="M19" s="143">
        <f t="shared" si="4"/>
        <v>1.0931528056190662</v>
      </c>
    </row>
    <row r="20" spans="1:13" ht="22.5" customHeight="1" x14ac:dyDescent="0.25">
      <c r="A20" s="52" t="s">
        <v>210</v>
      </c>
      <c r="B20" s="73">
        <v>124438.29886</v>
      </c>
      <c r="C20" s="73">
        <v>106280.42720999999</v>
      </c>
      <c r="D20" s="142">
        <f t="shared" si="5"/>
        <v>-14.591867468735343</v>
      </c>
      <c r="E20" s="143">
        <f t="shared" si="0"/>
        <v>0.62351489565305451</v>
      </c>
      <c r="F20" s="73">
        <v>733114.78356000001</v>
      </c>
      <c r="G20" s="73">
        <v>621426.30047000002</v>
      </c>
      <c r="H20" s="142">
        <f t="shared" si="1"/>
        <v>-15.234788002451886</v>
      </c>
      <c r="I20" s="143">
        <f t="shared" si="2"/>
        <v>0.66670869819885192</v>
      </c>
      <c r="J20" s="73">
        <v>1597878.2310899999</v>
      </c>
      <c r="K20" s="73">
        <v>1569364.47481</v>
      </c>
      <c r="L20" s="142">
        <f t="shared" si="3"/>
        <v>-1.7844761712880377</v>
      </c>
      <c r="M20" s="143">
        <f t="shared" si="4"/>
        <v>0.70564358231632052</v>
      </c>
    </row>
    <row r="21" spans="1:13" ht="22.5" customHeight="1" x14ac:dyDescent="0.25">
      <c r="A21" s="52" t="s">
        <v>211</v>
      </c>
      <c r="B21" s="73">
        <v>118863.63023</v>
      </c>
      <c r="C21" s="73">
        <v>116760.31733000001</v>
      </c>
      <c r="D21" s="142">
        <f t="shared" si="5"/>
        <v>-1.7695176362442402</v>
      </c>
      <c r="E21" s="143">
        <f t="shared" si="0"/>
        <v>0.68499721903246658</v>
      </c>
      <c r="F21" s="73">
        <v>575036.83716</v>
      </c>
      <c r="G21" s="73">
        <v>586484.53199000005</v>
      </c>
      <c r="H21" s="142">
        <f t="shared" si="1"/>
        <v>1.9907759103813396</v>
      </c>
      <c r="I21" s="143">
        <f t="shared" si="2"/>
        <v>0.62922077572365709</v>
      </c>
      <c r="J21" s="73">
        <v>1290474.80709</v>
      </c>
      <c r="K21" s="73">
        <v>1427160.1101800001</v>
      </c>
      <c r="L21" s="142">
        <f t="shared" si="3"/>
        <v>10.59186140938491</v>
      </c>
      <c r="M21" s="143">
        <f t="shared" si="4"/>
        <v>0.64170330656190844</v>
      </c>
    </row>
    <row r="22" spans="1:13" ht="22.5" customHeight="1" x14ac:dyDescent="0.25">
      <c r="A22" s="52" t="s">
        <v>212</v>
      </c>
      <c r="B22" s="73">
        <v>0</v>
      </c>
      <c r="C22" s="73">
        <v>501.19463999999999</v>
      </c>
      <c r="D22" s="142" t="s">
        <v>228</v>
      </c>
      <c r="E22" s="143">
        <f t="shared" si="0"/>
        <v>2.9403562995093668E-3</v>
      </c>
      <c r="F22" s="73">
        <v>0</v>
      </c>
      <c r="G22" s="73">
        <v>15794.993829999999</v>
      </c>
      <c r="H22" s="142" t="s">
        <v>228</v>
      </c>
      <c r="I22" s="143">
        <f t="shared" si="2"/>
        <v>1.6945951219788414E-2</v>
      </c>
      <c r="J22" s="73">
        <v>0</v>
      </c>
      <c r="K22" s="73">
        <v>37175.811130000002</v>
      </c>
      <c r="L22" s="142" t="s">
        <v>228</v>
      </c>
      <c r="M22" s="143">
        <f t="shared" si="4"/>
        <v>1.6715602374307668E-2</v>
      </c>
    </row>
    <row r="23" spans="1:13" ht="24" customHeight="1" x14ac:dyDescent="0.2">
      <c r="A23" s="66" t="s">
        <v>42</v>
      </c>
      <c r="B23" s="74">
        <f>SUM(B9:B22)</f>
        <v>15204382.174469998</v>
      </c>
      <c r="C23" s="74">
        <f>SUM(C9:C22)</f>
        <v>17045371.000909999</v>
      </c>
      <c r="D23" s="72">
        <f t="shared" si="5"/>
        <v>12.108277766993021</v>
      </c>
      <c r="E23" s="75">
        <f t="shared" si="0"/>
        <v>100</v>
      </c>
      <c r="F23" s="65">
        <f>SUM(F9:F22)</f>
        <v>77225497.61536999</v>
      </c>
      <c r="G23" s="65">
        <f>SUM(G9:G22)</f>
        <v>93208068.553599998</v>
      </c>
      <c r="H23" s="72">
        <f>(G23-F23)/F23*100</f>
        <v>20.695976629160675</v>
      </c>
      <c r="I23" s="68">
        <f t="shared" si="2"/>
        <v>100</v>
      </c>
      <c r="J23" s="74">
        <f>SUM(J9:J22)</f>
        <v>176951911.08997002</v>
      </c>
      <c r="K23" s="74">
        <f>SUM(K9:K22)</f>
        <v>222401863.22653997</v>
      </c>
      <c r="L23" s="72">
        <f t="shared" si="3"/>
        <v>25.684917363487092</v>
      </c>
      <c r="M23" s="75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J1" sqref="J1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29"/>
    </row>
    <row r="8" spans="9:9" x14ac:dyDescent="0.2">
      <c r="I8" s="29"/>
    </row>
    <row r="9" spans="9:9" x14ac:dyDescent="0.2">
      <c r="I9" s="29"/>
    </row>
    <row r="10" spans="9:9" x14ac:dyDescent="0.2">
      <c r="I10" s="29"/>
    </row>
    <row r="17" spans="3:14" ht="12.75" customHeight="1" x14ac:dyDescent="0.2"/>
    <row r="21" spans="3:14" x14ac:dyDescent="0.2">
      <c r="C21" s="1"/>
    </row>
    <row r="22" spans="3:14" x14ac:dyDescent="0.2">
      <c r="C22" s="64"/>
    </row>
    <row r="24" spans="3:14" x14ac:dyDescent="0.2">
      <c r="H24" s="29"/>
      <c r="I24" s="29"/>
    </row>
    <row r="25" spans="3:14" x14ac:dyDescent="0.2">
      <c r="H25" s="29"/>
      <c r="I25" s="29"/>
    </row>
    <row r="26" spans="3:14" x14ac:dyDescent="0.2">
      <c r="H26" s="161"/>
      <c r="I26" s="161"/>
      <c r="N26" t="s">
        <v>43</v>
      </c>
    </row>
    <row r="27" spans="3:14" x14ac:dyDescent="0.2">
      <c r="H27" s="161"/>
      <c r="I27" s="161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29"/>
      <c r="I37" s="29"/>
    </row>
    <row r="38" spans="8:9" x14ac:dyDescent="0.2">
      <c r="H38" s="29"/>
      <c r="I38" s="29"/>
    </row>
    <row r="39" spans="8:9" x14ac:dyDescent="0.2">
      <c r="H39" s="161"/>
      <c r="I39" s="161"/>
    </row>
    <row r="40" spans="8:9" x14ac:dyDescent="0.2">
      <c r="H40" s="161"/>
      <c r="I40" s="161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29"/>
      <c r="I49" s="29"/>
    </row>
    <row r="50" spans="3:9" x14ac:dyDescent="0.2">
      <c r="H50" s="29"/>
      <c r="I50" s="29"/>
    </row>
    <row r="51" spans="3:9" x14ac:dyDescent="0.2">
      <c r="H51" s="161"/>
      <c r="I51" s="161"/>
    </row>
    <row r="52" spans="3:9" x14ac:dyDescent="0.2">
      <c r="H52" s="161"/>
      <c r="I52" s="161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G1" sqref="G1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75" x14ac:dyDescent="0.25">
      <c r="A3" s="37"/>
      <c r="B3" s="71" t="s">
        <v>120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">
      <c r="A5" s="54" t="s">
        <v>99</v>
      </c>
      <c r="B5" s="55" t="s">
        <v>169</v>
      </c>
      <c r="C5" s="76">
        <v>1482455.9159500001</v>
      </c>
      <c r="D5" s="76">
        <v>1629788.0828799999</v>
      </c>
      <c r="E5" s="76">
        <v>1751979.5884</v>
      </c>
      <c r="F5" s="76">
        <v>1829052.68377</v>
      </c>
      <c r="G5" s="76">
        <v>1362100.89665</v>
      </c>
      <c r="H5" s="76"/>
      <c r="I5" s="56"/>
      <c r="J5" s="56"/>
      <c r="K5" s="56"/>
      <c r="L5" s="56"/>
      <c r="M5" s="56"/>
      <c r="N5" s="56"/>
      <c r="O5" s="76">
        <v>8055377.1676500002</v>
      </c>
      <c r="P5" s="57">
        <f t="shared" ref="P5:P24" si="0">O5/O$26*100</f>
        <v>8.6423603585538267</v>
      </c>
    </row>
    <row r="6" spans="1:16" x14ac:dyDescent="0.2">
      <c r="A6" s="54" t="s">
        <v>98</v>
      </c>
      <c r="B6" s="55" t="s">
        <v>170</v>
      </c>
      <c r="C6" s="76">
        <v>1087965.87974</v>
      </c>
      <c r="D6" s="76">
        <v>1096167.5069500001</v>
      </c>
      <c r="E6" s="76">
        <v>1270868.1149599999</v>
      </c>
      <c r="F6" s="76">
        <v>1529069.3409800001</v>
      </c>
      <c r="G6" s="76">
        <v>1088830.1910600001</v>
      </c>
      <c r="H6" s="76"/>
      <c r="I6" s="56"/>
      <c r="J6" s="56"/>
      <c r="K6" s="56"/>
      <c r="L6" s="56"/>
      <c r="M6" s="56"/>
      <c r="N6" s="56"/>
      <c r="O6" s="76">
        <v>6072901.03369</v>
      </c>
      <c r="P6" s="57">
        <f t="shared" si="0"/>
        <v>6.5154241772510639</v>
      </c>
    </row>
    <row r="7" spans="1:16" x14ac:dyDescent="0.2">
      <c r="A7" s="54" t="s">
        <v>97</v>
      </c>
      <c r="B7" s="55" t="s">
        <v>172</v>
      </c>
      <c r="C7" s="76">
        <v>899718.79850000003</v>
      </c>
      <c r="D7" s="76">
        <v>1055562.1629900001</v>
      </c>
      <c r="E7" s="76">
        <v>1098072.3660200001</v>
      </c>
      <c r="F7" s="76">
        <v>1107312.2579699999</v>
      </c>
      <c r="G7" s="76">
        <v>861871.21620000002</v>
      </c>
      <c r="H7" s="76"/>
      <c r="I7" s="56"/>
      <c r="J7" s="56"/>
      <c r="K7" s="56"/>
      <c r="L7" s="56"/>
      <c r="M7" s="56"/>
      <c r="N7" s="56"/>
      <c r="O7" s="76">
        <v>5022536.8016799996</v>
      </c>
      <c r="P7" s="57">
        <f t="shared" si="0"/>
        <v>5.3885214870553328</v>
      </c>
    </row>
    <row r="8" spans="1:16" x14ac:dyDescent="0.2">
      <c r="A8" s="54" t="s">
        <v>96</v>
      </c>
      <c r="B8" s="55" t="s">
        <v>171</v>
      </c>
      <c r="C8" s="76">
        <v>949579.56779999996</v>
      </c>
      <c r="D8" s="76">
        <v>983558.19854000001</v>
      </c>
      <c r="E8" s="76">
        <v>1119713.75397</v>
      </c>
      <c r="F8" s="76">
        <v>1011754.25686</v>
      </c>
      <c r="G8" s="76">
        <v>868037.61014999996</v>
      </c>
      <c r="H8" s="76"/>
      <c r="I8" s="56"/>
      <c r="J8" s="56"/>
      <c r="K8" s="56"/>
      <c r="L8" s="56"/>
      <c r="M8" s="56"/>
      <c r="N8" s="56"/>
      <c r="O8" s="76">
        <v>4932643.3873199997</v>
      </c>
      <c r="P8" s="57">
        <f t="shared" si="0"/>
        <v>5.2920776751032523</v>
      </c>
    </row>
    <row r="9" spans="1:16" x14ac:dyDescent="0.2">
      <c r="A9" s="54" t="s">
        <v>95</v>
      </c>
      <c r="B9" s="55" t="s">
        <v>173</v>
      </c>
      <c r="C9" s="76">
        <v>656119.69149</v>
      </c>
      <c r="D9" s="76">
        <v>760543.57045</v>
      </c>
      <c r="E9" s="76">
        <v>928686.91087000002</v>
      </c>
      <c r="F9" s="76">
        <v>979416.28894</v>
      </c>
      <c r="G9" s="76">
        <v>773626.55975000001</v>
      </c>
      <c r="H9" s="76"/>
      <c r="I9" s="56"/>
      <c r="J9" s="56"/>
      <c r="K9" s="56"/>
      <c r="L9" s="56"/>
      <c r="M9" s="56"/>
      <c r="N9" s="56"/>
      <c r="O9" s="76">
        <v>4098393.0214999998</v>
      </c>
      <c r="P9" s="57">
        <f t="shared" si="0"/>
        <v>4.3970367427399157</v>
      </c>
    </row>
    <row r="10" spans="1:16" x14ac:dyDescent="0.2">
      <c r="A10" s="54" t="s">
        <v>94</v>
      </c>
      <c r="B10" s="55" t="s">
        <v>174</v>
      </c>
      <c r="C10" s="76">
        <v>671915.99786999996</v>
      </c>
      <c r="D10" s="76">
        <v>824935.00124999997</v>
      </c>
      <c r="E10" s="76">
        <v>941848.31185000006</v>
      </c>
      <c r="F10" s="76">
        <v>790987.02592000004</v>
      </c>
      <c r="G10" s="76">
        <v>729752.10371000005</v>
      </c>
      <c r="H10" s="76"/>
      <c r="I10" s="56"/>
      <c r="J10" s="56"/>
      <c r="K10" s="56"/>
      <c r="L10" s="56"/>
      <c r="M10" s="56"/>
      <c r="N10" s="56"/>
      <c r="O10" s="76">
        <v>3959438.4405999999</v>
      </c>
      <c r="P10" s="57">
        <f t="shared" si="0"/>
        <v>4.2479567510006877</v>
      </c>
    </row>
    <row r="11" spans="1:16" x14ac:dyDescent="0.2">
      <c r="A11" s="54" t="s">
        <v>93</v>
      </c>
      <c r="B11" s="55" t="s">
        <v>175</v>
      </c>
      <c r="C11" s="76">
        <v>609644.37268999999</v>
      </c>
      <c r="D11" s="76">
        <v>716456.75115000003</v>
      </c>
      <c r="E11" s="76">
        <v>729093.27064</v>
      </c>
      <c r="F11" s="76">
        <v>771778.24040000001</v>
      </c>
      <c r="G11" s="76">
        <v>697850.05532000004</v>
      </c>
      <c r="H11" s="76"/>
      <c r="I11" s="56"/>
      <c r="J11" s="56"/>
      <c r="K11" s="56"/>
      <c r="L11" s="56"/>
      <c r="M11" s="56"/>
      <c r="N11" s="56"/>
      <c r="O11" s="76">
        <v>3524822.6902000001</v>
      </c>
      <c r="P11" s="57">
        <f t="shared" si="0"/>
        <v>3.7816712060426667</v>
      </c>
    </row>
    <row r="12" spans="1:16" x14ac:dyDescent="0.2">
      <c r="A12" s="54" t="s">
        <v>92</v>
      </c>
      <c r="B12" s="55" t="s">
        <v>178</v>
      </c>
      <c r="C12" s="76">
        <v>553541.92998999998</v>
      </c>
      <c r="D12" s="76">
        <v>581868.62413000001</v>
      </c>
      <c r="E12" s="76">
        <v>811553.14130000002</v>
      </c>
      <c r="F12" s="76">
        <v>762356.88141999999</v>
      </c>
      <c r="G12" s="76">
        <v>459696.47006000002</v>
      </c>
      <c r="H12" s="76"/>
      <c r="I12" s="56"/>
      <c r="J12" s="56"/>
      <c r="K12" s="56"/>
      <c r="L12" s="56"/>
      <c r="M12" s="56"/>
      <c r="N12" s="56"/>
      <c r="O12" s="76">
        <v>3169017.0469</v>
      </c>
      <c r="P12" s="57">
        <f t="shared" si="0"/>
        <v>3.3999385418845294</v>
      </c>
    </row>
    <row r="13" spans="1:16" x14ac:dyDescent="0.2">
      <c r="A13" s="54" t="s">
        <v>91</v>
      </c>
      <c r="B13" s="55" t="s">
        <v>177</v>
      </c>
      <c r="C13" s="76">
        <v>519733.78032000002</v>
      </c>
      <c r="D13" s="76">
        <v>576524.68327000004</v>
      </c>
      <c r="E13" s="76">
        <v>709613.63766000001</v>
      </c>
      <c r="F13" s="76">
        <v>709242.16972000001</v>
      </c>
      <c r="G13" s="76">
        <v>486809.82983</v>
      </c>
      <c r="H13" s="76"/>
      <c r="I13" s="56"/>
      <c r="J13" s="56"/>
      <c r="K13" s="56"/>
      <c r="L13" s="56"/>
      <c r="M13" s="56"/>
      <c r="N13" s="56"/>
      <c r="O13" s="76">
        <v>3001924.1008000001</v>
      </c>
      <c r="P13" s="57">
        <f t="shared" si="0"/>
        <v>3.2206697846911414</v>
      </c>
    </row>
    <row r="14" spans="1:16" x14ac:dyDescent="0.2">
      <c r="A14" s="54" t="s">
        <v>90</v>
      </c>
      <c r="B14" s="55" t="s">
        <v>176</v>
      </c>
      <c r="C14" s="76">
        <v>343732.45873000001</v>
      </c>
      <c r="D14" s="76">
        <v>445742.14315999998</v>
      </c>
      <c r="E14" s="76">
        <v>719085.71832999995</v>
      </c>
      <c r="F14" s="76">
        <v>616454.56782</v>
      </c>
      <c r="G14" s="76">
        <v>601526.83793000004</v>
      </c>
      <c r="H14" s="76"/>
      <c r="I14" s="56"/>
      <c r="J14" s="56"/>
      <c r="K14" s="56"/>
      <c r="L14" s="56"/>
      <c r="M14" s="56"/>
      <c r="N14" s="56"/>
      <c r="O14" s="76">
        <v>2726541.72597</v>
      </c>
      <c r="P14" s="57">
        <f t="shared" si="0"/>
        <v>2.9252207113401156</v>
      </c>
    </row>
    <row r="15" spans="1:16" x14ac:dyDescent="0.2">
      <c r="A15" s="54" t="s">
        <v>89</v>
      </c>
      <c r="B15" s="55" t="s">
        <v>213</v>
      </c>
      <c r="C15" s="76">
        <v>380473.12943999999</v>
      </c>
      <c r="D15" s="76">
        <v>457972.59590999997</v>
      </c>
      <c r="E15" s="76">
        <v>506815.4179</v>
      </c>
      <c r="F15" s="76">
        <v>519387.00435</v>
      </c>
      <c r="G15" s="76">
        <v>398778.36521999998</v>
      </c>
      <c r="H15" s="76"/>
      <c r="I15" s="56"/>
      <c r="J15" s="56"/>
      <c r="K15" s="56"/>
      <c r="L15" s="56"/>
      <c r="M15" s="56"/>
      <c r="N15" s="56"/>
      <c r="O15" s="76">
        <v>2263426.5128199998</v>
      </c>
      <c r="P15" s="57">
        <f t="shared" si="0"/>
        <v>2.4283589907438108</v>
      </c>
    </row>
    <row r="16" spans="1:16" x14ac:dyDescent="0.2">
      <c r="A16" s="54" t="s">
        <v>88</v>
      </c>
      <c r="B16" s="55" t="s">
        <v>214</v>
      </c>
      <c r="C16" s="76">
        <v>429397.0098</v>
      </c>
      <c r="D16" s="76">
        <v>403153.88020999997</v>
      </c>
      <c r="E16" s="76">
        <v>399433.94415</v>
      </c>
      <c r="F16" s="76">
        <v>380224.95251999999</v>
      </c>
      <c r="G16" s="76">
        <v>319754.37326999998</v>
      </c>
      <c r="H16" s="76"/>
      <c r="I16" s="56"/>
      <c r="J16" s="56"/>
      <c r="K16" s="56"/>
      <c r="L16" s="56"/>
      <c r="M16" s="56"/>
      <c r="N16" s="56"/>
      <c r="O16" s="76">
        <v>1931964.15995</v>
      </c>
      <c r="P16" s="57">
        <f t="shared" si="0"/>
        <v>2.0727434758923367</v>
      </c>
    </row>
    <row r="17" spans="1:16" x14ac:dyDescent="0.2">
      <c r="A17" s="54" t="s">
        <v>87</v>
      </c>
      <c r="B17" s="55" t="s">
        <v>215</v>
      </c>
      <c r="C17" s="76">
        <v>381925.50871999998</v>
      </c>
      <c r="D17" s="76">
        <v>432129.94308</v>
      </c>
      <c r="E17" s="76">
        <v>250540.35657999999</v>
      </c>
      <c r="F17" s="76">
        <v>394679.43719999999</v>
      </c>
      <c r="G17" s="76">
        <v>436133.64266000001</v>
      </c>
      <c r="H17" s="76"/>
      <c r="I17" s="56"/>
      <c r="J17" s="56"/>
      <c r="K17" s="56"/>
      <c r="L17" s="56"/>
      <c r="M17" s="56"/>
      <c r="N17" s="56"/>
      <c r="O17" s="76">
        <v>1895408.88824</v>
      </c>
      <c r="P17" s="57">
        <f t="shared" si="0"/>
        <v>2.0335244766390916</v>
      </c>
    </row>
    <row r="18" spans="1:16" x14ac:dyDescent="0.2">
      <c r="A18" s="54" t="s">
        <v>86</v>
      </c>
      <c r="B18" s="55" t="s">
        <v>216</v>
      </c>
      <c r="C18" s="76">
        <v>278298.61972999998</v>
      </c>
      <c r="D18" s="76">
        <v>351944.99969999999</v>
      </c>
      <c r="E18" s="76">
        <v>464944.51986</v>
      </c>
      <c r="F18" s="76">
        <v>366518.29606999998</v>
      </c>
      <c r="G18" s="76">
        <v>407864.04478</v>
      </c>
      <c r="H18" s="76"/>
      <c r="I18" s="56"/>
      <c r="J18" s="56"/>
      <c r="K18" s="56"/>
      <c r="L18" s="56"/>
      <c r="M18" s="56"/>
      <c r="N18" s="56"/>
      <c r="O18" s="76">
        <v>1869570.4801400001</v>
      </c>
      <c r="P18" s="57">
        <f t="shared" si="0"/>
        <v>2.0058032626916735</v>
      </c>
    </row>
    <row r="19" spans="1:16" x14ac:dyDescent="0.2">
      <c r="A19" s="54" t="s">
        <v>85</v>
      </c>
      <c r="B19" s="55" t="s">
        <v>217</v>
      </c>
      <c r="C19" s="76">
        <v>317634.53700000001</v>
      </c>
      <c r="D19" s="76">
        <v>330839.20062999998</v>
      </c>
      <c r="E19" s="76">
        <v>410317.44163000002</v>
      </c>
      <c r="F19" s="76">
        <v>454291.28421000001</v>
      </c>
      <c r="G19" s="76">
        <v>344850.46114000003</v>
      </c>
      <c r="H19" s="76"/>
      <c r="I19" s="56"/>
      <c r="J19" s="56"/>
      <c r="K19" s="56"/>
      <c r="L19" s="56"/>
      <c r="M19" s="56"/>
      <c r="N19" s="56"/>
      <c r="O19" s="76">
        <v>1857932.9246100001</v>
      </c>
      <c r="P19" s="57">
        <f t="shared" si="0"/>
        <v>1.9933176960335597</v>
      </c>
    </row>
    <row r="20" spans="1:16" x14ac:dyDescent="0.2">
      <c r="A20" s="54" t="s">
        <v>84</v>
      </c>
      <c r="B20" s="55" t="s">
        <v>218</v>
      </c>
      <c r="C20" s="76">
        <v>227012.43168000001</v>
      </c>
      <c r="D20" s="76">
        <v>315005.47047</v>
      </c>
      <c r="E20" s="76">
        <v>316360.58283000003</v>
      </c>
      <c r="F20" s="76">
        <v>350049.19835000002</v>
      </c>
      <c r="G20" s="76">
        <v>208573.44409999999</v>
      </c>
      <c r="H20" s="76"/>
      <c r="I20" s="56"/>
      <c r="J20" s="56"/>
      <c r="K20" s="56"/>
      <c r="L20" s="56"/>
      <c r="M20" s="56"/>
      <c r="N20" s="56"/>
      <c r="O20" s="76">
        <v>1417001.1274300001</v>
      </c>
      <c r="P20" s="57">
        <f t="shared" si="0"/>
        <v>1.5202558634879804</v>
      </c>
    </row>
    <row r="21" spans="1:16" x14ac:dyDescent="0.2">
      <c r="A21" s="54" t="s">
        <v>83</v>
      </c>
      <c r="B21" s="55" t="s">
        <v>219</v>
      </c>
      <c r="C21" s="76">
        <v>198613.91589999999</v>
      </c>
      <c r="D21" s="76">
        <v>303201.93187999999</v>
      </c>
      <c r="E21" s="76">
        <v>259067.55705</v>
      </c>
      <c r="F21" s="76">
        <v>367704.13498999999</v>
      </c>
      <c r="G21" s="76">
        <v>192388.69477</v>
      </c>
      <c r="H21" s="76"/>
      <c r="I21" s="56"/>
      <c r="J21" s="56"/>
      <c r="K21" s="56"/>
      <c r="L21" s="56"/>
      <c r="M21" s="56"/>
      <c r="N21" s="56"/>
      <c r="O21" s="76">
        <v>1320976.23459</v>
      </c>
      <c r="P21" s="57">
        <f t="shared" si="0"/>
        <v>1.4172337814621305</v>
      </c>
    </row>
    <row r="22" spans="1:16" x14ac:dyDescent="0.2">
      <c r="A22" s="54" t="s">
        <v>82</v>
      </c>
      <c r="B22" s="55" t="s">
        <v>220</v>
      </c>
      <c r="C22" s="76">
        <v>191559.19966000001</v>
      </c>
      <c r="D22" s="76">
        <v>249717.97586999999</v>
      </c>
      <c r="E22" s="76">
        <v>349222.24031000002</v>
      </c>
      <c r="F22" s="76">
        <v>263476.70546999999</v>
      </c>
      <c r="G22" s="76">
        <v>233287.10500000001</v>
      </c>
      <c r="H22" s="76"/>
      <c r="I22" s="56"/>
      <c r="J22" s="56"/>
      <c r="K22" s="56"/>
      <c r="L22" s="56"/>
      <c r="M22" s="56"/>
      <c r="N22" s="56"/>
      <c r="O22" s="76">
        <v>1287263.2263100001</v>
      </c>
      <c r="P22" s="57">
        <f t="shared" si="0"/>
        <v>1.381064157090381</v>
      </c>
    </row>
    <row r="23" spans="1:16" x14ac:dyDescent="0.2">
      <c r="A23" s="54" t="s">
        <v>81</v>
      </c>
      <c r="B23" s="55" t="s">
        <v>221</v>
      </c>
      <c r="C23" s="76">
        <v>258960.94308999999</v>
      </c>
      <c r="D23" s="76">
        <v>231794.00294000001</v>
      </c>
      <c r="E23" s="76">
        <v>227018.44391</v>
      </c>
      <c r="F23" s="76">
        <v>281759.34406999999</v>
      </c>
      <c r="G23" s="76">
        <v>203542.38763000001</v>
      </c>
      <c r="H23" s="76"/>
      <c r="I23" s="56"/>
      <c r="J23" s="56"/>
      <c r="K23" s="56"/>
      <c r="L23" s="56"/>
      <c r="M23" s="56"/>
      <c r="N23" s="56"/>
      <c r="O23" s="76">
        <v>1203075.12164</v>
      </c>
      <c r="P23" s="57">
        <f t="shared" si="0"/>
        <v>1.290741392144783</v>
      </c>
    </row>
    <row r="24" spans="1:16" x14ac:dyDescent="0.2">
      <c r="A24" s="54" t="s">
        <v>80</v>
      </c>
      <c r="B24" s="55" t="s">
        <v>222</v>
      </c>
      <c r="C24" s="76">
        <v>191213.14981999999</v>
      </c>
      <c r="D24" s="76">
        <v>262108.67092</v>
      </c>
      <c r="E24" s="76">
        <v>302951.35531000001</v>
      </c>
      <c r="F24" s="76">
        <v>198811.50938</v>
      </c>
      <c r="G24" s="76">
        <v>156016.48480999999</v>
      </c>
      <c r="H24" s="76"/>
      <c r="I24" s="56"/>
      <c r="J24" s="56"/>
      <c r="K24" s="56"/>
      <c r="L24" s="56"/>
      <c r="M24" s="56"/>
      <c r="N24" s="56"/>
      <c r="O24" s="76">
        <v>1111101.1702399999</v>
      </c>
      <c r="P24" s="57">
        <f t="shared" si="0"/>
        <v>1.1920654375549613</v>
      </c>
    </row>
    <row r="25" spans="1:16" x14ac:dyDescent="0.2">
      <c r="A25" s="58"/>
      <c r="B25" s="162" t="s">
        <v>79</v>
      </c>
      <c r="C25" s="162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77">
        <f>SUM(O5:O24)</f>
        <v>60721315.262280002</v>
      </c>
      <c r="P25" s="60">
        <f>SUM(P5:P24)</f>
        <v>65.145985969403228</v>
      </c>
    </row>
    <row r="26" spans="1:16" ht="13.5" customHeight="1" x14ac:dyDescent="0.2">
      <c r="A26" s="58"/>
      <c r="B26" s="163" t="s">
        <v>78</v>
      </c>
      <c r="C26" s="163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77">
        <v>93208068.553599983</v>
      </c>
      <c r="P26" s="56">
        <f>O26/O$26*100</f>
        <v>100</v>
      </c>
    </row>
    <row r="27" spans="1:16" x14ac:dyDescent="0.2">
      <c r="B27" s="38"/>
    </row>
    <row r="28" spans="1:16" x14ac:dyDescent="0.2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P23" sqref="P23"/>
    </sheetView>
  </sheetViews>
  <sheetFormatPr defaultColWidth="9.140625" defaultRowHeight="12.75" x14ac:dyDescent="0.2"/>
  <sheetData>
    <row r="22" spans="1:1" x14ac:dyDescent="0.2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1" sqref="I1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1" t="s">
        <v>2</v>
      </c>
    </row>
    <row r="2" spans="2:2" ht="15" x14ac:dyDescent="0.25">
      <c r="B2" s="31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0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2002_2022_AYLIK_IHR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Onural Sürmen</cp:lastModifiedBy>
  <cp:lastPrinted>2016-02-26T09:44:09Z</cp:lastPrinted>
  <dcterms:created xsi:type="dcterms:W3CDTF">2013-08-01T04:41:02Z</dcterms:created>
  <dcterms:modified xsi:type="dcterms:W3CDTF">2022-06-02T07:44:17Z</dcterms:modified>
</cp:coreProperties>
</file>