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2\202206 - Haziran\dağıtım\"/>
    </mc:Choice>
  </mc:AlternateContent>
  <xr:revisionPtr revIDLastSave="0" documentId="13_ncr:1_{4AC56607-7C63-420C-99E8-B2664B0F09BD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'2002_2020_AYLIK_IHR'!$A$1:$O$82</definedName>
  </definedNames>
  <calcPr calcId="191029"/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46" i="1"/>
  <c r="H46" i="1"/>
  <c r="D46" i="1"/>
  <c r="C23" i="4" l="1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L36" i="2" s="1"/>
  <c r="G36" i="3" s="1"/>
  <c r="K35" i="2"/>
  <c r="K34" i="2"/>
  <c r="K33" i="2"/>
  <c r="K32" i="2"/>
  <c r="K31" i="2"/>
  <c r="K30" i="2"/>
  <c r="K28" i="2"/>
  <c r="K26" i="2"/>
  <c r="L26" i="2" s="1"/>
  <c r="G26" i="3" s="1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L41" i="2" s="1"/>
  <c r="G41" i="3" s="1"/>
  <c r="J40" i="2"/>
  <c r="J39" i="2"/>
  <c r="J38" i="2"/>
  <c r="J37" i="2"/>
  <c r="J36" i="2"/>
  <c r="J35" i="2"/>
  <c r="J34" i="2"/>
  <c r="J33" i="2"/>
  <c r="L33" i="2" s="1"/>
  <c r="G33" i="3" s="1"/>
  <c r="J32" i="2"/>
  <c r="J31" i="2"/>
  <c r="J30" i="2"/>
  <c r="J28" i="2"/>
  <c r="J26" i="2"/>
  <c r="J25" i="2"/>
  <c r="J24" i="2"/>
  <c r="J21" i="2"/>
  <c r="J19" i="2"/>
  <c r="J17" i="2"/>
  <c r="J16" i="2"/>
  <c r="J15" i="2"/>
  <c r="L15" i="2" s="1"/>
  <c r="G15" i="3" s="1"/>
  <c r="J14" i="2"/>
  <c r="J13" i="2"/>
  <c r="J12" i="2"/>
  <c r="J11" i="2"/>
  <c r="L11" i="2" s="1"/>
  <c r="G11" i="3" s="1"/>
  <c r="J10" i="2"/>
  <c r="G43" i="2"/>
  <c r="H43" i="2" s="1"/>
  <c r="E43" i="3" s="1"/>
  <c r="G41" i="2"/>
  <c r="G40" i="2"/>
  <c r="G39" i="2"/>
  <c r="G38" i="2"/>
  <c r="G37" i="2"/>
  <c r="G36" i="2"/>
  <c r="H36" i="2" s="1"/>
  <c r="E36" i="3" s="1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H14" i="2" s="1"/>
  <c r="E14" i="3" s="1"/>
  <c r="G13" i="2"/>
  <c r="G12" i="2"/>
  <c r="H12" i="2" s="1"/>
  <c r="E12" i="3" s="1"/>
  <c r="G11" i="2"/>
  <c r="G10" i="2"/>
  <c r="F43" i="2"/>
  <c r="F41" i="2"/>
  <c r="H41" i="2" s="1"/>
  <c r="E41" i="3" s="1"/>
  <c r="F40" i="2"/>
  <c r="F39" i="2"/>
  <c r="H39" i="2" s="1"/>
  <c r="E39" i="3" s="1"/>
  <c r="F38" i="2"/>
  <c r="F37" i="2"/>
  <c r="F36" i="2"/>
  <c r="F35" i="2"/>
  <c r="F34" i="2"/>
  <c r="F33" i="2"/>
  <c r="H33" i="2" s="1"/>
  <c r="E33" i="3" s="1"/>
  <c r="F32" i="2"/>
  <c r="F31" i="2"/>
  <c r="H31" i="2" s="1"/>
  <c r="E31" i="3" s="1"/>
  <c r="F30" i="2"/>
  <c r="F28" i="2"/>
  <c r="F26" i="2"/>
  <c r="F25" i="2"/>
  <c r="H25" i="2" s="1"/>
  <c r="E25" i="3" s="1"/>
  <c r="F24" i="2"/>
  <c r="F21" i="2"/>
  <c r="H21" i="2" s="1"/>
  <c r="E21" i="3" s="1"/>
  <c r="F19" i="2"/>
  <c r="F17" i="2"/>
  <c r="H17" i="2" s="1"/>
  <c r="E17" i="3" s="1"/>
  <c r="F16" i="2"/>
  <c r="F15" i="2"/>
  <c r="H15" i="2" s="1"/>
  <c r="E15" i="3" s="1"/>
  <c r="F14" i="2"/>
  <c r="F13" i="2"/>
  <c r="F12" i="2"/>
  <c r="F11" i="2"/>
  <c r="F10" i="2"/>
  <c r="C43" i="2"/>
  <c r="C41" i="2"/>
  <c r="C40" i="2"/>
  <c r="D40" i="2" s="1"/>
  <c r="C40" i="3" s="1"/>
  <c r="C39" i="2"/>
  <c r="C38" i="2"/>
  <c r="C37" i="2"/>
  <c r="C36" i="2"/>
  <c r="C35" i="2"/>
  <c r="C34" i="2"/>
  <c r="D34" i="2" s="1"/>
  <c r="C34" i="3" s="1"/>
  <c r="C33" i="2"/>
  <c r="C32" i="2"/>
  <c r="D32" i="2" s="1"/>
  <c r="C32" i="3" s="1"/>
  <c r="C31" i="2"/>
  <c r="C30" i="2"/>
  <c r="C28" i="2"/>
  <c r="C26" i="2"/>
  <c r="C25" i="2"/>
  <c r="C24" i="2"/>
  <c r="C21" i="2"/>
  <c r="C19" i="2"/>
  <c r="D19" i="2" s="1"/>
  <c r="C19" i="3" s="1"/>
  <c r="C17" i="2"/>
  <c r="C16" i="2"/>
  <c r="C15" i="2"/>
  <c r="C14" i="2"/>
  <c r="C13" i="2"/>
  <c r="C12" i="2"/>
  <c r="D12" i="2" s="1"/>
  <c r="C12" i="3" s="1"/>
  <c r="C11" i="2"/>
  <c r="C10" i="2"/>
  <c r="B43" i="2"/>
  <c r="B41" i="2"/>
  <c r="B40" i="2"/>
  <c r="B39" i="2"/>
  <c r="B38" i="2"/>
  <c r="B37" i="2"/>
  <c r="D37" i="2" s="1"/>
  <c r="C37" i="3" s="1"/>
  <c r="B36" i="2"/>
  <c r="B35" i="2"/>
  <c r="B34" i="2"/>
  <c r="B33" i="2"/>
  <c r="B32" i="2"/>
  <c r="B31" i="2"/>
  <c r="B30" i="2"/>
  <c r="B28" i="2"/>
  <c r="D28" i="2" s="1"/>
  <c r="C28" i="3" s="1"/>
  <c r="B26" i="2"/>
  <c r="B25" i="2"/>
  <c r="D25" i="2" s="1"/>
  <c r="C25" i="3" s="1"/>
  <c r="B24" i="2"/>
  <c r="B21" i="2"/>
  <c r="B19" i="2"/>
  <c r="B17" i="2"/>
  <c r="B16" i="2"/>
  <c r="B15" i="2"/>
  <c r="D15" i="2" s="1"/>
  <c r="C15" i="3" s="1"/>
  <c r="B14" i="2"/>
  <c r="B13" i="2"/>
  <c r="B12" i="2"/>
  <c r="B11" i="2"/>
  <c r="D11" i="2" s="1"/>
  <c r="C11" i="3" s="1"/>
  <c r="B10" i="2"/>
  <c r="C7" i="2"/>
  <c r="B7" i="2"/>
  <c r="F6" i="2"/>
  <c r="B6" i="2"/>
  <c r="K42" i="1"/>
  <c r="K42" i="2" s="1"/>
  <c r="J42" i="1"/>
  <c r="J42" i="2" s="1"/>
  <c r="G42" i="1"/>
  <c r="H42" i="1" s="1"/>
  <c r="D42" i="3" s="1"/>
  <c r="F42" i="1"/>
  <c r="F42" i="2"/>
  <c r="C42" i="1"/>
  <c r="D42" i="1" s="1"/>
  <c r="B42" i="3" s="1"/>
  <c r="C42" i="2"/>
  <c r="B42" i="1"/>
  <c r="B42" i="2" s="1"/>
  <c r="K29" i="1"/>
  <c r="K29" i="2" s="1"/>
  <c r="J29" i="1"/>
  <c r="J29" i="2" s="1"/>
  <c r="G29" i="1"/>
  <c r="G29" i="2" s="1"/>
  <c r="F29" i="1"/>
  <c r="F29" i="2" s="1"/>
  <c r="C29" i="1"/>
  <c r="C29" i="2" s="1"/>
  <c r="B29" i="1"/>
  <c r="D29" i="1" s="1"/>
  <c r="B29" i="3" s="1"/>
  <c r="K27" i="1"/>
  <c r="K27" i="2" s="1"/>
  <c r="J27" i="1"/>
  <c r="J27" i="2" s="1"/>
  <c r="G27" i="1"/>
  <c r="F27" i="1"/>
  <c r="C27" i="1"/>
  <c r="C27" i="2" s="1"/>
  <c r="B27" i="1"/>
  <c r="D27" i="1" s="1"/>
  <c r="B27" i="3" s="1"/>
  <c r="K23" i="1"/>
  <c r="J23" i="1"/>
  <c r="G23" i="1"/>
  <c r="G23" i="2" s="1"/>
  <c r="F23" i="1"/>
  <c r="F23" i="2" s="1"/>
  <c r="C23" i="1"/>
  <c r="C22" i="1" s="1"/>
  <c r="C22" i="2" s="1"/>
  <c r="B23" i="1"/>
  <c r="K20" i="1"/>
  <c r="K20" i="2" s="1"/>
  <c r="J20" i="1"/>
  <c r="J20" i="2" s="1"/>
  <c r="G20" i="1"/>
  <c r="G20" i="2" s="1"/>
  <c r="F20" i="1"/>
  <c r="F20" i="2"/>
  <c r="C20" i="1"/>
  <c r="C20" i="2" s="1"/>
  <c r="B20" i="1"/>
  <c r="B20" i="2" s="1"/>
  <c r="K18" i="1"/>
  <c r="K18" i="2" s="1"/>
  <c r="J18" i="1"/>
  <c r="J18" i="2" s="1"/>
  <c r="G18" i="1"/>
  <c r="G18" i="2" s="1"/>
  <c r="F18" i="1"/>
  <c r="F18" i="2"/>
  <c r="C18" i="1"/>
  <c r="D18" i="1" s="1"/>
  <c r="B18" i="3" s="1"/>
  <c r="B18" i="1"/>
  <c r="B18" i="2" s="1"/>
  <c r="K9" i="1"/>
  <c r="K9" i="2" s="1"/>
  <c r="J9" i="1"/>
  <c r="G9" i="1"/>
  <c r="F9" i="1"/>
  <c r="C9" i="1"/>
  <c r="C9" i="2" s="1"/>
  <c r="B9" i="1"/>
  <c r="B9" i="2" s="1"/>
  <c r="G42" i="2"/>
  <c r="J46" i="2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3" i="2"/>
  <c r="G13" i="3" s="1"/>
  <c r="L25" i="2"/>
  <c r="G25" i="3" s="1"/>
  <c r="L34" i="2"/>
  <c r="G34" i="3" s="1"/>
  <c r="L39" i="2"/>
  <c r="G39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P6" i="23"/>
  <c r="O2" i="22"/>
  <c r="O3" i="22"/>
  <c r="O25" i="22"/>
  <c r="O24" i="22"/>
  <c r="O58" i="22"/>
  <c r="O59" i="22"/>
  <c r="O62" i="22"/>
  <c r="I23" i="4"/>
  <c r="E23" i="4"/>
  <c r="I21" i="4"/>
  <c r="H21" i="4"/>
  <c r="I20" i="4"/>
  <c r="H20" i="4"/>
  <c r="E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E11" i="4"/>
  <c r="I10" i="4"/>
  <c r="H10" i="4"/>
  <c r="I9" i="4"/>
  <c r="H9" i="4"/>
  <c r="E9" i="4"/>
  <c r="D46" i="3"/>
  <c r="B46" i="3"/>
  <c r="H43" i="1"/>
  <c r="D43" i="3" s="1"/>
  <c r="D43" i="1"/>
  <c r="B43" i="3" s="1"/>
  <c r="H41" i="1"/>
  <c r="D41" i="3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/>
  <c r="H15" i="1"/>
  <c r="D15" i="3" s="1"/>
  <c r="D15" i="1"/>
  <c r="B15" i="3" s="1"/>
  <c r="H14" i="1"/>
  <c r="D14" i="3" s="1"/>
  <c r="D14" i="1"/>
  <c r="B14" i="3" s="1"/>
  <c r="H13" i="1"/>
  <c r="D13" i="3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33" i="2"/>
  <c r="C33" i="3" s="1"/>
  <c r="H38" i="2"/>
  <c r="E38" i="3" s="1"/>
  <c r="H13" i="2"/>
  <c r="E13" i="3" s="1"/>
  <c r="H11" i="2"/>
  <c r="E11" i="3" s="1"/>
  <c r="D45" i="3"/>
  <c r="D35" i="2"/>
  <c r="C35" i="3" s="1"/>
  <c r="F46" i="3"/>
  <c r="F45" i="3"/>
  <c r="H30" i="2" l="1"/>
  <c r="E30" i="3" s="1"/>
  <c r="L10" i="2"/>
  <c r="G10" i="3" s="1"/>
  <c r="H18" i="2"/>
  <c r="E18" i="3" s="1"/>
  <c r="D16" i="2"/>
  <c r="C16" i="3" s="1"/>
  <c r="H19" i="2"/>
  <c r="E19" i="3" s="1"/>
  <c r="H32" i="2"/>
  <c r="E32" i="3" s="1"/>
  <c r="D26" i="2"/>
  <c r="C26" i="3" s="1"/>
  <c r="D36" i="2"/>
  <c r="C36" i="3" s="1"/>
  <c r="D21" i="2"/>
  <c r="C21" i="3" s="1"/>
  <c r="H16" i="2"/>
  <c r="E16" i="3" s="1"/>
  <c r="L19" i="2"/>
  <c r="G19" i="3" s="1"/>
  <c r="L40" i="2"/>
  <c r="G40" i="3" s="1"/>
  <c r="L16" i="2"/>
  <c r="G16" i="3" s="1"/>
  <c r="L30" i="2"/>
  <c r="G30" i="3" s="1"/>
  <c r="L38" i="2"/>
  <c r="G38" i="3" s="1"/>
  <c r="D30" i="2"/>
  <c r="C30" i="3" s="1"/>
  <c r="D13" i="2"/>
  <c r="C13" i="3" s="1"/>
  <c r="H40" i="2"/>
  <c r="E40" i="3" s="1"/>
  <c r="L12" i="2"/>
  <c r="G12" i="3" s="1"/>
  <c r="L43" i="2"/>
  <c r="G43" i="3" s="1"/>
  <c r="L17" i="2"/>
  <c r="G17" i="3" s="1"/>
  <c r="H18" i="1"/>
  <c r="D18" i="3" s="1"/>
  <c r="L20" i="1"/>
  <c r="F20" i="3" s="1"/>
  <c r="K8" i="1"/>
  <c r="K8" i="2" s="1"/>
  <c r="D17" i="2"/>
  <c r="C17" i="3" s="1"/>
  <c r="L35" i="2"/>
  <c r="G35" i="3" s="1"/>
  <c r="H34" i="2"/>
  <c r="E34" i="3" s="1"/>
  <c r="H20" i="2"/>
  <c r="E20" i="3" s="1"/>
  <c r="H20" i="1"/>
  <c r="D20" i="3" s="1"/>
  <c r="L27" i="1"/>
  <c r="F27" i="3" s="1"/>
  <c r="L37" i="2"/>
  <c r="G37" i="3" s="1"/>
  <c r="L31" i="2"/>
  <c r="G31" i="3" s="1"/>
  <c r="P25" i="23"/>
  <c r="D14" i="2"/>
  <c r="C14" i="3" s="1"/>
  <c r="L32" i="2"/>
  <c r="G32" i="3" s="1"/>
  <c r="D42" i="2"/>
  <c r="C42" i="3" s="1"/>
  <c r="L21" i="2"/>
  <c r="G21" i="3" s="1"/>
  <c r="D41" i="2"/>
  <c r="C41" i="3" s="1"/>
  <c r="D38" i="2"/>
  <c r="C38" i="3" s="1"/>
  <c r="H35" i="2"/>
  <c r="E35" i="3" s="1"/>
  <c r="L28" i="2"/>
  <c r="G28" i="3" s="1"/>
  <c r="L24" i="2"/>
  <c r="G24" i="3" s="1"/>
  <c r="D43" i="2"/>
  <c r="C43" i="3" s="1"/>
  <c r="D31" i="2"/>
  <c r="C31" i="3" s="1"/>
  <c r="D39" i="2"/>
  <c r="C39" i="3" s="1"/>
  <c r="H26" i="2"/>
  <c r="E26" i="3" s="1"/>
  <c r="D10" i="2"/>
  <c r="C10" i="3" s="1"/>
  <c r="H28" i="2"/>
  <c r="E28" i="3" s="1"/>
  <c r="H24" i="2"/>
  <c r="E24" i="3" s="1"/>
  <c r="L14" i="2"/>
  <c r="G14" i="3" s="1"/>
  <c r="D9" i="1"/>
  <c r="B9" i="3" s="1"/>
  <c r="B8" i="1"/>
  <c r="B8" i="2" s="1"/>
  <c r="B27" i="2"/>
  <c r="D27" i="2" s="1"/>
  <c r="C27" i="3" s="1"/>
  <c r="D46" i="2"/>
  <c r="C46" i="3" s="1"/>
  <c r="O25" i="23"/>
  <c r="E15" i="4"/>
  <c r="E13" i="4"/>
  <c r="E18" i="4"/>
  <c r="E10" i="4"/>
  <c r="E12" i="4"/>
  <c r="E14" i="4"/>
  <c r="E16" i="4"/>
  <c r="E17" i="4"/>
  <c r="E19" i="4"/>
  <c r="E21" i="4"/>
  <c r="L42" i="2"/>
  <c r="G42" i="3" s="1"/>
  <c r="L42" i="1"/>
  <c r="F42" i="3" s="1"/>
  <c r="H42" i="2"/>
  <c r="E42" i="3" s="1"/>
  <c r="H37" i="2"/>
  <c r="E37" i="3" s="1"/>
  <c r="J22" i="1"/>
  <c r="J22" i="2" s="1"/>
  <c r="B29" i="2"/>
  <c r="D29" i="2" s="1"/>
  <c r="C29" i="3" s="1"/>
  <c r="K22" i="1"/>
  <c r="K22" i="2" s="1"/>
  <c r="L29" i="1"/>
  <c r="F29" i="3" s="1"/>
  <c r="H29" i="2"/>
  <c r="E29" i="3" s="1"/>
  <c r="F22" i="1"/>
  <c r="F22" i="2" s="1"/>
  <c r="L29" i="2"/>
  <c r="G29" i="3" s="1"/>
  <c r="H29" i="1"/>
  <c r="D29" i="3" s="1"/>
  <c r="G22" i="1"/>
  <c r="G22" i="2" s="1"/>
  <c r="B22" i="1"/>
  <c r="B22" i="2" s="1"/>
  <c r="D22" i="2" s="1"/>
  <c r="C22" i="3" s="1"/>
  <c r="L27" i="2"/>
  <c r="G27" i="3" s="1"/>
  <c r="H27" i="1"/>
  <c r="D27" i="3" s="1"/>
  <c r="G27" i="2"/>
  <c r="F27" i="2"/>
  <c r="H23" i="2"/>
  <c r="E23" i="3" s="1"/>
  <c r="C23" i="2"/>
  <c r="B23" i="2"/>
  <c r="D23" i="2" s="1"/>
  <c r="C23" i="3" s="1"/>
  <c r="L23" i="1"/>
  <c r="F23" i="3" s="1"/>
  <c r="K23" i="2"/>
  <c r="J23" i="2"/>
  <c r="D24" i="2"/>
  <c r="C24" i="3" s="1"/>
  <c r="D23" i="1"/>
  <c r="B23" i="3" s="1"/>
  <c r="L20" i="2"/>
  <c r="G20" i="3" s="1"/>
  <c r="G8" i="1"/>
  <c r="G8" i="2" s="1"/>
  <c r="D20" i="2"/>
  <c r="C20" i="3" s="1"/>
  <c r="D20" i="1"/>
  <c r="B20" i="3" s="1"/>
  <c r="L18" i="2"/>
  <c r="G18" i="3" s="1"/>
  <c r="L18" i="1"/>
  <c r="F18" i="3" s="1"/>
  <c r="J8" i="1"/>
  <c r="J8" i="2" s="1"/>
  <c r="C18" i="2"/>
  <c r="D18" i="2" s="1"/>
  <c r="C18" i="3" s="1"/>
  <c r="C8" i="1"/>
  <c r="C8" i="2" s="1"/>
  <c r="D8" i="2" s="1"/>
  <c r="C8" i="3" s="1"/>
  <c r="C44" i="1"/>
  <c r="H9" i="1"/>
  <c r="D9" i="3" s="1"/>
  <c r="G9" i="2"/>
  <c r="L9" i="1"/>
  <c r="F9" i="3" s="1"/>
  <c r="J9" i="2"/>
  <c r="L9" i="2" s="1"/>
  <c r="G9" i="3" s="1"/>
  <c r="H10" i="2"/>
  <c r="E10" i="3" s="1"/>
  <c r="F8" i="1"/>
  <c r="F9" i="2"/>
  <c r="D9" i="2"/>
  <c r="C9" i="3" s="1"/>
  <c r="L8" i="2" l="1"/>
  <c r="G8" i="3" s="1"/>
  <c r="H27" i="2"/>
  <c r="E27" i="3" s="1"/>
  <c r="C45" i="1"/>
  <c r="D8" i="1"/>
  <c r="B8" i="3" s="1"/>
  <c r="L22" i="1"/>
  <c r="F22" i="3" s="1"/>
  <c r="L22" i="2"/>
  <c r="G22" i="3" s="1"/>
  <c r="K44" i="1"/>
  <c r="B44" i="1"/>
  <c r="B45" i="1" s="1"/>
  <c r="G44" i="1"/>
  <c r="D22" i="1"/>
  <c r="B22" i="3" s="1"/>
  <c r="H22" i="2"/>
  <c r="E22" i="3" s="1"/>
  <c r="H22" i="1"/>
  <c r="D22" i="3" s="1"/>
  <c r="L23" i="2"/>
  <c r="G23" i="3" s="1"/>
  <c r="C44" i="2"/>
  <c r="E10" i="2" s="1"/>
  <c r="L8" i="1"/>
  <c r="F8" i="3" s="1"/>
  <c r="J44" i="1"/>
  <c r="K46" i="2"/>
  <c r="H9" i="2"/>
  <c r="E9" i="3" s="1"/>
  <c r="B45" i="2"/>
  <c r="B44" i="2"/>
  <c r="H8" i="1"/>
  <c r="D8" i="3" s="1"/>
  <c r="F8" i="2"/>
  <c r="H8" i="2" s="1"/>
  <c r="E8" i="3" s="1"/>
  <c r="F44" i="1"/>
  <c r="F45" i="1" s="1"/>
  <c r="K45" i="1" l="1"/>
  <c r="E45" i="1"/>
  <c r="D45" i="1"/>
  <c r="J44" i="2"/>
  <c r="J45" i="1"/>
  <c r="D44" i="1"/>
  <c r="B44" i="3" s="1"/>
  <c r="G45" i="1"/>
  <c r="K45" i="2"/>
  <c r="M45" i="2" s="1"/>
  <c r="K44" i="2"/>
  <c r="L44" i="2" s="1"/>
  <c r="G44" i="3" s="1"/>
  <c r="G45" i="2"/>
  <c r="E29" i="2"/>
  <c r="E34" i="2"/>
  <c r="G44" i="2"/>
  <c r="I8" i="2" s="1"/>
  <c r="E31" i="2"/>
  <c r="E24" i="2"/>
  <c r="E36" i="2"/>
  <c r="E15" i="2"/>
  <c r="E32" i="2"/>
  <c r="E18" i="2"/>
  <c r="E12" i="2"/>
  <c r="E43" i="2"/>
  <c r="E37" i="2"/>
  <c r="E28" i="2"/>
  <c r="E11" i="2"/>
  <c r="E42" i="2"/>
  <c r="E22" i="2"/>
  <c r="E41" i="2"/>
  <c r="E13" i="2"/>
  <c r="E44" i="2"/>
  <c r="E27" i="2"/>
  <c r="E17" i="2"/>
  <c r="E19" i="2"/>
  <c r="E21" i="2"/>
  <c r="E26" i="2"/>
  <c r="E39" i="2"/>
  <c r="E9" i="2"/>
  <c r="E14" i="2"/>
  <c r="E35" i="2"/>
  <c r="E16" i="2"/>
  <c r="E8" i="2"/>
  <c r="E33" i="2"/>
  <c r="E23" i="2"/>
  <c r="E30" i="2"/>
  <c r="E38" i="2"/>
  <c r="E40" i="2"/>
  <c r="E20" i="2"/>
  <c r="E25" i="2"/>
  <c r="D44" i="2"/>
  <c r="C44" i="3" s="1"/>
  <c r="J45" i="2"/>
  <c r="L44" i="1"/>
  <c r="F44" i="3" s="1"/>
  <c r="G46" i="2"/>
  <c r="H46" i="2" s="1"/>
  <c r="E46" i="3" s="1"/>
  <c r="F45" i="2"/>
  <c r="F44" i="2"/>
  <c r="H44" i="1"/>
  <c r="D44" i="3" s="1"/>
  <c r="M46" i="2"/>
  <c r="L46" i="2"/>
  <c r="G46" i="3" s="1"/>
  <c r="L45" i="1" l="1"/>
  <c r="H45" i="1"/>
  <c r="M16" i="2"/>
  <c r="M17" i="2"/>
  <c r="I12" i="2"/>
  <c r="I25" i="2"/>
  <c r="M42" i="2"/>
  <c r="I35" i="2"/>
  <c r="I15" i="2"/>
  <c r="M23" i="2"/>
  <c r="M11" i="2"/>
  <c r="M37" i="2"/>
  <c r="M10" i="2"/>
  <c r="M36" i="2"/>
  <c r="M8" i="2"/>
  <c r="M44" i="2"/>
  <c r="M40" i="2"/>
  <c r="M41" i="2"/>
  <c r="M34" i="2"/>
  <c r="M21" i="2"/>
  <c r="M38" i="2"/>
  <c r="M18" i="2"/>
  <c r="M31" i="2"/>
  <c r="M26" i="2"/>
  <c r="I24" i="2"/>
  <c r="I38" i="2"/>
  <c r="I42" i="2"/>
  <c r="H44" i="2"/>
  <c r="E44" i="3" s="1"/>
  <c r="I19" i="2"/>
  <c r="L45" i="2"/>
  <c r="G45" i="3" s="1"/>
  <c r="I43" i="2"/>
  <c r="I21" i="2"/>
  <c r="I11" i="2"/>
  <c r="I30" i="2"/>
  <c r="I32" i="2"/>
  <c r="I10" i="2"/>
  <c r="I36" i="2"/>
  <c r="I17" i="2"/>
  <c r="I28" i="2"/>
  <c r="I27" i="2"/>
  <c r="I29" i="2"/>
  <c r="I33" i="2"/>
  <c r="I14" i="2"/>
  <c r="I23" i="2"/>
  <c r="I22" i="2"/>
  <c r="I18" i="2"/>
  <c r="I9" i="2"/>
  <c r="H45" i="2"/>
  <c r="E45" i="3" s="1"/>
  <c r="M29" i="2"/>
  <c r="M22" i="2"/>
  <c r="M19" i="2"/>
  <c r="M30" i="2"/>
  <c r="M12" i="2"/>
  <c r="M43" i="2"/>
  <c r="M28" i="2"/>
  <c r="M25" i="2"/>
  <c r="M33" i="2"/>
  <c r="M20" i="2"/>
  <c r="M13" i="2"/>
  <c r="M32" i="2"/>
  <c r="M9" i="2"/>
  <c r="M24" i="2"/>
  <c r="M39" i="2"/>
  <c r="M27" i="2"/>
  <c r="M35" i="2"/>
  <c r="M14" i="2"/>
  <c r="M15" i="2"/>
  <c r="I44" i="2"/>
  <c r="I39" i="2"/>
  <c r="I31" i="2"/>
  <c r="I41" i="2"/>
  <c r="I26" i="2"/>
  <c r="I37" i="2"/>
  <c r="I13" i="2"/>
  <c r="I16" i="2"/>
  <c r="I20" i="2"/>
  <c r="I40" i="2"/>
  <c r="I34" i="2"/>
  <c r="I45" i="2"/>
  <c r="I46" i="2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<sst xmlns="http://schemas.openxmlformats.org/spreadsheetml/2006/main" count="421" uniqueCount="228">
  <si>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</si>
  <si>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</si>
  <si>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</si>
  <si>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</si>
  <si>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</si>
  <si>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</si>
  <si>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</si>
  <si>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</si>
  <si>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</si>
  <si>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</si>
  <si>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</si>
  <si>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</si>
  <si>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</si>
  <si>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</si>
  <si>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</si>
  <si>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</si>
  <si>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</si>
  <si>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</si>
  <si>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</si>
  <si>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</si>
  <si>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</si>
  <si>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</si>
  <si>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</si>
  <si>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</si>
  <si>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</si>
  <si>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</si>
  <si>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</si>
  <si>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</si>
  <si>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</si>
  <si>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</si>
  <si>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</si>
  <si>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</si>
  <si>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</si>
  <si>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</si>
  <si>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</si>
  <si>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</si>
  <si>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</si>
  <si>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</si>
  <si>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</si>
  <si>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</si>
  <si>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</si>
  <si>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</si>
  <si>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</si>
  <si>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</si>
  <si>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</si>
  <si>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</si>
  <si>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</si>
  <si>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</si>
  <si>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</si>
  <si>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</si>
  <si>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</si>
  <si>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</si>
  <si>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</si>
  <si>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</si>
  <si>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</si>
  <si>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</si>
  <si>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</si>
  <si>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</si>
  <si>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</si>
  <si>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</si>
  <si>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</si>
  <si>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</si>
  <si>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</si>
  <si>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</si>
  <si>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</si>
  <si>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</si>
  <si>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</si>
  <si>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</si>
  <si>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</si>
  <si>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</si>
  <si>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</si>
  <si>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</si>
  <si>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</si>
  <si>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</si>
  <si>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</si>
  <si>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</si>
  <si>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</si>
  <si>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</si>
  <si>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</si>
  <si>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</si>
  <si>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</si>
  <si>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</si>
  <si>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</si>
  <si>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</si>
  <si>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</si>
  <si>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</si>
  <si>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</si>
  <si>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</si>
  <si>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</si>
  <si>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</si>
  <si>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</si>
  <si>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</si>
  <si>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</si>
  <si>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</si>
  <si>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</si>
  <si>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</si>
  <si>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</si>
  <si>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</si>
  <si>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</si>
  <si>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</si>
  <si>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</si>
  <si>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</si>
  <si>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</si>
  <si>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</si>
  <si>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</si>
  <si>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</si>
  <si>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</si>
  <si>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</si>
  <si>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</si>
  <si>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</si>
  <si>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</si>
  <si>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</si>
  <si>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</si>
  <si>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</si>
  <si>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</si>
  <si>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</si>
  <si>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</si>
  <si>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</si>
  <si>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('22/'21)</t>
  </si>
  <si>
    <t xml:space="preserve"> Pay(22)  (%)</t>
  </si>
  <si>
    <t>2022 YILI İHRACATIMIZDA İLK 20 ÜLKE (1.000 $)</t>
  </si>
  <si>
    <t>2022 İHRACAT RAKAMLARI - TL</t>
  </si>
  <si>
    <t>HAZİRAN  (2021/2020)</t>
  </si>
  <si>
    <t>OCAK - HAZİRAN (2021/2020)</t>
  </si>
  <si>
    <t>1 - 30 HAZIRAN İHRACAT RAKAMLARI</t>
  </si>
  <si>
    <t xml:space="preserve">SEKTÖREL BAZDA İHRACAT RAKAMLARI -1.000 $ </t>
  </si>
  <si>
    <t>1 - 30 HAZIRAN</t>
  </si>
  <si>
    <t>1 OCAK  -  30 HAZIRAN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</si>
  <si>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</si>
  <si>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</si>
  <si>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</si>
  <si>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</si>
  <si>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</si>
  <si>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</si>
  <si>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</si>
  <si>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</si>
  <si>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</si>
  <si>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</si>
  <si>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</si>
  <si>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</si>
  <si>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</si>
  <si>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</si>
  <si>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</si>
  <si>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</si>
  <si>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</si>
  <si>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</si>
  <si>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</si>
  <si>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</si>
  <si>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</si>
  <si>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</si>
  <si>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</si>
  <si>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</si>
  <si>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</si>
  <si>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</si>
  <si>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</si>
  <si>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</si>
  <si>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</si>
  <si>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1 - 30 HAZIRAN</t>
  </si>
  <si>
    <t>2022  1 - 30 HAZIRAN</t>
  </si>
  <si>
    <t>GÜNEY KIBRIS RUM YÖNETİMİ</t>
  </si>
  <si>
    <t>FRANSIZ POLİNEZYASI</t>
  </si>
  <si>
    <t>SAMSUN SERBEST BÖLGESİ</t>
  </si>
  <si>
    <t>MAKAO</t>
  </si>
  <si>
    <t>LAOS</t>
  </si>
  <si>
    <t>JAMAİKA</t>
  </si>
  <si>
    <t>RUANDA</t>
  </si>
  <si>
    <t>NAMİBYA</t>
  </si>
  <si>
    <t>ERİTRE</t>
  </si>
  <si>
    <t>KOMORLAR BİRLİĞİ</t>
  </si>
  <si>
    <t>ALMANYA</t>
  </si>
  <si>
    <t>ABD</t>
  </si>
  <si>
    <t>BİRLEŞİK KRALLIK</t>
  </si>
  <si>
    <t>İTALYA</t>
  </si>
  <si>
    <t>IRAK</t>
  </si>
  <si>
    <t>FRANSA</t>
  </si>
  <si>
    <t>İSPANYA</t>
  </si>
  <si>
    <t>HOLLANDA</t>
  </si>
  <si>
    <t>RUSYA FEDERASYONU</t>
  </si>
  <si>
    <t>ROMANYA</t>
  </si>
  <si>
    <t>İSTANBUL</t>
  </si>
  <si>
    <t>KOCAELI</t>
  </si>
  <si>
    <t>BURSA</t>
  </si>
  <si>
    <t>İZMIR</t>
  </si>
  <si>
    <t>ANKARA</t>
  </si>
  <si>
    <t>GAZIANTEP</t>
  </si>
  <si>
    <t>DENIZLI</t>
  </si>
  <si>
    <t>MANISA</t>
  </si>
  <si>
    <t>SAKARYA</t>
  </si>
  <si>
    <t>HATAY</t>
  </si>
  <si>
    <t>YOZGAT</t>
  </si>
  <si>
    <t>TUNCELI</t>
  </si>
  <si>
    <t>GÜMÜŞHANE</t>
  </si>
  <si>
    <t>MUŞ</t>
  </si>
  <si>
    <t>ELAZIĞ</t>
  </si>
  <si>
    <t>TOKAT</t>
  </si>
  <si>
    <t>NEVŞEHIR</t>
  </si>
  <si>
    <t>ÇANAKKALE</t>
  </si>
  <si>
    <t>HAKKARI</t>
  </si>
  <si>
    <t>KIRKLARELI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</si>
  <si>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</si>
  <si>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</si>
  <si>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</si>
  <si>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</si>
  <si>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</si>
  <si>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</si>
  <si>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</si>
  <si>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</si>
  <si>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</si>
  <si>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</si>
  <si>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</si>
  <si>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</si>
  <si>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</si>
  <si>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</si>
  <si>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İSRAİL</t>
  </si>
  <si>
    <t>POLONYA</t>
  </si>
  <si>
    <t>MISIR</t>
  </si>
  <si>
    <t>BELÇİKA</t>
  </si>
  <si>
    <t>BULGARİSTAN</t>
  </si>
  <si>
    <t>BAE</t>
  </si>
  <si>
    <t>FAS</t>
  </si>
  <si>
    <t>YUNANİSTAN</t>
  </si>
  <si>
    <t>ÇİN</t>
  </si>
  <si>
    <t>LİBYA</t>
  </si>
  <si>
    <t>İhracatçı Birlikleri Kaydından Muaf İhracat ile Antrepo ve Serbest Bölgeler Farkı</t>
  </si>
  <si>
    <t>GENEL İHRACAT TOPLAMI</t>
  </si>
  <si>
    <t>1 Haziran - 31 Haziran</t>
  </si>
  <si>
    <t>1 Ocak - 31 Haziran</t>
  </si>
  <si>
    <t>1 Temmuz - 31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</si>
</sst>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11077255.01891</c:v>
                </c:pt>
                <c:pt idx="1">
                  <c:v>11948928.053479999</c:v>
                </c:pt>
                <c:pt idx="2">
                  <c:v>14119647.149009997</c:v>
                </c:pt>
                <c:pt idx="3">
                  <c:v>14141837.415440002</c:v>
                </c:pt>
                <c:pt idx="4">
                  <c:v>12585069.809760001</c:v>
                </c:pt>
                <c:pt idx="5">
                  <c:v>15239478.355129998</c:v>
                </c:pt>
                <c:pt idx="6">
                  <c:v>12620638.596220003</c:v>
                </c:pt>
                <c:pt idx="7">
                  <c:v>14411228.65859</c:v>
                </c:pt>
                <c:pt idx="8">
                  <c:v>15799467.125380002</c:v>
                </c:pt>
                <c:pt idx="9">
                  <c:v>15672899.558250001</c:v>
                </c:pt>
                <c:pt idx="10">
                  <c:v>16225834.887679998</c:v>
                </c:pt>
                <c:pt idx="11">
                  <c:v>16898487.39948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881-B74A-B48536015849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13080189.405499998</c:v>
                </c:pt>
                <c:pt idx="1">
                  <c:v>14935282.347669998</c:v>
                </c:pt>
                <c:pt idx="2">
                  <c:v>17100300.029190004</c:v>
                </c:pt>
                <c:pt idx="3">
                  <c:v>17685493.859299999</c:v>
                </c:pt>
                <c:pt idx="4">
                  <c:v>14037101.098210001</c:v>
                </c:pt>
                <c:pt idx="5">
                  <c:v>17341690.276950002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8-4881-B74A-B4853601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79136"/>
        <c:axId val="2114680768"/>
      </c:lineChart>
      <c:catAx>
        <c:axId val="21146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8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6807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79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119534.21566</c:v>
                </c:pt>
                <c:pt idx="1">
                  <c:v>126832.10842999999</c:v>
                </c:pt>
                <c:pt idx="2">
                  <c:v>155779.35423999999</c:v>
                </c:pt>
                <c:pt idx="3">
                  <c:v>138942.00145000001</c:v>
                </c:pt>
                <c:pt idx="4">
                  <c:v>95226.186530000006</c:v>
                </c:pt>
                <c:pt idx="5">
                  <c:v>119565.85369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E-49EF-8240-E125A2B193A2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121883.05445</c:v>
                </c:pt>
                <c:pt idx="4">
                  <c:v>104753.48768999999</c:v>
                </c:pt>
                <c:pt idx="5">
                  <c:v>110501.72897</c:v>
                </c:pt>
                <c:pt idx="6">
                  <c:v>71800.412160000007</c:v>
                </c:pt>
                <c:pt idx="7">
                  <c:v>113519.8511</c:v>
                </c:pt>
                <c:pt idx="8">
                  <c:v>159769.88894999999</c:v>
                </c:pt>
                <c:pt idx="9">
                  <c:v>194594.14347000001</c:v>
                </c:pt>
                <c:pt idx="10">
                  <c:v>175985.90319000001</c:v>
                </c:pt>
                <c:pt idx="11">
                  <c:v>169909.41157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E-49EF-8240-E125A2B1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4304"/>
        <c:axId val="72614848"/>
      </c:lineChart>
      <c:catAx>
        <c:axId val="726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61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148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614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182179.29435000001</c:v>
                </c:pt>
                <c:pt idx="1">
                  <c:v>166194.83132</c:v>
                </c:pt>
                <c:pt idx="2">
                  <c:v>148117.04074</c:v>
                </c:pt>
                <c:pt idx="3">
                  <c:v>126317.58164999999</c:v>
                </c:pt>
                <c:pt idx="4">
                  <c:v>99889.224249999999</c:v>
                </c:pt>
                <c:pt idx="5">
                  <c:v>112399.39883999999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C-4B57-8CBC-39974CAD938E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201450.54587</c:v>
                </c:pt>
                <c:pt idx="9">
                  <c:v>250479.69808999999</c:v>
                </c:pt>
                <c:pt idx="10">
                  <c:v>277980.59620000003</c:v>
                </c:pt>
                <c:pt idx="11">
                  <c:v>247178.55480000001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C-4B57-8CBC-39974CAD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7952"/>
        <c:axId val="74235776"/>
      </c:lineChart>
      <c:catAx>
        <c:axId val="742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357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7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46536.772340000003</c:v>
                </c:pt>
                <c:pt idx="2">
                  <c:v>31049.380369999999</c:v>
                </c:pt>
                <c:pt idx="3">
                  <c:v>29633.729480000002</c:v>
                </c:pt>
                <c:pt idx="4">
                  <c:v>21837.58901</c:v>
                </c:pt>
                <c:pt idx="5">
                  <c:v>26476.90682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0-4A19-872C-51D24FAC17B4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0-4A19-872C-51D24FAC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3056"/>
        <c:axId val="74238496"/>
      </c:lineChart>
      <c:catAx>
        <c:axId val="742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384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3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52440.728620000002</c:v>
                </c:pt>
                <c:pt idx="4">
                  <c:v>53819.293160000001</c:v>
                </c:pt>
                <c:pt idx="5">
                  <c:v>79548.034440000003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9-401F-AA2D-1EFB9930F108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100938.86161000001</c:v>
                </c:pt>
                <c:pt idx="9">
                  <c:v>76724.234389999998</c:v>
                </c:pt>
                <c:pt idx="10">
                  <c:v>57727.288930000002</c:v>
                </c:pt>
                <c:pt idx="11">
                  <c:v>77762.280119999996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9-401F-AA2D-1EFB9930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23808"/>
        <c:axId val="74237408"/>
      </c:lineChart>
      <c:catAx>
        <c:axId val="74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3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23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17033.14921</c:v>
                </c:pt>
                <c:pt idx="3">
                  <c:v>18062.520100000002</c:v>
                </c:pt>
                <c:pt idx="4">
                  <c:v>12463.489380000001</c:v>
                </c:pt>
                <c:pt idx="5">
                  <c:v>9082.9742499999993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6-433C-A627-D2847E33AD81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6-433C-A627-D2847E33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1424"/>
        <c:axId val="74234144"/>
      </c:lineChart>
      <c:catAx>
        <c:axId val="742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341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300295.32032</c:v>
                </c:pt>
                <c:pt idx="1">
                  <c:v>316251.69005999999</c:v>
                </c:pt>
                <c:pt idx="2">
                  <c:v>381823.84909999999</c:v>
                </c:pt>
                <c:pt idx="3">
                  <c:v>382940.79167000001</c:v>
                </c:pt>
                <c:pt idx="4">
                  <c:v>301639.90853000002</c:v>
                </c:pt>
                <c:pt idx="5">
                  <c:v>369952.54084999999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B-4A71-87B4-FCD09D59AC49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299483.45898</c:v>
                </c:pt>
                <c:pt idx="9">
                  <c:v>288750.81549000001</c:v>
                </c:pt>
                <c:pt idx="10">
                  <c:v>321478.48223000002</c:v>
                </c:pt>
                <c:pt idx="11">
                  <c:v>407124.58727999998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B-4A71-87B4-FCD09D59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1968"/>
        <c:axId val="74225440"/>
      </c:lineChart>
      <c:catAx>
        <c:axId val="742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2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25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1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557607.53277000005</c:v>
                </c:pt>
                <c:pt idx="1">
                  <c:v>622331.03506999998</c:v>
                </c:pt>
                <c:pt idx="2">
                  <c:v>752086.59791000001</c:v>
                </c:pt>
                <c:pt idx="3">
                  <c:v>776376.46560999996</c:v>
                </c:pt>
                <c:pt idx="4">
                  <c:v>613100.35514999996</c:v>
                </c:pt>
                <c:pt idx="5">
                  <c:v>801188.77823000005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2-4835-826F-87826F8F7AAC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453133.13257000002</c:v>
                </c:pt>
                <c:pt idx="1">
                  <c:v>479065.09509000002</c:v>
                </c:pt>
                <c:pt idx="2">
                  <c:v>580656.74722999998</c:v>
                </c:pt>
                <c:pt idx="3">
                  <c:v>581239.45652999997</c:v>
                </c:pt>
                <c:pt idx="4">
                  <c:v>501065.42385000002</c:v>
                </c:pt>
                <c:pt idx="5">
                  <c:v>613094.48181000003</c:v>
                </c:pt>
                <c:pt idx="6">
                  <c:v>505779.56637000002</c:v>
                </c:pt>
                <c:pt idx="7">
                  <c:v>605133.60210000002</c:v>
                </c:pt>
                <c:pt idx="8">
                  <c:v>650701.06733999995</c:v>
                </c:pt>
                <c:pt idx="9">
                  <c:v>613688.73182999995</c:v>
                </c:pt>
                <c:pt idx="10">
                  <c:v>694279.27769999998</c:v>
                </c:pt>
                <c:pt idx="11">
                  <c:v>712939.81767000002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2-4835-826F-87826F8F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0880"/>
        <c:axId val="74233600"/>
      </c:lineChart>
      <c:catAx>
        <c:axId val="742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336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0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815132.30874999997</c:v>
                </c:pt>
                <c:pt idx="1">
                  <c:v>881016.77714999998</c:v>
                </c:pt>
                <c:pt idx="2">
                  <c:v>951131.15573</c:v>
                </c:pt>
                <c:pt idx="3">
                  <c:v>993821.24447000003</c:v>
                </c:pt>
                <c:pt idx="4">
                  <c:v>766810.90907000005</c:v>
                </c:pt>
                <c:pt idx="5">
                  <c:v>983945.34441000002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F59-9838-5F8E05B9D568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730163.28118000005</c:v>
                </c:pt>
                <c:pt idx="1">
                  <c:v>744922.37257999997</c:v>
                </c:pt>
                <c:pt idx="2">
                  <c:v>868403.19288999995</c:v>
                </c:pt>
                <c:pt idx="3">
                  <c:v>877321.17700999998</c:v>
                </c:pt>
                <c:pt idx="4">
                  <c:v>743295.18130000005</c:v>
                </c:pt>
                <c:pt idx="5">
                  <c:v>898568.53781000001</c:v>
                </c:pt>
                <c:pt idx="6">
                  <c:v>723408.12600000005</c:v>
                </c:pt>
                <c:pt idx="7">
                  <c:v>828012.27702000004</c:v>
                </c:pt>
                <c:pt idx="8">
                  <c:v>943357.75806999998</c:v>
                </c:pt>
                <c:pt idx="9">
                  <c:v>916766.03974000004</c:v>
                </c:pt>
                <c:pt idx="10">
                  <c:v>935939.95484000002</c:v>
                </c:pt>
                <c:pt idx="11">
                  <c:v>931980.09959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C-4F59-9838-5F8E05B9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27072"/>
        <c:axId val="74227616"/>
      </c:lineChart>
      <c:catAx>
        <c:axId val="742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2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227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27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133001.36210999999</c:v>
                </c:pt>
                <c:pt idx="1">
                  <c:v>177436.97214999999</c:v>
                </c:pt>
                <c:pt idx="2">
                  <c:v>191892.23402</c:v>
                </c:pt>
                <c:pt idx="3">
                  <c:v>187268.82457</c:v>
                </c:pt>
                <c:pt idx="4">
                  <c:v>116696.05428</c:v>
                </c:pt>
                <c:pt idx="5">
                  <c:v>172312.24402000001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2-4DE7-97F8-77D77C2D1B3B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109745.80074999999</c:v>
                </c:pt>
                <c:pt idx="1">
                  <c:v>128850.02197</c:v>
                </c:pt>
                <c:pt idx="2">
                  <c:v>157418.70843</c:v>
                </c:pt>
                <c:pt idx="3">
                  <c:v>142855.30155999999</c:v>
                </c:pt>
                <c:pt idx="4">
                  <c:v>100609.27472</c:v>
                </c:pt>
                <c:pt idx="5">
                  <c:v>152971.71781999999</c:v>
                </c:pt>
                <c:pt idx="6">
                  <c:v>144666.56654</c:v>
                </c:pt>
                <c:pt idx="7">
                  <c:v>156708.43179</c:v>
                </c:pt>
                <c:pt idx="8">
                  <c:v>171860.83700999999</c:v>
                </c:pt>
                <c:pt idx="9">
                  <c:v>159297.02609</c:v>
                </c:pt>
                <c:pt idx="10">
                  <c:v>148397.83684999999</c:v>
                </c:pt>
                <c:pt idx="11">
                  <c:v>158242.33548000001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2-4DE7-97F8-77D77C2D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0336"/>
        <c:axId val="75088544"/>
      </c:lineChart>
      <c:catAx>
        <c:axId val="742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8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0885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230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251136.28876</c:v>
                </c:pt>
                <c:pt idx="2">
                  <c:v>260037.57652999999</c:v>
                </c:pt>
                <c:pt idx="3">
                  <c:v>262307.43943999999</c:v>
                </c:pt>
                <c:pt idx="4">
                  <c:v>157948.26021000001</c:v>
                </c:pt>
                <c:pt idx="5">
                  <c:v>225513.2231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E-44ED-B52B-7705A3AA8B95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271362.51105999999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282954.28135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E-44ED-B52B-7705A3AA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5280"/>
        <c:axId val="75093440"/>
      </c:lineChart>
      <c:catAx>
        <c:axId val="750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9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093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85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F-40C6-8ED3-8EB2E5C19F13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473151.91216000001</c:v>
                </c:pt>
                <c:pt idx="2">
                  <c:v>555692.48737999995</c:v>
                </c:pt>
                <c:pt idx="3">
                  <c:v>704774.05472000001</c:v>
                </c:pt>
                <c:pt idx="4">
                  <c:v>533577.06079999998</c:v>
                </c:pt>
                <c:pt idx="5">
                  <c:v>597476.48513000004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F-40C6-8ED3-8EB2E5C1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74784"/>
        <c:axId val="2114671520"/>
      </c:lineChart>
      <c:catAx>
        <c:axId val="21146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7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671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74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2127561.8254499999</c:v>
                </c:pt>
                <c:pt idx="1">
                  <c:v>2392994.58079</c:v>
                </c:pt>
                <c:pt idx="2">
                  <c:v>2976153.2431100002</c:v>
                </c:pt>
                <c:pt idx="3">
                  <c:v>3301442.4823500002</c:v>
                </c:pt>
                <c:pt idx="4">
                  <c:v>2759818.6800500001</c:v>
                </c:pt>
                <c:pt idx="5">
                  <c:v>3190454.4399899999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E-48E7-BE74-8895C68AD732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1638768.19664</c:v>
                </c:pt>
                <c:pt idx="1">
                  <c:v>1672616.25248</c:v>
                </c:pt>
                <c:pt idx="2">
                  <c:v>1993955.99486</c:v>
                </c:pt>
                <c:pt idx="3">
                  <c:v>2165949.9748300002</c:v>
                </c:pt>
                <c:pt idx="4">
                  <c:v>2136435.0214300002</c:v>
                </c:pt>
                <c:pt idx="5">
                  <c:v>2369632.8985299999</c:v>
                </c:pt>
                <c:pt idx="6">
                  <c:v>1911317.13179</c:v>
                </c:pt>
                <c:pt idx="7">
                  <c:v>2047641.93573</c:v>
                </c:pt>
                <c:pt idx="8">
                  <c:v>2277942.5816299999</c:v>
                </c:pt>
                <c:pt idx="9">
                  <c:v>2265106.6880100002</c:v>
                </c:pt>
                <c:pt idx="10">
                  <c:v>2376597.3197400002</c:v>
                </c:pt>
                <c:pt idx="11">
                  <c:v>2480879.5411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E-48E7-BE74-8895C68A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4736"/>
        <c:axId val="75092896"/>
      </c:lineChart>
      <c:catAx>
        <c:axId val="750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9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092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84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711618.81562999997</c:v>
                </c:pt>
                <c:pt idx="1">
                  <c:v>813592.71251999994</c:v>
                </c:pt>
                <c:pt idx="2">
                  <c:v>908722.15044</c:v>
                </c:pt>
                <c:pt idx="3">
                  <c:v>907067.38853</c:v>
                </c:pt>
                <c:pt idx="4">
                  <c:v>720364.16021</c:v>
                </c:pt>
                <c:pt idx="5">
                  <c:v>906692.00493000005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0-4C92-9D66-CB3418E8E350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650750.59207000001</c:v>
                </c:pt>
                <c:pt idx="1">
                  <c:v>683828.38561999996</c:v>
                </c:pt>
                <c:pt idx="2">
                  <c:v>783716.25133</c:v>
                </c:pt>
                <c:pt idx="3">
                  <c:v>821070.57741000003</c:v>
                </c:pt>
                <c:pt idx="4">
                  <c:v>734997.35328000004</c:v>
                </c:pt>
                <c:pt idx="5">
                  <c:v>827014.60682999995</c:v>
                </c:pt>
                <c:pt idx="6">
                  <c:v>696309.54185000004</c:v>
                </c:pt>
                <c:pt idx="7">
                  <c:v>758073.36812</c:v>
                </c:pt>
                <c:pt idx="8">
                  <c:v>875281.66376999998</c:v>
                </c:pt>
                <c:pt idx="9">
                  <c:v>807782.56012000004</c:v>
                </c:pt>
                <c:pt idx="10">
                  <c:v>838120.27868999995</c:v>
                </c:pt>
                <c:pt idx="11">
                  <c:v>935256.93414000003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0-4C92-9D66-CB3418E8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9632"/>
        <c:axId val="75088000"/>
      </c:lineChart>
      <c:catAx>
        <c:axId val="750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0880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89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2227802.7664000001</c:v>
                </c:pt>
                <c:pt idx="1">
                  <c:v>2539039.2154399999</c:v>
                </c:pt>
                <c:pt idx="2">
                  <c:v>2679913.3325100001</c:v>
                </c:pt>
                <c:pt idx="3">
                  <c:v>2742777.6637400002</c:v>
                </c:pt>
                <c:pt idx="4">
                  <c:v>2300694.8874300001</c:v>
                </c:pt>
                <c:pt idx="5">
                  <c:v>2771004.0734299999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2-4220-9085-938221E835F3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2266225.0534399999</c:v>
                </c:pt>
                <c:pt idx="1">
                  <c:v>2530671.6601999998</c:v>
                </c:pt>
                <c:pt idx="2">
                  <c:v>2890089.2291600001</c:v>
                </c:pt>
                <c:pt idx="3">
                  <c:v>2462171.0479000001</c:v>
                </c:pt>
                <c:pt idx="4">
                  <c:v>1880242.3083599999</c:v>
                </c:pt>
                <c:pt idx="5">
                  <c:v>2350260.9346400001</c:v>
                </c:pt>
                <c:pt idx="6">
                  <c:v>1981806.57461</c:v>
                </c:pt>
                <c:pt idx="7">
                  <c:v>2417749.27813</c:v>
                </c:pt>
                <c:pt idx="8">
                  <c:v>2465114.17466</c:v>
                </c:pt>
                <c:pt idx="9">
                  <c:v>2603926.1679699998</c:v>
                </c:pt>
                <c:pt idx="10">
                  <c:v>2529065.2315000002</c:v>
                </c:pt>
                <c:pt idx="11">
                  <c:v>2957506.6751700002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2-4220-9085-938221E8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5616"/>
        <c:axId val="75098336"/>
      </c:lineChart>
      <c:catAx>
        <c:axId val="750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9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098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95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980454.87993000005</c:v>
                </c:pt>
                <c:pt idx="1">
                  <c:v>1174360.6450700001</c:v>
                </c:pt>
                <c:pt idx="2">
                  <c:v>1366975.1058199999</c:v>
                </c:pt>
                <c:pt idx="3">
                  <c:v>1397149.9013799999</c:v>
                </c:pt>
                <c:pt idx="4">
                  <c:v>1065633.43313</c:v>
                </c:pt>
                <c:pt idx="5">
                  <c:v>1359401.73122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1AF-BE13-6360336183B9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894313.18824000005</c:v>
                </c:pt>
                <c:pt idx="1">
                  <c:v>1063990.71875</c:v>
                </c:pt>
                <c:pt idx="2">
                  <c:v>1254808.62084</c:v>
                </c:pt>
                <c:pt idx="3">
                  <c:v>1251392.95209</c:v>
                </c:pt>
                <c:pt idx="4">
                  <c:v>1098938.99734</c:v>
                </c:pt>
                <c:pt idx="5">
                  <c:v>1304150.26086</c:v>
                </c:pt>
                <c:pt idx="6">
                  <c:v>1000090.1225000001</c:v>
                </c:pt>
                <c:pt idx="7">
                  <c:v>1204969.7597699999</c:v>
                </c:pt>
                <c:pt idx="8">
                  <c:v>1276245.6794400001</c:v>
                </c:pt>
                <c:pt idx="9">
                  <c:v>1231007.5186999999</c:v>
                </c:pt>
                <c:pt idx="10">
                  <c:v>1267932.4925299999</c:v>
                </c:pt>
                <c:pt idx="11">
                  <c:v>1313971.00554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1AF-BE13-636033618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6368"/>
        <c:axId val="75093984"/>
      </c:lineChart>
      <c:catAx>
        <c:axId val="750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9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0939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86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1592218.8078399999</c:v>
                </c:pt>
                <c:pt idx="1">
                  <c:v>1840886.4563800001</c:v>
                </c:pt>
                <c:pt idx="2">
                  <c:v>2014645.0967300001</c:v>
                </c:pt>
                <c:pt idx="3">
                  <c:v>2037698.9262600001</c:v>
                </c:pt>
                <c:pt idx="4">
                  <c:v>1337873.39038</c:v>
                </c:pt>
                <c:pt idx="5">
                  <c:v>1972274.0911999999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4-4778-B6B4-F99C70364E61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1512887.10396</c:v>
                </c:pt>
                <c:pt idx="1">
                  <c:v>1510502.47695</c:v>
                </c:pt>
                <c:pt idx="2">
                  <c:v>1674880.7140299999</c:v>
                </c:pt>
                <c:pt idx="3">
                  <c:v>1625138.0874699999</c:v>
                </c:pt>
                <c:pt idx="4">
                  <c:v>1299825.1461799999</c:v>
                </c:pt>
                <c:pt idx="5">
                  <c:v>1801836.3978299999</c:v>
                </c:pt>
                <c:pt idx="6">
                  <c:v>1691704.8007700001</c:v>
                </c:pt>
                <c:pt idx="7">
                  <c:v>1736128.9298700001</c:v>
                </c:pt>
                <c:pt idx="8">
                  <c:v>1942353.92964</c:v>
                </c:pt>
                <c:pt idx="9">
                  <c:v>1908765.8484199999</c:v>
                </c:pt>
                <c:pt idx="10">
                  <c:v>1729533.2858599999</c:v>
                </c:pt>
                <c:pt idx="11">
                  <c:v>1808248.2946599999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4-4778-B6B4-F99C7036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7456"/>
        <c:axId val="75096160"/>
      </c:lineChart>
      <c:catAx>
        <c:axId val="750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9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096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87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1120265.13534</c:v>
                </c:pt>
                <c:pt idx="1">
                  <c:v>1241292.39864</c:v>
                </c:pt>
                <c:pt idx="2">
                  <c:v>1444430.99743</c:v>
                </c:pt>
                <c:pt idx="3">
                  <c:v>1497952.2248</c:v>
                </c:pt>
                <c:pt idx="4">
                  <c:v>1166834.15803</c:v>
                </c:pt>
                <c:pt idx="5">
                  <c:v>1346486.8711399999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3-4C7E-B987-38500E26411F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758964.78963999997</c:v>
                </c:pt>
                <c:pt idx="1">
                  <c:v>833170.81189000001</c:v>
                </c:pt>
                <c:pt idx="2">
                  <c:v>978932.66073999996</c:v>
                </c:pt>
                <c:pt idx="3">
                  <c:v>1048967.29797</c:v>
                </c:pt>
                <c:pt idx="4">
                  <c:v>937477.91495000001</c:v>
                </c:pt>
                <c:pt idx="5">
                  <c:v>1125694.4090100001</c:v>
                </c:pt>
                <c:pt idx="6">
                  <c:v>929073.22566999996</c:v>
                </c:pt>
                <c:pt idx="7">
                  <c:v>1023479.34162</c:v>
                </c:pt>
                <c:pt idx="8">
                  <c:v>1148085.1480099999</c:v>
                </c:pt>
                <c:pt idx="9">
                  <c:v>1144193.44572</c:v>
                </c:pt>
                <c:pt idx="10">
                  <c:v>1204081.43725</c:v>
                </c:pt>
                <c:pt idx="11">
                  <c:v>1226586.0448400001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3-4C7E-B987-38500E26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4192"/>
        <c:axId val="75097792"/>
      </c:lineChart>
      <c:catAx>
        <c:axId val="750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9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0977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084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353701.90523999999</c:v>
                </c:pt>
                <c:pt idx="1">
                  <c:v>428158.82234999997</c:v>
                </c:pt>
                <c:pt idx="2">
                  <c:v>513544.15198999998</c:v>
                </c:pt>
                <c:pt idx="3">
                  <c:v>567026.99187999999</c:v>
                </c:pt>
                <c:pt idx="4">
                  <c:v>444570.25300000003</c:v>
                </c:pt>
                <c:pt idx="5">
                  <c:v>523600.74095000001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B-4DF5-9958-3EFE23EF7129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402238.67887</c:v>
                </c:pt>
                <c:pt idx="3">
                  <c:v>401912.45516999997</c:v>
                </c:pt>
                <c:pt idx="4">
                  <c:v>384027.50832000002</c:v>
                </c:pt>
                <c:pt idx="5">
                  <c:v>425660.49411000003</c:v>
                </c:pt>
                <c:pt idx="6">
                  <c:v>357614.99625000003</c:v>
                </c:pt>
                <c:pt idx="7">
                  <c:v>420387.10174000001</c:v>
                </c:pt>
                <c:pt idx="8">
                  <c:v>414259.15292000002</c:v>
                </c:pt>
                <c:pt idx="9">
                  <c:v>380695.97982000001</c:v>
                </c:pt>
                <c:pt idx="10">
                  <c:v>395587.95963</c:v>
                </c:pt>
                <c:pt idx="11">
                  <c:v>419610.09613000002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B-4DF5-9958-3EFE23EF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2512"/>
        <c:axId val="75510336"/>
      </c:lineChart>
      <c:catAx>
        <c:axId val="755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51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510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51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359355.12098000001</c:v>
                </c:pt>
                <c:pt idx="1">
                  <c:v>488955.76747999998</c:v>
                </c:pt>
                <c:pt idx="2">
                  <c:v>433177.13968000002</c:v>
                </c:pt>
                <c:pt idx="3">
                  <c:v>528934.26580000005</c:v>
                </c:pt>
                <c:pt idx="4">
                  <c:v>351687.90104000003</c:v>
                </c:pt>
                <c:pt idx="5">
                  <c:v>535855.10248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7-4FB8-8B2F-A19EE9DA40FA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594623.31441999995</c:v>
                </c:pt>
                <c:pt idx="6">
                  <c:v>459415.87331</c:v>
                </c:pt>
                <c:pt idx="7">
                  <c:v>452188.53921000002</c:v>
                </c:pt>
                <c:pt idx="8">
                  <c:v>507313.06409</c:v>
                </c:pt>
                <c:pt idx="9">
                  <c:v>686001.71333000006</c:v>
                </c:pt>
                <c:pt idx="10">
                  <c:v>1284603.57005</c:v>
                </c:pt>
                <c:pt idx="11">
                  <c:v>926979.57175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7-4FB8-8B2F-A19EE9DA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1424"/>
        <c:axId val="75511968"/>
      </c:lineChart>
      <c:catAx>
        <c:axId val="755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51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511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51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1628072.7863700001</c:v>
                </c:pt>
                <c:pt idx="1">
                  <c:v>1767064.26831</c:v>
                </c:pt>
                <c:pt idx="2">
                  <c:v>2264668.4914299999</c:v>
                </c:pt>
                <c:pt idx="3">
                  <c:v>2022588.5031900001</c:v>
                </c:pt>
                <c:pt idx="4">
                  <c:v>1911827.31919</c:v>
                </c:pt>
                <c:pt idx="5">
                  <c:v>2301870.47896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F-48CD-BAC3-7C29EDF35D79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1052771.92059</c:v>
                </c:pt>
                <c:pt idx="1">
                  <c:v>1191759.4696899999</c:v>
                </c:pt>
                <c:pt idx="2">
                  <c:v>1526156.64411</c:v>
                </c:pt>
                <c:pt idx="3">
                  <c:v>1647166.2464699999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1727116.3204699999</c:v>
                </c:pt>
                <c:pt idx="7">
                  <c:v>2255363.12145</c:v>
                </c:pt>
                <c:pt idx="8">
                  <c:v>2587114.0803700001</c:v>
                </c:pt>
                <c:pt idx="9">
                  <c:v>2259679.54201</c:v>
                </c:pt>
                <c:pt idx="10">
                  <c:v>2019178.32078</c:v>
                </c:pt>
                <c:pt idx="11">
                  <c:v>2265846.01456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F-48CD-BAC3-7C29EDF3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3600"/>
        <c:axId val="75514144"/>
      </c:lineChart>
      <c:catAx>
        <c:axId val="75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51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514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513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473151.91216000001</c:v>
                </c:pt>
                <c:pt idx="2">
                  <c:v>555692.48737999995</c:v>
                </c:pt>
                <c:pt idx="3">
                  <c:v>704774.05472000001</c:v>
                </c:pt>
                <c:pt idx="4">
                  <c:v>533577.06079999998</c:v>
                </c:pt>
                <c:pt idx="5">
                  <c:v>597476.48513000004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3-4134-968E-DDD7F3CC8C09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582753.21513999999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3-4134-968E-DDD7F3CC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86944"/>
        <c:axId val="75390208"/>
      </c:lineChart>
      <c:catAx>
        <c:axId val="753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39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3902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386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15004032.229</c:v>
                </c:pt>
                <c:pt idx="1">
                  <c:v>15952664.772</c:v>
                </c:pt>
                <c:pt idx="2">
                  <c:v>18955874.873</c:v>
                </c:pt>
                <c:pt idx="3">
                  <c:v>18756898.410999998</c:v>
                </c:pt>
                <c:pt idx="4">
                  <c:v>16468407.095000001</c:v>
                </c:pt>
                <c:pt idx="5">
                  <c:v>19740823.787999999</c:v>
                </c:pt>
                <c:pt idx="6">
                  <c:v>16358082.189999999</c:v>
                </c:pt>
                <c:pt idx="7">
                  <c:v>18861074.322999999</c:v>
                </c:pt>
                <c:pt idx="8">
                  <c:v>20716583.164000001</c:v>
                </c:pt>
                <c:pt idx="9">
                  <c:v>20714277.778000001</c:v>
                </c:pt>
                <c:pt idx="10">
                  <c:v>21455371.451000001</c:v>
                </c:pt>
                <c:pt idx="11">
                  <c:v>22233685.440000001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2-4890-AABA-C37359E80BE3}"/>
            </c:ext>
          </c:extLst>
        </c:ser>
        <c:ser>
          <c:idx val="1"/>
          <c:order val="1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'2002_2020_AYLIK_IHR'!$C$82:$N$82</c:f>
              <c:numCache>
                <c:formatCode>#,##0</c:formatCode>
                <c:ptCount val="12"/>
                <c:pt idx="0">
                  <c:v>17564648.123</c:v>
                </c:pt>
                <c:pt idx="1">
                  <c:v>19903875.348999999</c:v>
                </c:pt>
                <c:pt idx="2">
                  <c:v>22665165.261999998</c:v>
                </c:pt>
                <c:pt idx="3">
                  <c:v>23351918.092999998</c:v>
                </c:pt>
                <c:pt idx="4">
                  <c:v>18983518.528999999</c:v>
                </c:pt>
                <c:pt idx="5">
                  <c:v>23394585.493999999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2-4890-AABA-C37359E8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66624"/>
        <c:axId val="2114672064"/>
      </c:lineChart>
      <c:catAx>
        <c:axId val="21146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7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672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66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071578330815163"/>
          <c:y val="0.10409273716583865"/>
          <c:w val="0.27293304313292199"/>
          <c:h val="6.686896572279067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67064.913990000001</c:v>
                </c:pt>
                <c:pt idx="2">
                  <c:v>140232.92827999999</c:v>
                </c:pt>
                <c:pt idx="3">
                  <c:v>198883.93552</c:v>
                </c:pt>
                <c:pt idx="4">
                  <c:v>100124.42561000001</c:v>
                </c:pt>
                <c:pt idx="5">
                  <c:v>101131.22425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B-4226-888F-3FAAF5DC5760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171221.63492000001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B-4226-888F-3FAAF5DC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86400"/>
        <c:axId val="75389664"/>
      </c:lineChart>
      <c:catAx>
        <c:axId val="753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38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38966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3864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295375.80463000003</c:v>
                </c:pt>
                <c:pt idx="1">
                  <c:v>325095.84035000001</c:v>
                </c:pt>
                <c:pt idx="2">
                  <c:v>327057.99049</c:v>
                </c:pt>
                <c:pt idx="3">
                  <c:v>391133.74998999998</c:v>
                </c:pt>
                <c:pt idx="4">
                  <c:v>330448.88416000002</c:v>
                </c:pt>
                <c:pt idx="5">
                  <c:v>315082.51948000002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0-4C31-9FD7-CAA2068A31BC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382521.11450999998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0-4C31-9FD7-CAA2068A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85856"/>
        <c:axId val="75388032"/>
      </c:lineChart>
      <c:catAx>
        <c:axId val="753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38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3880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385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458172.60146999999</c:v>
                </c:pt>
                <c:pt idx="1">
                  <c:v>537176.93674999999</c:v>
                </c:pt>
                <c:pt idx="2">
                  <c:v>616300.0943</c:v>
                </c:pt>
                <c:pt idx="3">
                  <c:v>635149.61985000002</c:v>
                </c:pt>
                <c:pt idx="4">
                  <c:v>495130.16649999999</c:v>
                </c:pt>
                <c:pt idx="5">
                  <c:v>621951.36051999999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03-88C9-9741BB81972E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400032.49501999997</c:v>
                </c:pt>
                <c:pt idx="1">
                  <c:v>445925.11801999999</c:v>
                </c:pt>
                <c:pt idx="2">
                  <c:v>545986.36667000002</c:v>
                </c:pt>
                <c:pt idx="3">
                  <c:v>561086.33949000004</c:v>
                </c:pt>
                <c:pt idx="4">
                  <c:v>485871.66136999999</c:v>
                </c:pt>
                <c:pt idx="5">
                  <c:v>573159.20860000001</c:v>
                </c:pt>
                <c:pt idx="6">
                  <c:v>466224.32444</c:v>
                </c:pt>
                <c:pt idx="7">
                  <c:v>521656.87170999998</c:v>
                </c:pt>
                <c:pt idx="8">
                  <c:v>550057.94383</c:v>
                </c:pt>
                <c:pt idx="9">
                  <c:v>513419.1778</c:v>
                </c:pt>
                <c:pt idx="10">
                  <c:v>559331.69209999999</c:v>
                </c:pt>
                <c:pt idx="11">
                  <c:v>570163.03637999995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03-88C9-9741BB81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83136"/>
        <c:axId val="75383680"/>
      </c:lineChart>
      <c:catAx>
        <c:axId val="753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38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383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383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2058776.5823300001</c:v>
                </c:pt>
                <c:pt idx="1">
                  <c:v>2127157.54868</c:v>
                </c:pt>
                <c:pt idx="2">
                  <c:v>2425984.2349400003</c:v>
                </c:pt>
                <c:pt idx="3">
                  <c:v>2351127.7591499998</c:v>
                </c:pt>
                <c:pt idx="4">
                  <c:v>2069852.10671</c:v>
                </c:pt>
                <c:pt idx="5">
                  <c:v>2557510.3248600001</c:v>
                </c:pt>
                <c:pt idx="6">
                  <c:v>2018598.0747599998</c:v>
                </c:pt>
                <c:pt idx="7">
                  <c:v>2317035.8311100001</c:v>
                </c:pt>
                <c:pt idx="8">
                  <c:v>2723253.55155</c:v>
                </c:pt>
                <c:pt idx="9">
                  <c:v>2827626.2750800005</c:v>
                </c:pt>
                <c:pt idx="10">
                  <c:v>3021983.1102299998</c:v>
                </c:pt>
                <c:pt idx="11">
                  <c:v>3209916.7417799998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6-4B22-AC6A-8C1831C760CE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2550819.7866699998</c:v>
                </c:pt>
                <c:pt idx="1">
                  <c:v>2744216.5380800003</c:v>
                </c:pt>
                <c:pt idx="2">
                  <c:v>2999262.8546099998</c:v>
                </c:pt>
                <c:pt idx="3">
                  <c:v>2755810.5971900001</c:v>
                </c:pt>
                <c:pt idx="4">
                  <c:v>2417692.1868099999</c:v>
                </c:pt>
                <c:pt idx="5">
                  <c:v>2995123.5699800001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6-4B22-AC6A-8C1831C7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81312"/>
        <c:axId val="2114677504"/>
      </c:lineChart>
      <c:catAx>
        <c:axId val="21146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7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677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81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5-4B9B-AFFE-F2ACCE6BEF10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5-4B9B-AFFE-F2ACCE6BEF10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5-4B9B-AFFE-F2ACCE6BEF10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5-4B9B-AFFE-F2ACCE6BEF10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B5-4B9B-AFFE-F2ACCE6BEF10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B5-4B9B-AFFE-F2ACCE6BEF10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B5-4B9B-AFFE-F2ACCE6BEF10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B5-4B9B-AFFE-F2ACCE6BEF10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B5-4B9B-AFFE-F2ACCE6BEF10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B5-4B9B-AFFE-F2ACCE6BEF10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B5-4B9B-AFFE-F2ACCE6BEF10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15004032.229</c:v>
                </c:pt>
                <c:pt idx="1">
                  <c:v>15952664.772</c:v>
                </c:pt>
                <c:pt idx="2">
                  <c:v>18955874.873</c:v>
                </c:pt>
                <c:pt idx="3">
                  <c:v>18756898.410999998</c:v>
                </c:pt>
                <c:pt idx="4">
                  <c:v>16468407.095000001</c:v>
                </c:pt>
                <c:pt idx="5">
                  <c:v>19740823.787999999</c:v>
                </c:pt>
                <c:pt idx="6">
                  <c:v>16358082.189999999</c:v>
                </c:pt>
                <c:pt idx="7">
                  <c:v>18861074.322999999</c:v>
                </c:pt>
                <c:pt idx="8">
                  <c:v>20716583.164000001</c:v>
                </c:pt>
                <c:pt idx="9">
                  <c:v>20714277.778000001</c:v>
                </c:pt>
                <c:pt idx="10">
                  <c:v>21455371.451000001</c:v>
                </c:pt>
                <c:pt idx="11">
                  <c:v>22233685.440000001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B5-4B9B-AFFE-F2ACCE6BEF10}"/>
            </c:ext>
          </c:extLst>
        </c:ser>
        <c:ser>
          <c:idx val="12"/>
          <c:order val="12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'2002_2020_AYLIK_IHR'!$C$82:$N$82</c:f>
              <c:numCache>
                <c:formatCode>#,##0</c:formatCode>
                <c:ptCount val="12"/>
                <c:pt idx="0">
                  <c:v>17564648.123</c:v>
                </c:pt>
                <c:pt idx="1">
                  <c:v>19903875.348999999</c:v>
                </c:pt>
                <c:pt idx="2">
                  <c:v>22665165.261999998</c:v>
                </c:pt>
                <c:pt idx="3">
                  <c:v>23351918.092999998</c:v>
                </c:pt>
                <c:pt idx="4">
                  <c:v>18983518.528999999</c:v>
                </c:pt>
                <c:pt idx="5">
                  <c:v>23394585.493999999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B5-4B9B-AFFE-F2ACCE6BE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78592"/>
        <c:axId val="2114676416"/>
      </c:lineChart>
      <c:catAx>
        <c:axId val="21146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7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67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785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'2002_2020_AYLIK_IHR'!$O$62:$O$82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225217775.514</c:v>
                </c:pt>
                <c:pt idx="20">
                  <c:v>125863710.84999999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4-4C8F-903B-F2981C2A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68256"/>
        <c:axId val="2114676960"/>
      </c:barChart>
      <c:catAx>
        <c:axId val="21146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7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676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1466825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829558.19553999999</c:v>
                </c:pt>
                <c:pt idx="1">
                  <c:v>938741.99268999998</c:v>
                </c:pt>
                <c:pt idx="2">
                  <c:v>993892.10583000001</c:v>
                </c:pt>
                <c:pt idx="3">
                  <c:v>814019.46909999999</c:v>
                </c:pt>
                <c:pt idx="4">
                  <c:v>871500.44918</c:v>
                </c:pt>
                <c:pt idx="5">
                  <c:v>998501.60837999999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D-4B3A-A52A-E45E87B2C119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749920.66836999997</c:v>
                </c:pt>
                <c:pt idx="4">
                  <c:v>609720.62609999999</c:v>
                </c:pt>
                <c:pt idx="5">
                  <c:v>764393.56053000002</c:v>
                </c:pt>
                <c:pt idx="6">
                  <c:v>641900.72643000004</c:v>
                </c:pt>
                <c:pt idx="7">
                  <c:v>780012.62309999997</c:v>
                </c:pt>
                <c:pt idx="8">
                  <c:v>840003.30015999998</c:v>
                </c:pt>
                <c:pt idx="9">
                  <c:v>897196.58700000006</c:v>
                </c:pt>
                <c:pt idx="10">
                  <c:v>896720.30680999998</c:v>
                </c:pt>
                <c:pt idx="11">
                  <c:v>949062.71716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D-4B3A-A52A-E45E87B2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40832"/>
        <c:axId val="2053835936"/>
      </c:lineChart>
      <c:catAx>
        <c:axId val="205384083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5383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38359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53840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284427.5808</c:v>
                </c:pt>
                <c:pt idx="1">
                  <c:v>253766.53698</c:v>
                </c:pt>
                <c:pt idx="2">
                  <c:v>225103.59318</c:v>
                </c:pt>
                <c:pt idx="3">
                  <c:v>210235.13234000001</c:v>
                </c:pt>
                <c:pt idx="4">
                  <c:v>190302.38157</c:v>
                </c:pt>
                <c:pt idx="5">
                  <c:v>295841.98284000001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D-44C4-81F1-73F1B21DF064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295140.73609999998</c:v>
                </c:pt>
                <c:pt idx="6">
                  <c:v>166058.29462999999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291587.59298999998</c:v>
                </c:pt>
                <c:pt idx="10">
                  <c:v>365159.12122999999</c:v>
                </c:pt>
                <c:pt idx="11">
                  <c:v>409189.45477000001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D-44C4-81F1-73F1B21D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0496"/>
        <c:axId val="72609952"/>
      </c:lineChart>
      <c:catAx>
        <c:axId val="726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60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099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610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173032.37632000001</c:v>
                </c:pt>
                <c:pt idx="1">
                  <c:v>202865.84675</c:v>
                </c:pt>
                <c:pt idx="2">
                  <c:v>229881.43038999999</c:v>
                </c:pt>
                <c:pt idx="3">
                  <c:v>206842.17717000001</c:v>
                </c:pt>
                <c:pt idx="4">
                  <c:v>157913.31005</c:v>
                </c:pt>
                <c:pt idx="5">
                  <c:v>182565.49163999999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1-4EDA-8171-D3F656D6E6C9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145445.9252</c:v>
                </c:pt>
                <c:pt idx="2">
                  <c:v>164209.35879</c:v>
                </c:pt>
                <c:pt idx="3">
                  <c:v>157710.70725000001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179853.03216</c:v>
                </c:pt>
                <c:pt idx="8">
                  <c:v>202730.96283999999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1-4EDA-8171-D3F656D6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3760"/>
        <c:axId val="72616480"/>
      </c:lineChart>
      <c:catAx>
        <c:axId val="726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61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16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613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1" t="s">
        <v>124</v>
      </c>
      <c r="C1" s="141"/>
      <c r="D1" s="141"/>
      <c r="E1" s="141"/>
      <c r="F1" s="141"/>
      <c r="G1" s="141"/>
      <c r="H1" s="141"/>
      <c r="I1" s="141"/>
      <c r="J1" s="141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38" t="s">
        <v>125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</row>
    <row r="6" spans="1:13" ht="17.399999999999999" x14ac:dyDescent="0.25">
      <c r="A6" s="3"/>
      <c r="B6" s="137" t="s">
        <v>126</v>
      </c>
      <c r="C6" s="137"/>
      <c r="D6" s="137"/>
      <c r="E6" s="137"/>
      <c r="F6" s="137" t="s">
        <v>127</v>
      </c>
      <c r="G6" s="137"/>
      <c r="H6" s="137"/>
      <c r="I6" s="137"/>
      <c r="J6" s="137" t="s">
        <v>104</v>
      </c>
      <c r="K6" s="137"/>
      <c r="L6" s="137"/>
      <c r="M6" s="137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118</v>
      </c>
      <c r="E7" s="7" t="s">
        <v>119</v>
      </c>
      <c r="F7" s="5">
        <v>2021</v>
      </c>
      <c r="G7" s="6">
        <v>2022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5" t="s">
        <v>2</v>
      </c>
      <c r="B8" s="8">
        <f>B9+B18+B20</f>
        <v>2557510.3248600001</v>
      </c>
      <c r="C8" s="8">
        <f>C9+C18+C20</f>
        <v>2995123.5699800001</v>
      </c>
      <c r="D8" s="10">
        <f t="shared" ref="D8:D46" si="0">(C8-B8)/B8*100</f>
        <v>17.110908248003078</v>
      </c>
      <c r="E8" s="10">
        <f t="shared" ref="E8:E46" si="1">C8/C$46*100</f>
        <v>12.802635766930592</v>
      </c>
      <c r="F8" s="8">
        <f>F9+F18+F20</f>
        <v>13590408.556669999</v>
      </c>
      <c r="G8" s="8">
        <f>G9+G18+G20</f>
        <v>16462925.53334</v>
      </c>
      <c r="H8" s="10">
        <f t="shared" ref="H8:H46" si="2">(G8-F8)/F8*100</f>
        <v>21.13635483945923</v>
      </c>
      <c r="I8" s="10">
        <f t="shared" ref="I8:I46" si="3">G8/G$46*100</f>
        <v>13.079961985992883</v>
      </c>
      <c r="J8" s="8">
        <f>J9+J18+J20</f>
        <v>26669811.92616</v>
      </c>
      <c r="K8" s="8">
        <f>K9+K18+K20</f>
        <v>32581339.117850002</v>
      </c>
      <c r="L8" s="10">
        <f t="shared" ref="L8:L46" si="4">(K8-J8)/J8*100</f>
        <v>22.165612596208366</v>
      </c>
      <c r="M8" s="10">
        <f t="shared" ref="M8:M46" si="5">K8/K$46*100</f>
        <v>13.233537992639793</v>
      </c>
    </row>
    <row r="9" spans="1:13" ht="15.6" x14ac:dyDescent="0.3">
      <c r="A9" s="9" t="s">
        <v>3</v>
      </c>
      <c r="B9" s="8">
        <f>B10+B11+B12+B13+B14+B15+B16+B17</f>
        <v>1631068.5865700003</v>
      </c>
      <c r="C9" s="8">
        <f>C10+C11+C12+C13+C14+C15+C16+C17</f>
        <v>1823982.2508999999</v>
      </c>
      <c r="D9" s="10">
        <f t="shared" si="0"/>
        <v>11.827440361394045</v>
      </c>
      <c r="E9" s="10">
        <f t="shared" si="1"/>
        <v>7.7965999926256275</v>
      </c>
      <c r="F9" s="8">
        <f>F10+F11+F12+F13+F14+F15+F16+F17</f>
        <v>8848966.4453899991</v>
      </c>
      <c r="G9" s="8">
        <f>G10+G11+G12+G13+G14+G15+G16+G17</f>
        <v>10287330.66807</v>
      </c>
      <c r="H9" s="10">
        <f t="shared" si="2"/>
        <v>16.254601388271031</v>
      </c>
      <c r="I9" s="10">
        <f t="shared" si="3"/>
        <v>8.1733889765335803</v>
      </c>
      <c r="J9" s="8">
        <f>J10+J11+J12+J13+J14+J15+J16+J17</f>
        <v>17532439.431089997</v>
      </c>
      <c r="K9" s="8">
        <f>K10+K11+K12+K13+K14+K15+K16+K17</f>
        <v>20758145.884369999</v>
      </c>
      <c r="L9" s="10">
        <f t="shared" si="4"/>
        <v>18.398503334110529</v>
      </c>
      <c r="M9" s="10">
        <f t="shared" si="5"/>
        <v>8.4313204937322759</v>
      </c>
    </row>
    <row r="10" spans="1:13" ht="13.8" x14ac:dyDescent="0.25">
      <c r="A10" s="11" t="s">
        <v>130</v>
      </c>
      <c r="B10" s="12">
        <v>764393.56053000002</v>
      </c>
      <c r="C10" s="12">
        <v>998501.60837999999</v>
      </c>
      <c r="D10" s="13">
        <f t="shared" si="0"/>
        <v>30.626637891569729</v>
      </c>
      <c r="E10" s="13">
        <f t="shared" si="1"/>
        <v>4.2680884798582364</v>
      </c>
      <c r="F10" s="12">
        <v>4142412.29263</v>
      </c>
      <c r="G10" s="12">
        <v>5446213.8207200002</v>
      </c>
      <c r="H10" s="13">
        <f t="shared" si="2"/>
        <v>31.474451019993037</v>
      </c>
      <c r="I10" s="13">
        <f t="shared" si="3"/>
        <v>4.3270723419323058</v>
      </c>
      <c r="J10" s="12">
        <v>7962601.8874599999</v>
      </c>
      <c r="K10" s="12">
        <v>10451110.08138</v>
      </c>
      <c r="L10" s="13">
        <f t="shared" si="4"/>
        <v>31.252450255475633</v>
      </c>
      <c r="M10" s="13">
        <f t="shared" si="5"/>
        <v>4.244919517486351</v>
      </c>
    </row>
    <row r="11" spans="1:13" ht="13.8" x14ac:dyDescent="0.25">
      <c r="A11" s="11" t="s">
        <v>131</v>
      </c>
      <c r="B11" s="12">
        <v>295140.73609999998</v>
      </c>
      <c r="C11" s="12">
        <v>295841.98284000001</v>
      </c>
      <c r="D11" s="13">
        <f t="shared" si="0"/>
        <v>0.23759740836399962</v>
      </c>
      <c r="E11" s="13">
        <f t="shared" si="1"/>
        <v>1.2645745867815206</v>
      </c>
      <c r="F11" s="12">
        <v>1471497.30161</v>
      </c>
      <c r="G11" s="12">
        <v>1459677.20771</v>
      </c>
      <c r="H11" s="13">
        <f t="shared" si="2"/>
        <v>-0.80326983182825651</v>
      </c>
      <c r="I11" s="13">
        <f t="shared" si="3"/>
        <v>1.1597284061087256</v>
      </c>
      <c r="J11" s="12">
        <v>3023406.6875800001</v>
      </c>
      <c r="K11" s="12">
        <v>3068582.6543200002</v>
      </c>
      <c r="L11" s="13">
        <f t="shared" si="4"/>
        <v>1.4942074093300322</v>
      </c>
      <c r="M11" s="13">
        <f t="shared" si="5"/>
        <v>1.2463639076532489</v>
      </c>
    </row>
    <row r="12" spans="1:13" ht="13.8" x14ac:dyDescent="0.25">
      <c r="A12" s="11" t="s">
        <v>132</v>
      </c>
      <c r="B12" s="12">
        <v>193334.14882999999</v>
      </c>
      <c r="C12" s="12">
        <v>182565.49163999999</v>
      </c>
      <c r="D12" s="13">
        <f t="shared" si="0"/>
        <v>-5.5699716036554676</v>
      </c>
      <c r="E12" s="13">
        <f t="shared" si="1"/>
        <v>0.78037497901735642</v>
      </c>
      <c r="F12" s="12">
        <v>934836.40266999998</v>
      </c>
      <c r="G12" s="12">
        <v>1153100.6323200001</v>
      </c>
      <c r="H12" s="13">
        <f t="shared" si="2"/>
        <v>23.347853060344296</v>
      </c>
      <c r="I12" s="13">
        <f t="shared" si="3"/>
        <v>0.91615019494715633</v>
      </c>
      <c r="J12" s="12">
        <v>1838822.34632</v>
      </c>
      <c r="K12" s="12">
        <v>2245132.5551800001</v>
      </c>
      <c r="L12" s="13">
        <f t="shared" si="4"/>
        <v>22.096218793139041</v>
      </c>
      <c r="M12" s="13">
        <f t="shared" si="5"/>
        <v>0.91190380051658171</v>
      </c>
    </row>
    <row r="13" spans="1:13" ht="13.8" x14ac:dyDescent="0.25">
      <c r="A13" s="11" t="s">
        <v>133</v>
      </c>
      <c r="B13" s="12">
        <v>110501.72897</v>
      </c>
      <c r="C13" s="12">
        <v>119565.85369</v>
      </c>
      <c r="D13" s="13">
        <f t="shared" si="0"/>
        <v>8.2026994550110768</v>
      </c>
      <c r="E13" s="13">
        <f t="shared" si="1"/>
        <v>0.51108344587111842</v>
      </c>
      <c r="F13" s="12">
        <v>683566.95036999998</v>
      </c>
      <c r="G13" s="12">
        <v>755879.72</v>
      </c>
      <c r="H13" s="13">
        <f t="shared" si="2"/>
        <v>10.578739886540545</v>
      </c>
      <c r="I13" s="13">
        <f t="shared" si="3"/>
        <v>0.60055413502056298</v>
      </c>
      <c r="J13" s="12">
        <v>1477968.4539000001</v>
      </c>
      <c r="K13" s="12">
        <v>1641459.3304399999</v>
      </c>
      <c r="L13" s="13">
        <f t="shared" si="4"/>
        <v>11.061865096551086</v>
      </c>
      <c r="M13" s="13">
        <f t="shared" si="5"/>
        <v>0.66671030107691409</v>
      </c>
    </row>
    <row r="14" spans="1:13" ht="13.8" x14ac:dyDescent="0.25">
      <c r="A14" s="11" t="s">
        <v>134</v>
      </c>
      <c r="B14" s="12">
        <v>147977.08721999999</v>
      </c>
      <c r="C14" s="12">
        <v>112399.39883999999</v>
      </c>
      <c r="D14" s="13">
        <f t="shared" si="0"/>
        <v>-24.042700831856525</v>
      </c>
      <c r="E14" s="13">
        <f t="shared" si="1"/>
        <v>0.48045048230851123</v>
      </c>
      <c r="F14" s="12">
        <v>1036119.1185</v>
      </c>
      <c r="G14" s="12">
        <v>835097.37115000002</v>
      </c>
      <c r="H14" s="13">
        <f t="shared" si="2"/>
        <v>-19.401412806765034</v>
      </c>
      <c r="I14" s="13">
        <f t="shared" si="3"/>
        <v>0.66349336557003324</v>
      </c>
      <c r="J14" s="12">
        <v>1984575.7002300001</v>
      </c>
      <c r="K14" s="12">
        <v>2055116.87467</v>
      </c>
      <c r="L14" s="13">
        <f t="shared" si="4"/>
        <v>3.5544713377184194</v>
      </c>
      <c r="M14" s="13">
        <f t="shared" si="5"/>
        <v>0.8347252745471333</v>
      </c>
    </row>
    <row r="15" spans="1:13" ht="13.8" x14ac:dyDescent="0.25">
      <c r="A15" s="11" t="s">
        <v>135</v>
      </c>
      <c r="B15" s="12">
        <v>23364.857059999998</v>
      </c>
      <c r="C15" s="12">
        <v>26476.90682</v>
      </c>
      <c r="D15" s="13">
        <f t="shared" si="0"/>
        <v>13.319361432464087</v>
      </c>
      <c r="E15" s="13">
        <f t="shared" si="1"/>
        <v>0.11317536199472533</v>
      </c>
      <c r="F15" s="12">
        <v>136413.04229000001</v>
      </c>
      <c r="G15" s="12">
        <v>193055.88584999999</v>
      </c>
      <c r="H15" s="13">
        <f t="shared" si="2"/>
        <v>41.523041059067616</v>
      </c>
      <c r="I15" s="13">
        <f t="shared" si="3"/>
        <v>0.15338486728718598</v>
      </c>
      <c r="J15" s="12">
        <v>266754.30764999997</v>
      </c>
      <c r="K15" s="12">
        <v>366077.57705000002</v>
      </c>
      <c r="L15" s="13">
        <f t="shared" si="4"/>
        <v>37.233988937235466</v>
      </c>
      <c r="M15" s="13">
        <f t="shared" si="5"/>
        <v>0.14868945400376712</v>
      </c>
    </row>
    <row r="16" spans="1:13" ht="13.8" x14ac:dyDescent="0.25">
      <c r="A16" s="11" t="s">
        <v>136</v>
      </c>
      <c r="B16" s="12">
        <v>85394.880229999995</v>
      </c>
      <c r="C16" s="12">
        <v>79548.034440000003</v>
      </c>
      <c r="D16" s="13">
        <f t="shared" si="0"/>
        <v>-6.8468341125981729</v>
      </c>
      <c r="E16" s="13">
        <f t="shared" si="1"/>
        <v>0.34002754381094574</v>
      </c>
      <c r="F16" s="12">
        <v>357497.42443000001</v>
      </c>
      <c r="G16" s="12">
        <v>359555.44071</v>
      </c>
      <c r="H16" s="13">
        <f t="shared" si="2"/>
        <v>0.57567303688448046</v>
      </c>
      <c r="I16" s="13">
        <f t="shared" si="3"/>
        <v>0.28567045916714284</v>
      </c>
      <c r="J16" s="12">
        <v>841585.07007999998</v>
      </c>
      <c r="K16" s="12">
        <v>784937.69157000002</v>
      </c>
      <c r="L16" s="13">
        <f t="shared" si="4"/>
        <v>-6.7310341549446848</v>
      </c>
      <c r="M16" s="13">
        <f t="shared" si="5"/>
        <v>0.31881755153383728</v>
      </c>
    </row>
    <row r="17" spans="1:13" ht="13.8" x14ac:dyDescent="0.25">
      <c r="A17" s="11" t="s">
        <v>137</v>
      </c>
      <c r="B17" s="12">
        <v>10961.58763</v>
      </c>
      <c r="C17" s="12">
        <v>9082.9742499999993</v>
      </c>
      <c r="D17" s="13">
        <f t="shared" si="0"/>
        <v>-17.138150452390271</v>
      </c>
      <c r="E17" s="13">
        <f t="shared" si="1"/>
        <v>3.8825112983213603E-2</v>
      </c>
      <c r="F17" s="12">
        <v>86623.912890000007</v>
      </c>
      <c r="G17" s="12">
        <v>84750.589609999995</v>
      </c>
      <c r="H17" s="13">
        <f t="shared" si="2"/>
        <v>-2.1625936967068946</v>
      </c>
      <c r="I17" s="13">
        <f t="shared" si="3"/>
        <v>6.7335206500468439E-2</v>
      </c>
      <c r="J17" s="12">
        <v>136724.97787</v>
      </c>
      <c r="K17" s="12">
        <v>145729.11976</v>
      </c>
      <c r="L17" s="13">
        <f t="shared" si="4"/>
        <v>6.5855866501300593</v>
      </c>
      <c r="M17" s="13">
        <f t="shared" si="5"/>
        <v>5.9190686914441792E-2</v>
      </c>
    </row>
    <row r="18" spans="1:13" ht="15.6" x14ac:dyDescent="0.3">
      <c r="A18" s="9" t="s">
        <v>12</v>
      </c>
      <c r="B18" s="8">
        <f>B19</f>
        <v>313347.25647999998</v>
      </c>
      <c r="C18" s="8">
        <f>C19</f>
        <v>369952.54084999999</v>
      </c>
      <c r="D18" s="10">
        <f t="shared" si="0"/>
        <v>18.064713572372685</v>
      </c>
      <c r="E18" s="10">
        <f t="shared" si="1"/>
        <v>1.5813596737795657</v>
      </c>
      <c r="F18" s="8">
        <f>F19</f>
        <v>1533187.7742000001</v>
      </c>
      <c r="G18" s="8">
        <f>G19</f>
        <v>2052904.1005299999</v>
      </c>
      <c r="H18" s="10">
        <f t="shared" si="2"/>
        <v>33.897760931545513</v>
      </c>
      <c r="I18" s="10">
        <f t="shared" si="3"/>
        <v>1.6310532135641382</v>
      </c>
      <c r="J18" s="8">
        <f>J19</f>
        <v>2855337.1249600002</v>
      </c>
      <c r="K18" s="8">
        <f>K19</f>
        <v>3917980.4057300002</v>
      </c>
      <c r="L18" s="10">
        <f t="shared" si="4"/>
        <v>37.216035594567018</v>
      </c>
      <c r="M18" s="10">
        <f t="shared" si="5"/>
        <v>1.5913631531872914</v>
      </c>
    </row>
    <row r="19" spans="1:13" ht="13.8" x14ac:dyDescent="0.25">
      <c r="A19" s="11" t="s">
        <v>138</v>
      </c>
      <c r="B19" s="12">
        <v>313347.25647999998</v>
      </c>
      <c r="C19" s="12">
        <v>369952.54084999999</v>
      </c>
      <c r="D19" s="13">
        <f t="shared" si="0"/>
        <v>18.064713572372685</v>
      </c>
      <c r="E19" s="13">
        <f t="shared" si="1"/>
        <v>1.5813596737795657</v>
      </c>
      <c r="F19" s="12">
        <v>1533187.7742000001</v>
      </c>
      <c r="G19" s="12">
        <v>2052904.1005299999</v>
      </c>
      <c r="H19" s="13">
        <f t="shared" si="2"/>
        <v>33.897760931545513</v>
      </c>
      <c r="I19" s="13">
        <f t="shared" si="3"/>
        <v>1.6310532135641382</v>
      </c>
      <c r="J19" s="12">
        <v>2855337.1249600002</v>
      </c>
      <c r="K19" s="12">
        <v>3917980.4057300002</v>
      </c>
      <c r="L19" s="13">
        <f t="shared" si="4"/>
        <v>37.216035594567018</v>
      </c>
      <c r="M19" s="13">
        <f t="shared" si="5"/>
        <v>1.5913631531872914</v>
      </c>
    </row>
    <row r="20" spans="1:13" ht="15.6" x14ac:dyDescent="0.3">
      <c r="A20" s="9" t="s">
        <v>110</v>
      </c>
      <c r="B20" s="8">
        <f>B21</f>
        <v>613094.48181000003</v>
      </c>
      <c r="C20" s="8">
        <f>C21</f>
        <v>801188.77823000005</v>
      </c>
      <c r="D20" s="10">
        <f t="shared" si="0"/>
        <v>30.679495901626964</v>
      </c>
      <c r="E20" s="10">
        <f t="shared" si="1"/>
        <v>3.4246761005253998</v>
      </c>
      <c r="F20" s="8">
        <f>F21</f>
        <v>3208254.33708</v>
      </c>
      <c r="G20" s="8">
        <f>G21</f>
        <v>4122690.76474</v>
      </c>
      <c r="H20" s="10">
        <f t="shared" si="2"/>
        <v>28.502616425737511</v>
      </c>
      <c r="I20" s="10">
        <f t="shared" si="3"/>
        <v>3.2755197958951645</v>
      </c>
      <c r="J20" s="8">
        <f>J21</f>
        <v>6282035.3701099996</v>
      </c>
      <c r="K20" s="8">
        <f>K21</f>
        <v>7905212.8277500002</v>
      </c>
      <c r="L20" s="10">
        <f t="shared" si="4"/>
        <v>25.83840048661774</v>
      </c>
      <c r="M20" s="10">
        <f t="shared" si="5"/>
        <v>3.2108543457202265</v>
      </c>
    </row>
    <row r="21" spans="1:13" ht="13.8" x14ac:dyDescent="0.25">
      <c r="A21" s="11" t="s">
        <v>139</v>
      </c>
      <c r="B21" s="12">
        <v>613094.48181000003</v>
      </c>
      <c r="C21" s="12">
        <v>801188.77823000005</v>
      </c>
      <c r="D21" s="13">
        <f t="shared" si="0"/>
        <v>30.679495901626964</v>
      </c>
      <c r="E21" s="13">
        <f t="shared" si="1"/>
        <v>3.4246761005253998</v>
      </c>
      <c r="F21" s="12">
        <v>3208254.33708</v>
      </c>
      <c r="G21" s="12">
        <v>4122690.76474</v>
      </c>
      <c r="H21" s="13">
        <f t="shared" si="2"/>
        <v>28.502616425737511</v>
      </c>
      <c r="I21" s="13">
        <f t="shared" si="3"/>
        <v>3.2755197958951645</v>
      </c>
      <c r="J21" s="12">
        <v>6282035.3701099996</v>
      </c>
      <c r="K21" s="12">
        <v>7905212.8277500002</v>
      </c>
      <c r="L21" s="13">
        <f t="shared" si="4"/>
        <v>25.83840048661774</v>
      </c>
      <c r="M21" s="13">
        <f t="shared" si="5"/>
        <v>3.2108543457202265</v>
      </c>
    </row>
    <row r="22" spans="1:13" ht="16.8" x14ac:dyDescent="0.3">
      <c r="A22" s="85" t="s">
        <v>14</v>
      </c>
      <c r="B22" s="8">
        <f>B23+B27+B29</f>
        <v>15239478.355129998</v>
      </c>
      <c r="C22" s="8">
        <f>C23+C27+C29</f>
        <v>17341690.276949998</v>
      </c>
      <c r="D22" s="10">
        <f t="shared" si="0"/>
        <v>13.794513649559018</v>
      </c>
      <c r="E22" s="10">
        <f t="shared" si="1"/>
        <v>74.126939677548947</v>
      </c>
      <c r="F22" s="8">
        <f>F23+F27+F29</f>
        <v>79112215.801729992</v>
      </c>
      <c r="G22" s="8">
        <f>G23+G27+G29</f>
        <v>94180057.016819999</v>
      </c>
      <c r="H22" s="10">
        <f t="shared" si="2"/>
        <v>19.046162545684265</v>
      </c>
      <c r="I22" s="10">
        <f t="shared" si="3"/>
        <v>74.827014379911716</v>
      </c>
      <c r="J22" s="8">
        <f>J23+J27+J29</f>
        <v>150906743.10918999</v>
      </c>
      <c r="K22" s="8">
        <f>K23+K27+K29</f>
        <v>185808613.24241999</v>
      </c>
      <c r="L22" s="10">
        <f t="shared" si="4"/>
        <v>23.128105089363981</v>
      </c>
      <c r="M22" s="10">
        <f t="shared" si="5"/>
        <v>75.469744623115972</v>
      </c>
    </row>
    <row r="23" spans="1:13" ht="15.6" x14ac:dyDescent="0.3">
      <c r="A23" s="9" t="s">
        <v>15</v>
      </c>
      <c r="B23" s="8">
        <f>B24+B25+B26</f>
        <v>1348458.3097999999</v>
      </c>
      <c r="C23" s="8">
        <f>C24+C25+C26</f>
        <v>1381770.8115300001</v>
      </c>
      <c r="D23" s="10">
        <f>(C23-B23)/B23*100</f>
        <v>2.4704139154988756</v>
      </c>
      <c r="E23" s="10">
        <f t="shared" si="1"/>
        <v>5.9063701380149789</v>
      </c>
      <c r="F23" s="8">
        <f>F24+F25+F26</f>
        <v>7271178.7911799997</v>
      </c>
      <c r="G23" s="8">
        <f>G24+G25+G26</f>
        <v>7725885.8594199996</v>
      </c>
      <c r="H23" s="10">
        <f t="shared" si="2"/>
        <v>6.253553671263913</v>
      </c>
      <c r="I23" s="10">
        <f t="shared" si="3"/>
        <v>6.138294991657637</v>
      </c>
      <c r="J23" s="8">
        <f>J24+J25+J26</f>
        <v>13680694.690929998</v>
      </c>
      <c r="K23" s="8">
        <f>K24+K25+K26</f>
        <v>15507591.461890001</v>
      </c>
      <c r="L23" s="10">
        <f t="shared" si="4"/>
        <v>13.353830432099297</v>
      </c>
      <c r="M23" s="10">
        <f t="shared" si="5"/>
        <v>6.2987067548990288</v>
      </c>
    </row>
    <row r="24" spans="1:13" ht="13.8" x14ac:dyDescent="0.25">
      <c r="A24" s="11" t="s">
        <v>140</v>
      </c>
      <c r="B24" s="12">
        <v>898568.53781000001</v>
      </c>
      <c r="C24" s="12">
        <v>983945.34441000002</v>
      </c>
      <c r="D24" s="13">
        <f t="shared" si="0"/>
        <v>9.5014239879888507</v>
      </c>
      <c r="E24" s="13">
        <f t="shared" si="1"/>
        <v>4.2058678263923595</v>
      </c>
      <c r="F24" s="12">
        <v>4862673.7427700004</v>
      </c>
      <c r="G24" s="12">
        <v>5391857.7395799998</v>
      </c>
      <c r="H24" s="13">
        <f t="shared" si="2"/>
        <v>10.882572527034318</v>
      </c>
      <c r="I24" s="13">
        <f t="shared" si="3"/>
        <v>4.2838858819329024</v>
      </c>
      <c r="J24" s="12">
        <v>9014522.2451699991</v>
      </c>
      <c r="K24" s="12">
        <v>10671321.99484</v>
      </c>
      <c r="L24" s="13">
        <f t="shared" si="4"/>
        <v>18.37922969858683</v>
      </c>
      <c r="M24" s="13">
        <f t="shared" si="5"/>
        <v>4.3343628246709915</v>
      </c>
    </row>
    <row r="25" spans="1:13" ht="13.8" x14ac:dyDescent="0.25">
      <c r="A25" s="11" t="s">
        <v>141</v>
      </c>
      <c r="B25" s="12">
        <v>152971.71781999999</v>
      </c>
      <c r="C25" s="12">
        <v>172312.24402000001</v>
      </c>
      <c r="D25" s="13">
        <f t="shared" si="0"/>
        <v>12.643203904369951</v>
      </c>
      <c r="E25" s="13">
        <f t="shared" si="1"/>
        <v>0.73654754030240399</v>
      </c>
      <c r="F25" s="12">
        <v>792450.82524999999</v>
      </c>
      <c r="G25" s="12">
        <v>978607.69114999997</v>
      </c>
      <c r="H25" s="13">
        <f t="shared" si="2"/>
        <v>23.491282987972379</v>
      </c>
      <c r="I25" s="13">
        <f t="shared" si="3"/>
        <v>0.7775137762434724</v>
      </c>
      <c r="J25" s="12">
        <v>1492948.2874199999</v>
      </c>
      <c r="K25" s="12">
        <v>1917780.7249100001</v>
      </c>
      <c r="L25" s="13">
        <f t="shared" si="4"/>
        <v>28.455937896158705</v>
      </c>
      <c r="M25" s="13">
        <f t="shared" si="5"/>
        <v>0.77894355394203629</v>
      </c>
    </row>
    <row r="26" spans="1:13" ht="13.8" x14ac:dyDescent="0.25">
      <c r="A26" s="11" t="s">
        <v>142</v>
      </c>
      <c r="B26" s="12">
        <v>296918.05417000002</v>
      </c>
      <c r="C26" s="12">
        <v>225513.2231</v>
      </c>
      <c r="D26" s="13">
        <f t="shared" si="0"/>
        <v>-24.048665976073412</v>
      </c>
      <c r="E26" s="13">
        <f t="shared" si="1"/>
        <v>0.96395477132021556</v>
      </c>
      <c r="F26" s="12">
        <v>1616054.2231600001</v>
      </c>
      <c r="G26" s="12">
        <v>1355420.42869</v>
      </c>
      <c r="H26" s="13">
        <f t="shared" si="2"/>
        <v>-16.127787714966765</v>
      </c>
      <c r="I26" s="13">
        <f t="shared" si="3"/>
        <v>1.076895333481263</v>
      </c>
      <c r="J26" s="12">
        <v>3173224.1583400001</v>
      </c>
      <c r="K26" s="12">
        <v>2918488.7421400002</v>
      </c>
      <c r="L26" s="13">
        <f t="shared" si="4"/>
        <v>-8.0276527433617826</v>
      </c>
      <c r="M26" s="13">
        <f t="shared" si="5"/>
        <v>1.1854003762860015</v>
      </c>
    </row>
    <row r="27" spans="1:13" ht="15.6" x14ac:dyDescent="0.3">
      <c r="A27" s="9" t="s">
        <v>19</v>
      </c>
      <c r="B27" s="8">
        <f>B28</f>
        <v>2369632.8985299999</v>
      </c>
      <c r="C27" s="8">
        <f>C28</f>
        <v>3190454.4399899999</v>
      </c>
      <c r="D27" s="10">
        <f t="shared" si="0"/>
        <v>34.63918575612265</v>
      </c>
      <c r="E27" s="10">
        <f t="shared" si="1"/>
        <v>13.637576270835208</v>
      </c>
      <c r="F27" s="8">
        <f>F28</f>
        <v>11977358.33877</v>
      </c>
      <c r="G27" s="8">
        <f>G28</f>
        <v>16748425.251739999</v>
      </c>
      <c r="H27" s="10">
        <f t="shared" si="2"/>
        <v>39.834050030267001</v>
      </c>
      <c r="I27" s="10">
        <f t="shared" si="3"/>
        <v>13.306794419640298</v>
      </c>
      <c r="J27" s="8">
        <f>J28</f>
        <v>21695794.778760001</v>
      </c>
      <c r="K27" s="8">
        <f>K28</f>
        <v>30107910.44974</v>
      </c>
      <c r="L27" s="10">
        <f t="shared" si="4"/>
        <v>38.773023789916138</v>
      </c>
      <c r="M27" s="10">
        <f t="shared" si="5"/>
        <v>12.228907331723052</v>
      </c>
    </row>
    <row r="28" spans="1:13" ht="13.8" x14ac:dyDescent="0.25">
      <c r="A28" s="11" t="s">
        <v>143</v>
      </c>
      <c r="B28" s="12">
        <v>2369632.8985299999</v>
      </c>
      <c r="C28" s="12">
        <v>3190454.4399899999</v>
      </c>
      <c r="D28" s="13">
        <f t="shared" si="0"/>
        <v>34.63918575612265</v>
      </c>
      <c r="E28" s="13">
        <f t="shared" si="1"/>
        <v>13.637576270835208</v>
      </c>
      <c r="F28" s="12">
        <v>11977358.33877</v>
      </c>
      <c r="G28" s="12">
        <v>16748425.251739999</v>
      </c>
      <c r="H28" s="13">
        <f t="shared" si="2"/>
        <v>39.834050030267001</v>
      </c>
      <c r="I28" s="13">
        <f t="shared" si="3"/>
        <v>13.306794419640298</v>
      </c>
      <c r="J28" s="12">
        <v>21695794.778760001</v>
      </c>
      <c r="K28" s="12">
        <v>30107910.44974</v>
      </c>
      <c r="L28" s="13">
        <f t="shared" si="4"/>
        <v>38.773023789916138</v>
      </c>
      <c r="M28" s="13">
        <f t="shared" si="5"/>
        <v>12.228907331723052</v>
      </c>
    </row>
    <row r="29" spans="1:13" ht="15.6" x14ac:dyDescent="0.3">
      <c r="A29" s="9" t="s">
        <v>21</v>
      </c>
      <c r="B29" s="8">
        <f>B30+B31+B32+B33+B34+B35+B36+B37+B38+B39+B40+B41</f>
        <v>11521387.146799998</v>
      </c>
      <c r="C29" s="8">
        <f>C30+C31+C32+C33+C34+C35+C36+C37+C38+C39+C40+C41</f>
        <v>12769465.025429998</v>
      </c>
      <c r="D29" s="10">
        <f t="shared" si="0"/>
        <v>10.832704974909605</v>
      </c>
      <c r="E29" s="10">
        <f t="shared" si="1"/>
        <v>54.582993268698765</v>
      </c>
      <c r="F29" s="8">
        <f>F30+F31+F32+F33+F34+F35+F36+F37+F38+F39+F40+F41</f>
        <v>59863678.67177999</v>
      </c>
      <c r="G29" s="8">
        <f>G30+G31+G32+G33+G34+G35+G36+G37+G38+G39+G40+G41</f>
        <v>69705745.905660003</v>
      </c>
      <c r="H29" s="10">
        <f t="shared" si="2"/>
        <v>16.440799249645192</v>
      </c>
      <c r="I29" s="10">
        <f t="shared" si="3"/>
        <v>55.381924968613781</v>
      </c>
      <c r="J29" s="8">
        <f>J30+J31+J32+J33+J34+J35+J36+J37+J38+J39+J40+J41</f>
        <v>115530253.63950001</v>
      </c>
      <c r="K29" s="8">
        <f>K30+K31+K32+K33+K34+K35+K36+K37+K38+K39+K40+K41</f>
        <v>140193111.33078998</v>
      </c>
      <c r="L29" s="10">
        <f t="shared" si="4"/>
        <v>21.347531849317868</v>
      </c>
      <c r="M29" s="10">
        <f t="shared" si="5"/>
        <v>56.942130536493899</v>
      </c>
    </row>
    <row r="30" spans="1:13" ht="13.8" x14ac:dyDescent="0.25">
      <c r="A30" s="11" t="s">
        <v>144</v>
      </c>
      <c r="B30" s="12">
        <v>1801836.3978299999</v>
      </c>
      <c r="C30" s="12">
        <v>1972274.0911999999</v>
      </c>
      <c r="D30" s="13">
        <f t="shared" si="0"/>
        <v>9.4591103595899551</v>
      </c>
      <c r="E30" s="13">
        <f t="shared" si="1"/>
        <v>8.4304724770858979</v>
      </c>
      <c r="F30" s="12">
        <v>9425069.9264199995</v>
      </c>
      <c r="G30" s="12">
        <v>10795596.768789999</v>
      </c>
      <c r="H30" s="13">
        <f t="shared" si="2"/>
        <v>14.541290972581441</v>
      </c>
      <c r="I30" s="13">
        <f t="shared" si="3"/>
        <v>8.5772115694696289</v>
      </c>
      <c r="J30" s="12">
        <v>19568014.880759999</v>
      </c>
      <c r="K30" s="12">
        <v>21612331.858010001</v>
      </c>
      <c r="L30" s="13">
        <f t="shared" si="4"/>
        <v>10.447237441852371</v>
      </c>
      <c r="M30" s="13">
        <f t="shared" si="5"/>
        <v>8.7782645678864277</v>
      </c>
    </row>
    <row r="31" spans="1:13" ht="13.8" x14ac:dyDescent="0.25">
      <c r="A31" s="11" t="s">
        <v>145</v>
      </c>
      <c r="B31" s="12">
        <v>2350260.9346400001</v>
      </c>
      <c r="C31" s="12">
        <v>2771004.0734299999</v>
      </c>
      <c r="D31" s="13">
        <f t="shared" si="0"/>
        <v>17.901975588699763</v>
      </c>
      <c r="E31" s="13">
        <f t="shared" si="1"/>
        <v>11.844638470472916</v>
      </c>
      <c r="F31" s="12">
        <v>14379660.2337</v>
      </c>
      <c r="G31" s="12">
        <v>15261231.93895</v>
      </c>
      <c r="H31" s="13">
        <f t="shared" si="2"/>
        <v>6.1306852242861742</v>
      </c>
      <c r="I31" s="13">
        <f t="shared" si="3"/>
        <v>12.125204187836006</v>
      </c>
      <c r="J31" s="12">
        <v>29135378.12624</v>
      </c>
      <c r="K31" s="12">
        <v>30216400.040989999</v>
      </c>
      <c r="L31" s="13">
        <f t="shared" si="4"/>
        <v>3.7103411188489264</v>
      </c>
      <c r="M31" s="13">
        <f t="shared" si="5"/>
        <v>12.272972467364644</v>
      </c>
    </row>
    <row r="32" spans="1:13" ht="13.8" x14ac:dyDescent="0.25">
      <c r="A32" s="11" t="s">
        <v>146</v>
      </c>
      <c r="B32" s="12">
        <v>277348.91031000001</v>
      </c>
      <c r="C32" s="12">
        <v>101131.22425</v>
      </c>
      <c r="D32" s="13">
        <f t="shared" si="0"/>
        <v>-63.536462379836635</v>
      </c>
      <c r="E32" s="13">
        <f t="shared" si="1"/>
        <v>0.43228474501476888</v>
      </c>
      <c r="F32" s="12">
        <v>734337.85361999995</v>
      </c>
      <c r="G32" s="12">
        <v>678217.22360999999</v>
      </c>
      <c r="H32" s="13">
        <f t="shared" si="2"/>
        <v>-7.6423446964291832</v>
      </c>
      <c r="I32" s="13">
        <f t="shared" si="3"/>
        <v>0.53885049076478908</v>
      </c>
      <c r="J32" s="12">
        <v>1608769.0895</v>
      </c>
      <c r="K32" s="12">
        <v>1570248.2017699999</v>
      </c>
      <c r="L32" s="13">
        <f t="shared" si="4"/>
        <v>-2.3944323633152496</v>
      </c>
      <c r="M32" s="13">
        <f t="shared" si="5"/>
        <v>0.6377865305300825</v>
      </c>
    </row>
    <row r="33" spans="1:13" ht="13.8" x14ac:dyDescent="0.25">
      <c r="A33" s="11" t="s">
        <v>147</v>
      </c>
      <c r="B33" s="12">
        <v>1304150.26086</v>
      </c>
      <c r="C33" s="12">
        <v>1359401.73122</v>
      </c>
      <c r="D33" s="13">
        <f t="shared" si="0"/>
        <v>4.2365877627908661</v>
      </c>
      <c r="E33" s="13">
        <f t="shared" si="1"/>
        <v>5.8107536530991117</v>
      </c>
      <c r="F33" s="12">
        <v>6867594.7381199999</v>
      </c>
      <c r="G33" s="12">
        <v>7343975.6965500005</v>
      </c>
      <c r="H33" s="13">
        <f t="shared" si="2"/>
        <v>6.9366492432314022</v>
      </c>
      <c r="I33" s="13">
        <f t="shared" si="3"/>
        <v>5.8348634780856701</v>
      </c>
      <c r="J33" s="12">
        <v>13211500.45994</v>
      </c>
      <c r="K33" s="12">
        <v>14638192.27503</v>
      </c>
      <c r="L33" s="13">
        <f t="shared" si="4"/>
        <v>10.79886284995429</v>
      </c>
      <c r="M33" s="13">
        <f t="shared" si="5"/>
        <v>5.9455835413789719</v>
      </c>
    </row>
    <row r="34" spans="1:13" ht="13.8" x14ac:dyDescent="0.25">
      <c r="A34" s="11" t="s">
        <v>148</v>
      </c>
      <c r="B34" s="12">
        <v>827014.60682999995</v>
      </c>
      <c r="C34" s="12">
        <v>906692.00493000005</v>
      </c>
      <c r="D34" s="13">
        <f t="shared" si="0"/>
        <v>9.634339882509293</v>
      </c>
      <c r="E34" s="13">
        <f t="shared" si="1"/>
        <v>3.875648940916431</v>
      </c>
      <c r="F34" s="12">
        <v>4501377.7665400002</v>
      </c>
      <c r="G34" s="12">
        <v>4968057.23226</v>
      </c>
      <c r="H34" s="13">
        <f t="shared" si="2"/>
        <v>10.367480578701009</v>
      </c>
      <c r="I34" s="13">
        <f t="shared" si="3"/>
        <v>3.9471720631062261</v>
      </c>
      <c r="J34" s="12">
        <v>8685329.3894699998</v>
      </c>
      <c r="K34" s="12">
        <v>9878881.5789500009</v>
      </c>
      <c r="L34" s="13">
        <f t="shared" si="4"/>
        <v>13.742163779384706</v>
      </c>
      <c r="M34" s="13">
        <f t="shared" si="5"/>
        <v>4.0124978972457619</v>
      </c>
    </row>
    <row r="35" spans="1:13" ht="13.8" x14ac:dyDescent="0.25">
      <c r="A35" s="11" t="s">
        <v>149</v>
      </c>
      <c r="B35" s="12">
        <v>1125694.4090100001</v>
      </c>
      <c r="C35" s="12">
        <v>1346486.8711399999</v>
      </c>
      <c r="D35" s="13">
        <f t="shared" si="0"/>
        <v>19.613889912110103</v>
      </c>
      <c r="E35" s="13">
        <f t="shared" si="1"/>
        <v>5.7555491696372778</v>
      </c>
      <c r="F35" s="12">
        <v>5683207.8842000002</v>
      </c>
      <c r="G35" s="12">
        <v>7817261.7853800002</v>
      </c>
      <c r="H35" s="13">
        <f t="shared" si="2"/>
        <v>37.550164355467722</v>
      </c>
      <c r="I35" s="13">
        <f t="shared" si="3"/>
        <v>6.210894095357113</v>
      </c>
      <c r="J35" s="12">
        <v>10181543.803099999</v>
      </c>
      <c r="K35" s="12">
        <v>14492760.42849</v>
      </c>
      <c r="L35" s="13">
        <f t="shared" si="4"/>
        <v>42.343447209620152</v>
      </c>
      <c r="M35" s="13">
        <f t="shared" si="5"/>
        <v>5.8865135977046048</v>
      </c>
    </row>
    <row r="36" spans="1:13" ht="13.8" x14ac:dyDescent="0.25">
      <c r="A36" s="11" t="s">
        <v>150</v>
      </c>
      <c r="B36" s="12">
        <v>2007804.7012499999</v>
      </c>
      <c r="C36" s="12">
        <v>2301870.47896</v>
      </c>
      <c r="D36" s="13">
        <f t="shared" si="0"/>
        <v>14.64613453325034</v>
      </c>
      <c r="E36" s="13">
        <f t="shared" si="1"/>
        <v>9.8393300430578687</v>
      </c>
      <c r="F36" s="12">
        <v>9153325.4721099995</v>
      </c>
      <c r="G36" s="12">
        <v>11896091.847449999</v>
      </c>
      <c r="H36" s="13">
        <f t="shared" si="2"/>
        <v>29.964698444266556</v>
      </c>
      <c r="I36" s="13">
        <f t="shared" si="3"/>
        <v>9.4515661163266902</v>
      </c>
      <c r="J36" s="12">
        <v>15812607.487919999</v>
      </c>
      <c r="K36" s="12">
        <v>25010389.247090001</v>
      </c>
      <c r="L36" s="13">
        <f t="shared" si="4"/>
        <v>58.167394379431869</v>
      </c>
      <c r="M36" s="13">
        <f t="shared" si="5"/>
        <v>10.158450980633479</v>
      </c>
    </row>
    <row r="37" spans="1:13" ht="13.8" x14ac:dyDescent="0.25">
      <c r="A37" s="14" t="s">
        <v>151</v>
      </c>
      <c r="B37" s="12">
        <v>425660.49411000003</v>
      </c>
      <c r="C37" s="12">
        <v>523600.74095000001</v>
      </c>
      <c r="D37" s="13">
        <f t="shared" si="0"/>
        <v>23.009005579618123</v>
      </c>
      <c r="E37" s="13">
        <f t="shared" si="1"/>
        <v>2.2381278825576443</v>
      </c>
      <c r="F37" s="12">
        <v>2222748.3141999999</v>
      </c>
      <c r="G37" s="12">
        <v>2830602.8654100001</v>
      </c>
      <c r="H37" s="13">
        <f t="shared" si="2"/>
        <v>27.346980642240464</v>
      </c>
      <c r="I37" s="13">
        <f t="shared" si="3"/>
        <v>2.2489428019355113</v>
      </c>
      <c r="J37" s="12">
        <v>4262323.2948200004</v>
      </c>
      <c r="K37" s="12">
        <v>5218758.1518999999</v>
      </c>
      <c r="L37" s="13">
        <f t="shared" si="4"/>
        <v>22.439284655914168</v>
      </c>
      <c r="M37" s="13">
        <f t="shared" si="5"/>
        <v>2.1196990715378745</v>
      </c>
    </row>
    <row r="38" spans="1:13" ht="13.8" x14ac:dyDescent="0.25">
      <c r="A38" s="11" t="s">
        <v>152</v>
      </c>
      <c r="B38" s="12">
        <v>594623.31441999995</v>
      </c>
      <c r="C38" s="12">
        <v>535855.10248</v>
      </c>
      <c r="D38" s="13">
        <f t="shared" si="0"/>
        <v>-9.8832673584827244</v>
      </c>
      <c r="E38" s="13">
        <f t="shared" si="1"/>
        <v>2.2905090693632104</v>
      </c>
      <c r="F38" s="12">
        <v>2476318.9765300001</v>
      </c>
      <c r="G38" s="12">
        <v>2697965.29746</v>
      </c>
      <c r="H38" s="13">
        <f t="shared" si="2"/>
        <v>8.950636934527191</v>
      </c>
      <c r="I38" s="13">
        <f t="shared" si="3"/>
        <v>2.1435609034881717</v>
      </c>
      <c r="J38" s="12">
        <v>4637923.2521700002</v>
      </c>
      <c r="K38" s="12">
        <v>7014467.6292000003</v>
      </c>
      <c r="L38" s="13">
        <f t="shared" si="4"/>
        <v>51.241563256098686</v>
      </c>
      <c r="M38" s="13">
        <f t="shared" si="5"/>
        <v>2.8490610386945217</v>
      </c>
    </row>
    <row r="39" spans="1:13" ht="13.8" x14ac:dyDescent="0.25">
      <c r="A39" s="11" t="s">
        <v>153</v>
      </c>
      <c r="B39" s="12">
        <v>221630.07306</v>
      </c>
      <c r="C39" s="12">
        <v>315082.51948000002</v>
      </c>
      <c r="D39" s="13">
        <f>(C39-B39)/B39*100</f>
        <v>42.165959307652464</v>
      </c>
      <c r="E39" s="13">
        <f t="shared" si="1"/>
        <v>1.3468181326008495</v>
      </c>
      <c r="F39" s="12">
        <v>1341212.8089699999</v>
      </c>
      <c r="G39" s="12">
        <v>1984194.7890999999</v>
      </c>
      <c r="H39" s="13">
        <f t="shared" si="2"/>
        <v>47.940339954237807</v>
      </c>
      <c r="I39" s="13">
        <f t="shared" si="3"/>
        <v>1.5764629659335998</v>
      </c>
      <c r="J39" s="12">
        <v>2697294.53944</v>
      </c>
      <c r="K39" s="12">
        <v>3853170.8695100001</v>
      </c>
      <c r="L39" s="13">
        <f t="shared" si="4"/>
        <v>42.853174288855307</v>
      </c>
      <c r="M39" s="13">
        <f t="shared" si="5"/>
        <v>1.5650395126287959</v>
      </c>
    </row>
    <row r="40" spans="1:13" ht="13.8" x14ac:dyDescent="0.25">
      <c r="A40" s="11" t="s">
        <v>154</v>
      </c>
      <c r="B40" s="12">
        <v>573159.20860000001</v>
      </c>
      <c r="C40" s="12">
        <v>621951.36051999999</v>
      </c>
      <c r="D40" s="13">
        <f>(C40-B40)/B40*100</f>
        <v>8.5128444571587352</v>
      </c>
      <c r="E40" s="13">
        <f t="shared" si="1"/>
        <v>2.6585269513730503</v>
      </c>
      <c r="F40" s="12">
        <v>3012061.1891700001</v>
      </c>
      <c r="G40" s="12">
        <v>3363880.7793899998</v>
      </c>
      <c r="H40" s="13">
        <f t="shared" si="2"/>
        <v>11.680359996834813</v>
      </c>
      <c r="I40" s="13">
        <f t="shared" si="3"/>
        <v>2.6726375352137488</v>
      </c>
      <c r="J40" s="12">
        <v>5605447.4626799999</v>
      </c>
      <c r="K40" s="12">
        <v>6544733.82565</v>
      </c>
      <c r="L40" s="13">
        <f t="shared" si="4"/>
        <v>16.756670528509805</v>
      </c>
      <c r="M40" s="13">
        <f t="shared" si="5"/>
        <v>2.6582696131726502</v>
      </c>
    </row>
    <row r="41" spans="1:13" ht="13.8" x14ac:dyDescent="0.25">
      <c r="A41" s="11" t="s">
        <v>155</v>
      </c>
      <c r="B41" s="12">
        <v>12203.835880000001</v>
      </c>
      <c r="C41" s="12">
        <v>14114.826870000001</v>
      </c>
      <c r="D41" s="13">
        <f t="shared" si="0"/>
        <v>15.658937147227517</v>
      </c>
      <c r="E41" s="13">
        <f t="shared" si="1"/>
        <v>6.0333733519749792E-2</v>
      </c>
      <c r="F41" s="12">
        <v>66763.508199999997</v>
      </c>
      <c r="G41" s="12">
        <v>68669.68131</v>
      </c>
      <c r="H41" s="13">
        <f t="shared" si="2"/>
        <v>2.8551122632588131</v>
      </c>
      <c r="I41" s="13">
        <f t="shared" si="3"/>
        <v>5.4558761096626288E-2</v>
      </c>
      <c r="J41" s="12">
        <v>124121.85346</v>
      </c>
      <c r="K41" s="12">
        <v>142777.2242</v>
      </c>
      <c r="L41" s="13">
        <f t="shared" si="4"/>
        <v>15.029884117877721</v>
      </c>
      <c r="M41" s="13">
        <f t="shared" si="5"/>
        <v>5.79917177160836E-2</v>
      </c>
    </row>
    <row r="42" spans="1:13" ht="15.6" x14ac:dyDescent="0.3">
      <c r="A42" s="9" t="s">
        <v>31</v>
      </c>
      <c r="B42" s="8">
        <f>B43</f>
        <v>496926.94073999999</v>
      </c>
      <c r="C42" s="8">
        <f>C43</f>
        <v>597476.48513000004</v>
      </c>
      <c r="D42" s="10">
        <f t="shared" si="0"/>
        <v>20.234271106385666</v>
      </c>
      <c r="E42" s="10">
        <f t="shared" si="1"/>
        <v>2.5539092594020723</v>
      </c>
      <c r="F42" s="8">
        <f>F43</f>
        <v>2815642.9281299999</v>
      </c>
      <c r="G42" s="8">
        <f>G43</f>
        <v>3361820.8080000002</v>
      </c>
      <c r="H42" s="10">
        <f t="shared" si="2"/>
        <v>19.397980987338567</v>
      </c>
      <c r="I42" s="10">
        <f t="shared" si="3"/>
        <v>2.671000866966732</v>
      </c>
      <c r="J42" s="8">
        <f>J43</f>
        <v>5236449.8187600002</v>
      </c>
      <c r="K42" s="8">
        <f>K43</f>
        <v>6473878.7084100004</v>
      </c>
      <c r="L42" s="10">
        <f t="shared" si="4"/>
        <v>23.631065559280493</v>
      </c>
      <c r="M42" s="10">
        <f t="shared" si="5"/>
        <v>2.6294904435204494</v>
      </c>
    </row>
    <row r="43" spans="1:13" ht="13.8" x14ac:dyDescent="0.25">
      <c r="A43" s="11" t="s">
        <v>156</v>
      </c>
      <c r="B43" s="12">
        <v>496926.94073999999</v>
      </c>
      <c r="C43" s="12">
        <v>597476.48513000004</v>
      </c>
      <c r="D43" s="13">
        <f t="shared" si="0"/>
        <v>20.234271106385666</v>
      </c>
      <c r="E43" s="13">
        <f t="shared" si="1"/>
        <v>2.5539092594020723</v>
      </c>
      <c r="F43" s="12">
        <v>2815642.9281299999</v>
      </c>
      <c r="G43" s="12">
        <v>3361820.8080000002</v>
      </c>
      <c r="H43" s="13">
        <f t="shared" si="2"/>
        <v>19.397980987338567</v>
      </c>
      <c r="I43" s="13">
        <f t="shared" si="3"/>
        <v>2.671000866966732</v>
      </c>
      <c r="J43" s="12">
        <v>5236449.8187600002</v>
      </c>
      <c r="K43" s="12">
        <v>6473878.7084100004</v>
      </c>
      <c r="L43" s="13">
        <f t="shared" si="4"/>
        <v>23.631065559280493</v>
      </c>
      <c r="M43" s="13">
        <f t="shared" si="5"/>
        <v>2.6294904435204494</v>
      </c>
    </row>
    <row r="44" spans="1:13" ht="15.6" x14ac:dyDescent="0.3">
      <c r="A44" s="9" t="s">
        <v>33</v>
      </c>
      <c r="B44" s="8">
        <f>B8+B22+B42</f>
        <v>18293915.620729998</v>
      </c>
      <c r="C44" s="8">
        <f>C8+C22+C42</f>
        <v>20934290.332059998</v>
      </c>
      <c r="D44" s="10">
        <f t="shared" si="0"/>
        <v>14.433075816409824</v>
      </c>
      <c r="E44" s="10">
        <f t="shared" si="1"/>
        <v>89.483484703881615</v>
      </c>
      <c r="F44" s="15">
        <f>F8+F22+F42</f>
        <v>95518267.286529988</v>
      </c>
      <c r="G44" s="15">
        <f>G8+G22+G42</f>
        <v>114004803.35815999</v>
      </c>
      <c r="H44" s="16">
        <f t="shared" si="2"/>
        <v>19.353927365720732</v>
      </c>
      <c r="I44" s="16">
        <f t="shared" si="3"/>
        <v>90.577977232871319</v>
      </c>
      <c r="J44" s="15">
        <f>J8+J22+J42</f>
        <v>182813004.85411</v>
      </c>
      <c r="K44" s="15">
        <f>K8+K22+K42</f>
        <v>224863831.06867999</v>
      </c>
      <c r="L44" s="16">
        <f t="shared" si="4"/>
        <v>23.002097825659472</v>
      </c>
      <c r="M44" s="16">
        <f t="shared" si="5"/>
        <v>91.332773059276221</v>
      </c>
    </row>
    <row r="45" spans="1:13" ht="30" x14ac:dyDescent="0.25">
      <c r="A45" s="155" t="s">
        <v>223</v>
      </c>
      <c r="B45" s="156">
        <f>B46-B44</f>
        <v>1446908.167270001</v>
      </c>
      <c r="C45" s="156">
        <f>C46-C44</f>
        <v>2460295.161940001</v>
      </c>
      <c r="D45" s="157">
        <f t="shared" si="0"/>
        <v>70.038100384908276</v>
      </c>
      <c r="E45" s="157">
        <f t="shared" ref="E45:E46" si="6">C45/C$46*100</f>
        <v>10.516515296118376</v>
      </c>
      <c r="F45" s="156">
        <f>F46-F44</f>
        <v>9360433.8814700097</v>
      </c>
      <c r="G45" s="156">
        <f>G46-G44</f>
        <v>11858907.491840005</v>
      </c>
      <c r="H45" s="158">
        <f t="shared" si="2"/>
        <v>26.691856830653904</v>
      </c>
      <c r="I45" s="157">
        <f t="shared" si="3"/>
        <v>9.4220227671286771</v>
      </c>
      <c r="J45" s="156">
        <f>J46-J44</f>
        <v>16644684.131889969</v>
      </c>
      <c r="K45" s="156">
        <f>K46-K44</f>
        <v>21338954.127320021</v>
      </c>
      <c r="L45" s="158">
        <f t="shared" si="4"/>
        <v>28.202818138412024</v>
      </c>
      <c r="M45" s="157">
        <f t="shared" si="5"/>
        <v>8.6672269407237845</v>
      </c>
    </row>
    <row r="46" spans="1:13" ht="21" x14ac:dyDescent="0.25">
      <c r="A46" s="159" t="s">
        <v>224</v>
      </c>
      <c r="B46" s="160">
        <v>19740823.787999999</v>
      </c>
      <c r="C46" s="160">
        <v>23394585.493999999</v>
      </c>
      <c r="D46" s="161">
        <f t="shared" si="0"/>
        <v>18.508658732980734</v>
      </c>
      <c r="E46" s="162">
        <f t="shared" si="1"/>
        <v>100</v>
      </c>
      <c r="F46" s="160">
        <v>104878701.168</v>
      </c>
      <c r="G46" s="160">
        <v>125863710.84999999</v>
      </c>
      <c r="H46" s="161">
        <f t="shared" si="2"/>
        <v>20.00883825628728</v>
      </c>
      <c r="I46" s="162">
        <f t="shared" si="3"/>
        <v>100</v>
      </c>
      <c r="J46" s="160">
        <v>199457688.98599997</v>
      </c>
      <c r="K46" s="160">
        <v>246202785.19600001</v>
      </c>
      <c r="L46" s="161">
        <f t="shared" si="4"/>
        <v>23.43609637093564</v>
      </c>
      <c r="M46" s="162">
        <f t="shared" si="5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1" sqref="I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1" sqref="I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B1" sqref="B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C1" sqref="C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2550819.7866699998</v>
      </c>
      <c r="D2" s="114">
        <f t="shared" ref="D2:O2" si="0">D4+D6+D8+D10+D12+D14+D16+D18+D20+D22</f>
        <v>2744216.5380800003</v>
      </c>
      <c r="E2" s="114">
        <f t="shared" si="0"/>
        <v>2999262.8546099998</v>
      </c>
      <c r="F2" s="114">
        <f t="shared" si="0"/>
        <v>2755810.5971900001</v>
      </c>
      <c r="G2" s="114">
        <f t="shared" si="0"/>
        <v>2417692.1868099999</v>
      </c>
      <c r="H2" s="114">
        <f t="shared" si="0"/>
        <v>2995123.5699800001</v>
      </c>
      <c r="I2" s="114"/>
      <c r="J2" s="114"/>
      <c r="K2" s="114"/>
      <c r="L2" s="114"/>
      <c r="M2" s="114"/>
      <c r="N2" s="114"/>
      <c r="O2" s="114">
        <f t="shared" si="0"/>
        <v>16462925.53334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2058776.5823300001</v>
      </c>
      <c r="D3" s="114">
        <f t="shared" ref="D3:O3" si="1">D5+D7+D9+D11+D13+D15+D17+D19+D21+D23</f>
        <v>2127157.54868</v>
      </c>
      <c r="E3" s="114">
        <f t="shared" si="1"/>
        <v>2425984.2349400003</v>
      </c>
      <c r="F3" s="114">
        <f t="shared" si="1"/>
        <v>2351127.7591499998</v>
      </c>
      <c r="G3" s="114">
        <f t="shared" si="1"/>
        <v>2069852.10671</v>
      </c>
      <c r="H3" s="114">
        <f t="shared" si="1"/>
        <v>2557510.3248600001</v>
      </c>
      <c r="I3" s="114">
        <f t="shared" si="1"/>
        <v>2018598.0747599998</v>
      </c>
      <c r="J3" s="114">
        <f t="shared" si="1"/>
        <v>2317035.8311100001</v>
      </c>
      <c r="K3" s="114">
        <f t="shared" si="1"/>
        <v>2723253.55155</v>
      </c>
      <c r="L3" s="114">
        <f t="shared" si="1"/>
        <v>2827626.2750800005</v>
      </c>
      <c r="M3" s="114">
        <f t="shared" si="1"/>
        <v>3021983.1102299998</v>
      </c>
      <c r="N3" s="114">
        <f t="shared" si="1"/>
        <v>3209916.7417799998</v>
      </c>
      <c r="O3" s="114">
        <f t="shared" si="1"/>
        <v>29708822.141180001</v>
      </c>
    </row>
    <row r="4" spans="1:15" s="37" customFormat="1" ht="13.8" x14ac:dyDescent="0.25">
      <c r="A4" s="87">
        <v>2022</v>
      </c>
      <c r="B4" s="115" t="s">
        <v>130</v>
      </c>
      <c r="C4" s="116">
        <v>829558.19553999999</v>
      </c>
      <c r="D4" s="116">
        <v>938741.99268999998</v>
      </c>
      <c r="E4" s="116">
        <v>993892.10583000001</v>
      </c>
      <c r="F4" s="116">
        <v>814019.46909999999</v>
      </c>
      <c r="G4" s="116">
        <v>871500.44918</v>
      </c>
      <c r="H4" s="116">
        <v>998501.60837999999</v>
      </c>
      <c r="I4" s="116"/>
      <c r="J4" s="116"/>
      <c r="K4" s="116"/>
      <c r="L4" s="116"/>
      <c r="M4" s="116"/>
      <c r="N4" s="116"/>
      <c r="O4" s="117">
        <v>5446213.8207200002</v>
      </c>
    </row>
    <row r="5" spans="1:15" ht="13.8" x14ac:dyDescent="0.25">
      <c r="A5" s="86">
        <v>2021</v>
      </c>
      <c r="B5" s="115" t="s">
        <v>130</v>
      </c>
      <c r="C5" s="116">
        <v>599472.62661000004</v>
      </c>
      <c r="D5" s="116">
        <v>635152.71918999997</v>
      </c>
      <c r="E5" s="116">
        <v>783752.09183000005</v>
      </c>
      <c r="F5" s="116">
        <v>749920.66836999997</v>
      </c>
      <c r="G5" s="116">
        <v>609720.62609999999</v>
      </c>
      <c r="H5" s="116">
        <v>764393.56053000002</v>
      </c>
      <c r="I5" s="116">
        <v>641900.72643000004</v>
      </c>
      <c r="J5" s="116">
        <v>780012.62309999997</v>
      </c>
      <c r="K5" s="116">
        <v>840003.30015999998</v>
      </c>
      <c r="L5" s="116">
        <v>897196.58700000006</v>
      </c>
      <c r="M5" s="116">
        <v>896720.30680999998</v>
      </c>
      <c r="N5" s="116">
        <v>949062.71716</v>
      </c>
      <c r="O5" s="117">
        <v>9147308.5532900002</v>
      </c>
    </row>
    <row r="6" spans="1:15" s="37" customFormat="1" ht="13.8" x14ac:dyDescent="0.25">
      <c r="A6" s="87">
        <v>2022</v>
      </c>
      <c r="B6" s="115" t="s">
        <v>131</v>
      </c>
      <c r="C6" s="116">
        <v>284427.5808</v>
      </c>
      <c r="D6" s="116">
        <v>253766.53698</v>
      </c>
      <c r="E6" s="116">
        <v>225103.59318</v>
      </c>
      <c r="F6" s="116">
        <v>210235.13234000001</v>
      </c>
      <c r="G6" s="116">
        <v>190302.38157</v>
      </c>
      <c r="H6" s="116">
        <v>295841.98284000001</v>
      </c>
      <c r="I6" s="116"/>
      <c r="J6" s="116"/>
      <c r="K6" s="116"/>
      <c r="L6" s="116"/>
      <c r="M6" s="116"/>
      <c r="N6" s="116"/>
      <c r="O6" s="117">
        <v>1459677.20771</v>
      </c>
    </row>
    <row r="7" spans="1:15" ht="13.8" x14ac:dyDescent="0.25">
      <c r="A7" s="86">
        <v>2021</v>
      </c>
      <c r="B7" s="115" t="s">
        <v>131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295140.73609999998</v>
      </c>
      <c r="I7" s="116">
        <v>166058.29462999999</v>
      </c>
      <c r="J7" s="116">
        <v>147760.25855</v>
      </c>
      <c r="K7" s="116">
        <v>229150.72443999999</v>
      </c>
      <c r="L7" s="116">
        <v>291587.59298999998</v>
      </c>
      <c r="M7" s="116">
        <v>365159.12122999999</v>
      </c>
      <c r="N7" s="116">
        <v>409189.45477000001</v>
      </c>
      <c r="O7" s="117">
        <v>3080402.74822</v>
      </c>
    </row>
    <row r="8" spans="1:15" s="37" customFormat="1" ht="13.8" x14ac:dyDescent="0.25">
      <c r="A8" s="87">
        <v>2022</v>
      </c>
      <c r="B8" s="115" t="s">
        <v>132</v>
      </c>
      <c r="C8" s="116">
        <v>173032.37632000001</v>
      </c>
      <c r="D8" s="116">
        <v>202865.84675</v>
      </c>
      <c r="E8" s="116">
        <v>229881.43038999999</v>
      </c>
      <c r="F8" s="116">
        <v>206842.17717000001</v>
      </c>
      <c r="G8" s="116">
        <v>157913.31005</v>
      </c>
      <c r="H8" s="116">
        <v>182565.49163999999</v>
      </c>
      <c r="I8" s="116"/>
      <c r="J8" s="116"/>
      <c r="K8" s="116"/>
      <c r="L8" s="116"/>
      <c r="M8" s="116"/>
      <c r="N8" s="116"/>
      <c r="O8" s="117">
        <v>1153100.6323200001</v>
      </c>
    </row>
    <row r="9" spans="1:15" ht="13.8" x14ac:dyDescent="0.25">
      <c r="A9" s="86">
        <v>2021</v>
      </c>
      <c r="B9" s="115" t="s">
        <v>132</v>
      </c>
      <c r="C9" s="116">
        <v>129703.74055</v>
      </c>
      <c r="D9" s="116">
        <v>145445.9252</v>
      </c>
      <c r="E9" s="116">
        <v>164209.35879</v>
      </c>
      <c r="F9" s="116">
        <v>157710.70725000001</v>
      </c>
      <c r="G9" s="116">
        <v>144432.52205</v>
      </c>
      <c r="H9" s="116">
        <v>193334.14882999999</v>
      </c>
      <c r="I9" s="116">
        <v>152303.13179000001</v>
      </c>
      <c r="J9" s="116">
        <v>179853.03216</v>
      </c>
      <c r="K9" s="116">
        <v>202730.96283999999</v>
      </c>
      <c r="L9" s="116">
        <v>181364.35298</v>
      </c>
      <c r="M9" s="116">
        <v>191293.85974000001</v>
      </c>
      <c r="N9" s="116">
        <v>184486.58335</v>
      </c>
      <c r="O9" s="117">
        <v>2026868.32553</v>
      </c>
    </row>
    <row r="10" spans="1:15" s="37" customFormat="1" ht="13.8" x14ac:dyDescent="0.25">
      <c r="A10" s="87">
        <v>2022</v>
      </c>
      <c r="B10" s="115" t="s">
        <v>133</v>
      </c>
      <c r="C10" s="116">
        <v>119534.21566</v>
      </c>
      <c r="D10" s="116">
        <v>126832.10842999999</v>
      </c>
      <c r="E10" s="116">
        <v>155779.35423999999</v>
      </c>
      <c r="F10" s="116">
        <v>138942.00145000001</v>
      </c>
      <c r="G10" s="116">
        <v>95226.186530000006</v>
      </c>
      <c r="H10" s="116">
        <v>119565.85369</v>
      </c>
      <c r="I10" s="116"/>
      <c r="J10" s="116"/>
      <c r="K10" s="116"/>
      <c r="L10" s="116"/>
      <c r="M10" s="116"/>
      <c r="N10" s="116"/>
      <c r="O10" s="117">
        <v>755879.72</v>
      </c>
    </row>
    <row r="11" spans="1:15" ht="13.8" x14ac:dyDescent="0.25">
      <c r="A11" s="86">
        <v>2021</v>
      </c>
      <c r="B11" s="115" t="s">
        <v>133</v>
      </c>
      <c r="C11" s="116">
        <v>103715.16209</v>
      </c>
      <c r="D11" s="116">
        <v>116565.35743</v>
      </c>
      <c r="E11" s="116">
        <v>126148.15974</v>
      </c>
      <c r="F11" s="116">
        <v>121883.05445</v>
      </c>
      <c r="G11" s="116">
        <v>104753.48768999999</v>
      </c>
      <c r="H11" s="116">
        <v>110501.72897</v>
      </c>
      <c r="I11" s="116">
        <v>71800.412160000007</v>
      </c>
      <c r="J11" s="116">
        <v>113519.8511</v>
      </c>
      <c r="K11" s="116">
        <v>159769.88894999999</v>
      </c>
      <c r="L11" s="116">
        <v>194594.14347000001</v>
      </c>
      <c r="M11" s="116">
        <v>175985.90319000001</v>
      </c>
      <c r="N11" s="116">
        <v>169909.41157</v>
      </c>
      <c r="O11" s="117">
        <v>1569146.5608099999</v>
      </c>
    </row>
    <row r="12" spans="1:15" s="37" customFormat="1" ht="13.8" x14ac:dyDescent="0.25">
      <c r="A12" s="87">
        <v>2022</v>
      </c>
      <c r="B12" s="115" t="s">
        <v>134</v>
      </c>
      <c r="C12" s="116">
        <v>182179.29435000001</v>
      </c>
      <c r="D12" s="116">
        <v>166194.83132</v>
      </c>
      <c r="E12" s="116">
        <v>148117.04074</v>
      </c>
      <c r="F12" s="116">
        <v>126317.58164999999</v>
      </c>
      <c r="G12" s="116">
        <v>99889.224249999999</v>
      </c>
      <c r="H12" s="116">
        <v>112399.39883999999</v>
      </c>
      <c r="I12" s="116"/>
      <c r="J12" s="116"/>
      <c r="K12" s="116"/>
      <c r="L12" s="116"/>
      <c r="M12" s="116"/>
      <c r="N12" s="116"/>
      <c r="O12" s="117">
        <v>835097.37115000002</v>
      </c>
    </row>
    <row r="13" spans="1:15" ht="13.8" x14ac:dyDescent="0.25">
      <c r="A13" s="86">
        <v>2021</v>
      </c>
      <c r="B13" s="115" t="s">
        <v>134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147977.08721999999</v>
      </c>
      <c r="I13" s="116">
        <v>131215.7303</v>
      </c>
      <c r="J13" s="116">
        <v>111714.37826</v>
      </c>
      <c r="K13" s="116">
        <v>201450.54587</v>
      </c>
      <c r="L13" s="116">
        <v>250479.69808999999</v>
      </c>
      <c r="M13" s="116">
        <v>277980.59620000003</v>
      </c>
      <c r="N13" s="116">
        <v>247178.55480000001</v>
      </c>
      <c r="O13" s="117">
        <v>2256138.6220200001</v>
      </c>
    </row>
    <row r="14" spans="1:15" s="37" customFormat="1" ht="13.8" x14ac:dyDescent="0.25">
      <c r="A14" s="87">
        <v>2022</v>
      </c>
      <c r="B14" s="115" t="s">
        <v>135</v>
      </c>
      <c r="C14" s="116">
        <v>37521.507830000002</v>
      </c>
      <c r="D14" s="116">
        <v>46536.772340000003</v>
      </c>
      <c r="E14" s="116">
        <v>31049.380369999999</v>
      </c>
      <c r="F14" s="116">
        <v>29633.729480000002</v>
      </c>
      <c r="G14" s="116">
        <v>21837.58901</v>
      </c>
      <c r="H14" s="116">
        <v>26476.90682</v>
      </c>
      <c r="I14" s="116"/>
      <c r="J14" s="116"/>
      <c r="K14" s="116"/>
      <c r="L14" s="116"/>
      <c r="M14" s="116"/>
      <c r="N14" s="116"/>
      <c r="O14" s="117">
        <v>193055.88584999999</v>
      </c>
    </row>
    <row r="15" spans="1:15" ht="13.8" x14ac:dyDescent="0.25">
      <c r="A15" s="86">
        <v>2021</v>
      </c>
      <c r="B15" s="115" t="s">
        <v>135</v>
      </c>
      <c r="C15" s="116">
        <v>15943.144840000001</v>
      </c>
      <c r="D15" s="116">
        <v>26135.543170000001</v>
      </c>
      <c r="E15" s="116">
        <v>26641.716609999999</v>
      </c>
      <c r="F15" s="116">
        <v>24837.689180000001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29806.453839999998</v>
      </c>
      <c r="L15" s="116">
        <v>25260.424210000001</v>
      </c>
      <c r="M15" s="116">
        <v>30724.71009</v>
      </c>
      <c r="N15" s="116">
        <v>39583.996249999997</v>
      </c>
      <c r="O15" s="117">
        <v>309434.73349000001</v>
      </c>
    </row>
    <row r="16" spans="1:15" ht="13.8" x14ac:dyDescent="0.25">
      <c r="A16" s="87">
        <v>2022</v>
      </c>
      <c r="B16" s="115" t="s">
        <v>136</v>
      </c>
      <c r="C16" s="116">
        <v>54248.671849999999</v>
      </c>
      <c r="D16" s="116">
        <v>55002.358999999997</v>
      </c>
      <c r="E16" s="116">
        <v>64496.353640000001</v>
      </c>
      <c r="F16" s="116">
        <v>52440.728620000002</v>
      </c>
      <c r="G16" s="116">
        <v>53819.293160000001</v>
      </c>
      <c r="H16" s="116">
        <v>79548.034440000003</v>
      </c>
      <c r="I16" s="116"/>
      <c r="J16" s="116"/>
      <c r="K16" s="116"/>
      <c r="L16" s="116"/>
      <c r="M16" s="116"/>
      <c r="N16" s="116"/>
      <c r="O16" s="117">
        <v>359555.44071</v>
      </c>
    </row>
    <row r="17" spans="1:15" ht="13.8" x14ac:dyDescent="0.25">
      <c r="A17" s="86">
        <v>2021</v>
      </c>
      <c r="B17" s="115" t="s">
        <v>136</v>
      </c>
      <c r="C17" s="116">
        <v>59118.003539999998</v>
      </c>
      <c r="D17" s="116">
        <v>49199.688770000001</v>
      </c>
      <c r="E17" s="116">
        <v>49271.71471</v>
      </c>
      <c r="F17" s="116">
        <v>52377.636700000003</v>
      </c>
      <c r="G17" s="116">
        <v>62135.500480000002</v>
      </c>
      <c r="H17" s="116">
        <v>85394.880229999995</v>
      </c>
      <c r="I17" s="116">
        <v>52207.46948</v>
      </c>
      <c r="J17" s="116">
        <v>60022.116329999997</v>
      </c>
      <c r="K17" s="116">
        <v>100938.86161000001</v>
      </c>
      <c r="L17" s="116">
        <v>76724.234389999998</v>
      </c>
      <c r="M17" s="116">
        <v>57727.288930000002</v>
      </c>
      <c r="N17" s="116">
        <v>77762.280119999996</v>
      </c>
      <c r="O17" s="117">
        <v>782879.67529000004</v>
      </c>
    </row>
    <row r="18" spans="1:15" ht="13.8" x14ac:dyDescent="0.25">
      <c r="A18" s="87">
        <v>2022</v>
      </c>
      <c r="B18" s="115" t="s">
        <v>137</v>
      </c>
      <c r="C18" s="116">
        <v>12415.09123</v>
      </c>
      <c r="D18" s="116">
        <v>15693.36544</v>
      </c>
      <c r="E18" s="116">
        <v>17033.14921</v>
      </c>
      <c r="F18" s="116">
        <v>18062.520100000002</v>
      </c>
      <c r="G18" s="116">
        <v>12463.489380000001</v>
      </c>
      <c r="H18" s="116">
        <v>9082.9742499999993</v>
      </c>
      <c r="I18" s="116"/>
      <c r="J18" s="116"/>
      <c r="K18" s="116"/>
      <c r="L18" s="116"/>
      <c r="M18" s="116"/>
      <c r="N18" s="116"/>
      <c r="O18" s="117">
        <v>84750.589609999995</v>
      </c>
    </row>
    <row r="19" spans="1:15" ht="13.8" x14ac:dyDescent="0.25">
      <c r="A19" s="86">
        <v>2021</v>
      </c>
      <c r="B19" s="115" t="s">
        <v>137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138</v>
      </c>
      <c r="C20" s="118">
        <v>300295.32032</v>
      </c>
      <c r="D20" s="118">
        <v>316251.69005999999</v>
      </c>
      <c r="E20" s="118">
        <v>381823.84909999999</v>
      </c>
      <c r="F20" s="118">
        <v>382940.79167000001</v>
      </c>
      <c r="G20" s="118">
        <v>301639.90853000002</v>
      </c>
      <c r="H20" s="116">
        <v>369952.54084999999</v>
      </c>
      <c r="I20" s="116"/>
      <c r="J20" s="116"/>
      <c r="K20" s="116"/>
      <c r="L20" s="116"/>
      <c r="M20" s="116"/>
      <c r="N20" s="116"/>
      <c r="O20" s="117">
        <v>2052904.1005299999</v>
      </c>
    </row>
    <row r="21" spans="1:15" ht="13.8" x14ac:dyDescent="0.25">
      <c r="A21" s="86">
        <v>2021</v>
      </c>
      <c r="B21" s="115" t="s">
        <v>138</v>
      </c>
      <c r="C21" s="116">
        <v>216886.89996000001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299483.45898</v>
      </c>
      <c r="L21" s="116">
        <v>288750.81549000001</v>
      </c>
      <c r="M21" s="116">
        <v>321478.48223000002</v>
      </c>
      <c r="N21" s="116">
        <v>407124.58727999998</v>
      </c>
      <c r="O21" s="117">
        <v>3398264.0794000002</v>
      </c>
    </row>
    <row r="22" spans="1:15" ht="13.8" x14ac:dyDescent="0.25">
      <c r="A22" s="87">
        <v>2022</v>
      </c>
      <c r="B22" s="115" t="s">
        <v>139</v>
      </c>
      <c r="C22" s="118">
        <v>557607.53277000005</v>
      </c>
      <c r="D22" s="118">
        <v>622331.03506999998</v>
      </c>
      <c r="E22" s="118">
        <v>752086.59791000001</v>
      </c>
      <c r="F22" s="118">
        <v>776376.46560999996</v>
      </c>
      <c r="G22" s="118">
        <v>613100.35514999996</v>
      </c>
      <c r="H22" s="116">
        <v>801188.77823000005</v>
      </c>
      <c r="I22" s="116"/>
      <c r="J22" s="116"/>
      <c r="K22" s="116"/>
      <c r="L22" s="116"/>
      <c r="M22" s="116"/>
      <c r="N22" s="116"/>
      <c r="O22" s="117">
        <v>4122690.76474</v>
      </c>
    </row>
    <row r="23" spans="1:15" ht="13.8" x14ac:dyDescent="0.25">
      <c r="A23" s="86">
        <v>2021</v>
      </c>
      <c r="B23" s="115" t="s">
        <v>139</v>
      </c>
      <c r="C23" s="116">
        <v>453133.13257000002</v>
      </c>
      <c r="D23" s="118">
        <v>479065.09509000002</v>
      </c>
      <c r="E23" s="116">
        <v>580656.74722999998</v>
      </c>
      <c r="F23" s="116">
        <v>581239.45652999997</v>
      </c>
      <c r="G23" s="116">
        <v>501065.42385000002</v>
      </c>
      <c r="H23" s="116">
        <v>613094.48181000003</v>
      </c>
      <c r="I23" s="116">
        <v>505779.56637000002</v>
      </c>
      <c r="J23" s="116">
        <v>605133.60210000002</v>
      </c>
      <c r="K23" s="116">
        <v>650701.06733999995</v>
      </c>
      <c r="L23" s="116">
        <v>613688.73182999995</v>
      </c>
      <c r="M23" s="116">
        <v>694279.27769999998</v>
      </c>
      <c r="N23" s="116">
        <v>712939.81767000002</v>
      </c>
      <c r="O23" s="117">
        <v>6990776.4000899997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13080189.405499998</v>
      </c>
      <c r="D24" s="119">
        <f t="shared" ref="D24:O24" si="2">D26+D28+D30+D32+D34+D36+D38+D40+D42+D44+D46+D48+D50+D52+D54+D56</f>
        <v>14935282.347669998</v>
      </c>
      <c r="E24" s="119">
        <f t="shared" si="2"/>
        <v>17100300.029190004</v>
      </c>
      <c r="F24" s="119">
        <f t="shared" si="2"/>
        <v>17685493.859299999</v>
      </c>
      <c r="G24" s="119">
        <f t="shared" si="2"/>
        <v>14037101.098210001</v>
      </c>
      <c r="H24" s="119">
        <f t="shared" si="2"/>
        <v>17341690.276950002</v>
      </c>
      <c r="I24" s="119"/>
      <c r="J24" s="119"/>
      <c r="K24" s="119"/>
      <c r="L24" s="119"/>
      <c r="M24" s="119"/>
      <c r="N24" s="119"/>
      <c r="O24" s="119">
        <f t="shared" si="2"/>
        <v>94180057.016820014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11077255.01891</v>
      </c>
      <c r="D25" s="119">
        <f t="shared" ref="D25:O25" si="3">D27+D29+D31+D33+D35+D37+D39+D41+D43+D45+D47+D49+D51+D53+D55+D57</f>
        <v>11948928.053479999</v>
      </c>
      <c r="E25" s="119">
        <f t="shared" si="3"/>
        <v>14119647.149009997</v>
      </c>
      <c r="F25" s="119">
        <f t="shared" si="3"/>
        <v>14141837.415440002</v>
      </c>
      <c r="G25" s="119">
        <f t="shared" si="3"/>
        <v>12585069.809760001</v>
      </c>
      <c r="H25" s="119">
        <f t="shared" si="3"/>
        <v>15239478.355129998</v>
      </c>
      <c r="I25" s="119">
        <f t="shared" si="3"/>
        <v>12620638.596220003</v>
      </c>
      <c r="J25" s="119">
        <f t="shared" si="3"/>
        <v>14411228.65859</v>
      </c>
      <c r="K25" s="119">
        <f t="shared" si="3"/>
        <v>15799467.125380002</v>
      </c>
      <c r="L25" s="119">
        <f t="shared" si="3"/>
        <v>15672899.558250001</v>
      </c>
      <c r="M25" s="119">
        <f t="shared" si="3"/>
        <v>16225834.887679998</v>
      </c>
      <c r="N25" s="119">
        <f t="shared" si="3"/>
        <v>16898487.39948</v>
      </c>
      <c r="O25" s="119">
        <f t="shared" si="3"/>
        <v>170740772.02733004</v>
      </c>
    </row>
    <row r="26" spans="1:15" ht="13.8" x14ac:dyDescent="0.25">
      <c r="A26" s="87">
        <v>2022</v>
      </c>
      <c r="B26" s="115" t="s">
        <v>140</v>
      </c>
      <c r="C26" s="116">
        <v>815132.30874999997</v>
      </c>
      <c r="D26" s="116">
        <v>881016.77714999998</v>
      </c>
      <c r="E26" s="116">
        <v>951131.15573</v>
      </c>
      <c r="F26" s="116">
        <v>993821.24447000003</v>
      </c>
      <c r="G26" s="116">
        <v>766810.90907000005</v>
      </c>
      <c r="H26" s="116">
        <v>983945.34441000002</v>
      </c>
      <c r="I26" s="116"/>
      <c r="J26" s="116"/>
      <c r="K26" s="116"/>
      <c r="L26" s="116"/>
      <c r="M26" s="116"/>
      <c r="N26" s="116"/>
      <c r="O26" s="117">
        <v>5391857.7395799998</v>
      </c>
    </row>
    <row r="27" spans="1:15" ht="13.8" x14ac:dyDescent="0.25">
      <c r="A27" s="86">
        <v>2021</v>
      </c>
      <c r="B27" s="115" t="s">
        <v>140</v>
      </c>
      <c r="C27" s="116">
        <v>730163.28118000005</v>
      </c>
      <c r="D27" s="116">
        <v>744922.37257999997</v>
      </c>
      <c r="E27" s="116">
        <v>868403.19288999995</v>
      </c>
      <c r="F27" s="116">
        <v>877321.17700999998</v>
      </c>
      <c r="G27" s="116">
        <v>743295.18130000005</v>
      </c>
      <c r="H27" s="116">
        <v>898568.53781000001</v>
      </c>
      <c r="I27" s="116">
        <v>723408.12600000005</v>
      </c>
      <c r="J27" s="116">
        <v>828012.27702000004</v>
      </c>
      <c r="K27" s="116">
        <v>943357.75806999998</v>
      </c>
      <c r="L27" s="116">
        <v>916766.03974000004</v>
      </c>
      <c r="M27" s="116">
        <v>935939.95484000002</v>
      </c>
      <c r="N27" s="116">
        <v>931980.09959</v>
      </c>
      <c r="O27" s="117">
        <v>10142137.998029999</v>
      </c>
    </row>
    <row r="28" spans="1:15" ht="13.8" x14ac:dyDescent="0.25">
      <c r="A28" s="87">
        <v>2022</v>
      </c>
      <c r="B28" s="115" t="s">
        <v>141</v>
      </c>
      <c r="C28" s="116">
        <v>133001.36210999999</v>
      </c>
      <c r="D28" s="116">
        <v>177436.97214999999</v>
      </c>
      <c r="E28" s="116">
        <v>191892.23402</v>
      </c>
      <c r="F28" s="116">
        <v>187268.82457</v>
      </c>
      <c r="G28" s="116">
        <v>116696.05428</v>
      </c>
      <c r="H28" s="116">
        <v>172312.24402000001</v>
      </c>
      <c r="I28" s="116"/>
      <c r="J28" s="116"/>
      <c r="K28" s="116"/>
      <c r="L28" s="116"/>
      <c r="M28" s="116"/>
      <c r="N28" s="116"/>
      <c r="O28" s="117">
        <v>978607.69114999997</v>
      </c>
    </row>
    <row r="29" spans="1:15" ht="13.8" x14ac:dyDescent="0.25">
      <c r="A29" s="86">
        <v>2021</v>
      </c>
      <c r="B29" s="115" t="s">
        <v>141</v>
      </c>
      <c r="C29" s="116">
        <v>109745.80074999999</v>
      </c>
      <c r="D29" s="116">
        <v>128850.02197</v>
      </c>
      <c r="E29" s="116">
        <v>157418.70843</v>
      </c>
      <c r="F29" s="116">
        <v>142855.30155999999</v>
      </c>
      <c r="G29" s="116">
        <v>100609.27472</v>
      </c>
      <c r="H29" s="116">
        <v>152971.71781999999</v>
      </c>
      <c r="I29" s="116">
        <v>144666.56654</v>
      </c>
      <c r="J29" s="116">
        <v>156708.43179</v>
      </c>
      <c r="K29" s="116">
        <v>171860.83700999999</v>
      </c>
      <c r="L29" s="116">
        <v>159297.02609</v>
      </c>
      <c r="M29" s="116">
        <v>148397.83684999999</v>
      </c>
      <c r="N29" s="116">
        <v>158242.33548000001</v>
      </c>
      <c r="O29" s="117">
        <v>1731623.85901</v>
      </c>
    </row>
    <row r="30" spans="1:15" s="37" customFormat="1" ht="13.8" x14ac:dyDescent="0.25">
      <c r="A30" s="87">
        <v>2022</v>
      </c>
      <c r="B30" s="115" t="s">
        <v>142</v>
      </c>
      <c r="C30" s="116">
        <v>198477.64064999999</v>
      </c>
      <c r="D30" s="116">
        <v>251136.28876</v>
      </c>
      <c r="E30" s="116">
        <v>260037.57652999999</v>
      </c>
      <c r="F30" s="116">
        <v>262307.43943999999</v>
      </c>
      <c r="G30" s="116">
        <v>157948.26021000001</v>
      </c>
      <c r="H30" s="116">
        <v>225513.2231</v>
      </c>
      <c r="I30" s="116"/>
      <c r="J30" s="116"/>
      <c r="K30" s="116"/>
      <c r="L30" s="116"/>
      <c r="M30" s="116"/>
      <c r="N30" s="116"/>
      <c r="O30" s="117">
        <v>1355420.42869</v>
      </c>
    </row>
    <row r="31" spans="1:15" ht="13.8" x14ac:dyDescent="0.25">
      <c r="A31" s="86">
        <v>2021</v>
      </c>
      <c r="B31" s="115" t="s">
        <v>142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237973.08442</v>
      </c>
      <c r="K31" s="116">
        <v>271362.51105999999</v>
      </c>
      <c r="L31" s="116">
        <v>276585.44179000001</v>
      </c>
      <c r="M31" s="116">
        <v>280147.27015</v>
      </c>
      <c r="N31" s="116">
        <v>282954.28135</v>
      </c>
      <c r="O31" s="117">
        <v>3179122.5366099998</v>
      </c>
    </row>
    <row r="32" spans="1:15" ht="13.8" x14ac:dyDescent="0.25">
      <c r="A32" s="87">
        <v>2022</v>
      </c>
      <c r="B32" s="115" t="s">
        <v>143</v>
      </c>
      <c r="C32" s="118">
        <v>2127561.8254499999</v>
      </c>
      <c r="D32" s="118">
        <v>2392994.58079</v>
      </c>
      <c r="E32" s="118">
        <v>2976153.2431100002</v>
      </c>
      <c r="F32" s="118">
        <v>3301442.4823500002</v>
      </c>
      <c r="G32" s="118">
        <v>2759818.6800500001</v>
      </c>
      <c r="H32" s="118">
        <v>3190454.4399899999</v>
      </c>
      <c r="I32" s="118"/>
      <c r="J32" s="118"/>
      <c r="K32" s="118"/>
      <c r="L32" s="118"/>
      <c r="M32" s="118"/>
      <c r="N32" s="118"/>
      <c r="O32" s="117">
        <v>16748425.251739999</v>
      </c>
    </row>
    <row r="33" spans="1:15" ht="13.8" x14ac:dyDescent="0.25">
      <c r="A33" s="86">
        <v>2021</v>
      </c>
      <c r="B33" s="115" t="s">
        <v>143</v>
      </c>
      <c r="C33" s="116">
        <v>1638768.19664</v>
      </c>
      <c r="D33" s="116">
        <v>1672616.25248</v>
      </c>
      <c r="E33" s="116">
        <v>1993955.99486</v>
      </c>
      <c r="F33" s="118">
        <v>2165949.9748300002</v>
      </c>
      <c r="G33" s="118">
        <v>2136435.0214300002</v>
      </c>
      <c r="H33" s="118">
        <v>2369632.8985299999</v>
      </c>
      <c r="I33" s="118">
        <v>1911317.13179</v>
      </c>
      <c r="J33" s="118">
        <v>2047641.93573</v>
      </c>
      <c r="K33" s="118">
        <v>2277942.5816299999</v>
      </c>
      <c r="L33" s="118">
        <v>2265106.6880100002</v>
      </c>
      <c r="M33" s="118">
        <v>2376597.3197400002</v>
      </c>
      <c r="N33" s="118">
        <v>2480879.5411</v>
      </c>
      <c r="O33" s="117">
        <v>25336843.536770001</v>
      </c>
    </row>
    <row r="34" spans="1:15" ht="13.8" x14ac:dyDescent="0.25">
      <c r="A34" s="87">
        <v>2022</v>
      </c>
      <c r="B34" s="115" t="s">
        <v>144</v>
      </c>
      <c r="C34" s="116">
        <v>1592218.8078399999</v>
      </c>
      <c r="D34" s="116">
        <v>1840886.4563800001</v>
      </c>
      <c r="E34" s="116">
        <v>2014645.0967300001</v>
      </c>
      <c r="F34" s="116">
        <v>2037698.9262600001</v>
      </c>
      <c r="G34" s="116">
        <v>1337873.39038</v>
      </c>
      <c r="H34" s="116">
        <v>1972274.0911999999</v>
      </c>
      <c r="I34" s="116"/>
      <c r="J34" s="116"/>
      <c r="K34" s="116"/>
      <c r="L34" s="116"/>
      <c r="M34" s="116"/>
      <c r="N34" s="116"/>
      <c r="O34" s="117">
        <v>10795596.768789999</v>
      </c>
    </row>
    <row r="35" spans="1:15" ht="13.8" x14ac:dyDescent="0.25">
      <c r="A35" s="86">
        <v>2021</v>
      </c>
      <c r="B35" s="115" t="s">
        <v>144</v>
      </c>
      <c r="C35" s="116">
        <v>1512887.10396</v>
      </c>
      <c r="D35" s="116">
        <v>1510502.47695</v>
      </c>
      <c r="E35" s="116">
        <v>1674880.7140299999</v>
      </c>
      <c r="F35" s="116">
        <v>1625138.0874699999</v>
      </c>
      <c r="G35" s="116">
        <v>1299825.1461799999</v>
      </c>
      <c r="H35" s="116">
        <v>1801836.3978299999</v>
      </c>
      <c r="I35" s="116">
        <v>1691704.8007700001</v>
      </c>
      <c r="J35" s="116">
        <v>1736128.9298700001</v>
      </c>
      <c r="K35" s="116">
        <v>1942353.92964</v>
      </c>
      <c r="L35" s="116">
        <v>1908765.8484199999</v>
      </c>
      <c r="M35" s="116">
        <v>1729533.2858599999</v>
      </c>
      <c r="N35" s="116">
        <v>1808248.2946599999</v>
      </c>
      <c r="O35" s="117">
        <v>20241805.015640002</v>
      </c>
    </row>
    <row r="36" spans="1:15" ht="13.8" x14ac:dyDescent="0.25">
      <c r="A36" s="87">
        <v>2022</v>
      </c>
      <c r="B36" s="115" t="s">
        <v>145</v>
      </c>
      <c r="C36" s="116">
        <v>2227802.7664000001</v>
      </c>
      <c r="D36" s="116">
        <v>2539039.2154399999</v>
      </c>
      <c r="E36" s="116">
        <v>2679913.3325100001</v>
      </c>
      <c r="F36" s="116">
        <v>2742777.6637400002</v>
      </c>
      <c r="G36" s="116">
        <v>2300694.8874300001</v>
      </c>
      <c r="H36" s="116">
        <v>2771004.0734299999</v>
      </c>
      <c r="I36" s="116"/>
      <c r="J36" s="116"/>
      <c r="K36" s="116"/>
      <c r="L36" s="116"/>
      <c r="M36" s="116"/>
      <c r="N36" s="116"/>
      <c r="O36" s="117">
        <v>15261231.93895</v>
      </c>
    </row>
    <row r="37" spans="1:15" ht="13.8" x14ac:dyDescent="0.25">
      <c r="A37" s="86">
        <v>2021</v>
      </c>
      <c r="B37" s="115" t="s">
        <v>145</v>
      </c>
      <c r="C37" s="116">
        <v>2266225.0534399999</v>
      </c>
      <c r="D37" s="116">
        <v>2530671.6601999998</v>
      </c>
      <c r="E37" s="116">
        <v>2890089.2291600001</v>
      </c>
      <c r="F37" s="116">
        <v>2462171.0479000001</v>
      </c>
      <c r="G37" s="116">
        <v>1880242.3083599999</v>
      </c>
      <c r="H37" s="116">
        <v>2350260.9346400001</v>
      </c>
      <c r="I37" s="116">
        <v>1981806.57461</v>
      </c>
      <c r="J37" s="116">
        <v>2417749.27813</v>
      </c>
      <c r="K37" s="116">
        <v>2465114.17466</v>
      </c>
      <c r="L37" s="116">
        <v>2603926.1679699998</v>
      </c>
      <c r="M37" s="116">
        <v>2529065.2315000002</v>
      </c>
      <c r="N37" s="116">
        <v>2957506.6751700002</v>
      </c>
      <c r="O37" s="117">
        <v>29334828.33574</v>
      </c>
    </row>
    <row r="38" spans="1:15" ht="13.8" x14ac:dyDescent="0.25">
      <c r="A38" s="87">
        <v>2022</v>
      </c>
      <c r="B38" s="115" t="s">
        <v>146</v>
      </c>
      <c r="C38" s="116">
        <v>70779.795960000003</v>
      </c>
      <c r="D38" s="116">
        <v>67064.913990000001</v>
      </c>
      <c r="E38" s="116">
        <v>140232.92827999999</v>
      </c>
      <c r="F38" s="116">
        <v>198883.93552</v>
      </c>
      <c r="G38" s="116">
        <v>100124.42561000001</v>
      </c>
      <c r="H38" s="116">
        <v>101131.22425</v>
      </c>
      <c r="I38" s="116"/>
      <c r="J38" s="116"/>
      <c r="K38" s="116"/>
      <c r="L38" s="116"/>
      <c r="M38" s="116"/>
      <c r="N38" s="116"/>
      <c r="O38" s="117">
        <v>678217.22360999999</v>
      </c>
    </row>
    <row r="39" spans="1:15" ht="13.8" x14ac:dyDescent="0.25">
      <c r="A39" s="86">
        <v>2021</v>
      </c>
      <c r="B39" s="115" t="s">
        <v>146</v>
      </c>
      <c r="C39" s="116">
        <v>42744.004710000001</v>
      </c>
      <c r="D39" s="116">
        <v>14435.76268</v>
      </c>
      <c r="E39" s="116">
        <v>153850.51842000001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171221.63492000001</v>
      </c>
      <c r="O39" s="117">
        <v>1626368.8317799999</v>
      </c>
    </row>
    <row r="40" spans="1:15" ht="13.8" x14ac:dyDescent="0.25">
      <c r="A40" s="87">
        <v>2022</v>
      </c>
      <c r="B40" s="115" t="s">
        <v>147</v>
      </c>
      <c r="C40" s="116">
        <v>980454.87993000005</v>
      </c>
      <c r="D40" s="116">
        <v>1174360.6450700001</v>
      </c>
      <c r="E40" s="116">
        <v>1366975.1058199999</v>
      </c>
      <c r="F40" s="116">
        <v>1397149.9013799999</v>
      </c>
      <c r="G40" s="116">
        <v>1065633.43313</v>
      </c>
      <c r="H40" s="116">
        <v>1359401.73122</v>
      </c>
      <c r="I40" s="116"/>
      <c r="J40" s="116"/>
      <c r="K40" s="116"/>
      <c r="L40" s="116"/>
      <c r="M40" s="116"/>
      <c r="N40" s="116"/>
      <c r="O40" s="117">
        <v>7343975.6965500005</v>
      </c>
    </row>
    <row r="41" spans="1:15" ht="13.8" x14ac:dyDescent="0.25">
      <c r="A41" s="86">
        <v>2021</v>
      </c>
      <c r="B41" s="115" t="s">
        <v>147</v>
      </c>
      <c r="C41" s="116">
        <v>894313.18824000005</v>
      </c>
      <c r="D41" s="116">
        <v>1063990.71875</v>
      </c>
      <c r="E41" s="116">
        <v>1254808.62084</v>
      </c>
      <c r="F41" s="116">
        <v>1251392.95209</v>
      </c>
      <c r="G41" s="116">
        <v>1098938.99734</v>
      </c>
      <c r="H41" s="116">
        <v>1304150.26086</v>
      </c>
      <c r="I41" s="116">
        <v>1000090.1225000001</v>
      </c>
      <c r="J41" s="116">
        <v>1204969.7597699999</v>
      </c>
      <c r="K41" s="116">
        <v>1276245.6794400001</v>
      </c>
      <c r="L41" s="116">
        <v>1231007.5186999999</v>
      </c>
      <c r="M41" s="116">
        <v>1267932.4925299999</v>
      </c>
      <c r="N41" s="116">
        <v>1313971.00554</v>
      </c>
      <c r="O41" s="117">
        <v>14161811.3166</v>
      </c>
    </row>
    <row r="42" spans="1:15" ht="13.8" x14ac:dyDescent="0.25">
      <c r="A42" s="87">
        <v>2022</v>
      </c>
      <c r="B42" s="115" t="s">
        <v>148</v>
      </c>
      <c r="C42" s="116">
        <v>711618.81562999997</v>
      </c>
      <c r="D42" s="116">
        <v>813592.71251999994</v>
      </c>
      <c r="E42" s="116">
        <v>908722.15044</v>
      </c>
      <c r="F42" s="116">
        <v>907067.38853</v>
      </c>
      <c r="G42" s="116">
        <v>720364.16021</v>
      </c>
      <c r="H42" s="116">
        <v>906692.00493000005</v>
      </c>
      <c r="I42" s="116"/>
      <c r="J42" s="116"/>
      <c r="K42" s="116"/>
      <c r="L42" s="116"/>
      <c r="M42" s="116"/>
      <c r="N42" s="116"/>
      <c r="O42" s="117">
        <v>4968057.23226</v>
      </c>
    </row>
    <row r="43" spans="1:15" ht="13.8" x14ac:dyDescent="0.25">
      <c r="A43" s="86">
        <v>2021</v>
      </c>
      <c r="B43" s="115" t="s">
        <v>148</v>
      </c>
      <c r="C43" s="116">
        <v>650750.59207000001</v>
      </c>
      <c r="D43" s="116">
        <v>683828.38561999996</v>
      </c>
      <c r="E43" s="116">
        <v>783716.25133</v>
      </c>
      <c r="F43" s="116">
        <v>821070.57741000003</v>
      </c>
      <c r="G43" s="116">
        <v>734997.35328000004</v>
      </c>
      <c r="H43" s="116">
        <v>827014.60682999995</v>
      </c>
      <c r="I43" s="116">
        <v>696309.54185000004</v>
      </c>
      <c r="J43" s="116">
        <v>758073.36812</v>
      </c>
      <c r="K43" s="116">
        <v>875281.66376999998</v>
      </c>
      <c r="L43" s="116">
        <v>807782.56012000004</v>
      </c>
      <c r="M43" s="116">
        <v>838120.27868999995</v>
      </c>
      <c r="N43" s="116">
        <v>935256.93414000003</v>
      </c>
      <c r="O43" s="117">
        <v>9412202.1132299993</v>
      </c>
    </row>
    <row r="44" spans="1:15" ht="13.8" x14ac:dyDescent="0.25">
      <c r="A44" s="87">
        <v>2022</v>
      </c>
      <c r="B44" s="115" t="s">
        <v>149</v>
      </c>
      <c r="C44" s="116">
        <v>1120265.13534</v>
      </c>
      <c r="D44" s="116">
        <v>1241292.39864</v>
      </c>
      <c r="E44" s="116">
        <v>1444430.99743</v>
      </c>
      <c r="F44" s="116">
        <v>1497952.2248</v>
      </c>
      <c r="G44" s="116">
        <v>1166834.15803</v>
      </c>
      <c r="H44" s="116">
        <v>1346486.8711399999</v>
      </c>
      <c r="I44" s="116"/>
      <c r="J44" s="116"/>
      <c r="K44" s="116"/>
      <c r="L44" s="116"/>
      <c r="M44" s="116"/>
      <c r="N44" s="116"/>
      <c r="O44" s="117">
        <v>7817261.7853800002</v>
      </c>
    </row>
    <row r="45" spans="1:15" ht="13.8" x14ac:dyDescent="0.25">
      <c r="A45" s="86">
        <v>2021</v>
      </c>
      <c r="B45" s="115" t="s">
        <v>149</v>
      </c>
      <c r="C45" s="116">
        <v>758964.78963999997</v>
      </c>
      <c r="D45" s="116">
        <v>833170.81189000001</v>
      </c>
      <c r="E45" s="116">
        <v>978932.66073999996</v>
      </c>
      <c r="F45" s="116">
        <v>1048967.29797</v>
      </c>
      <c r="G45" s="116">
        <v>937477.91495000001</v>
      </c>
      <c r="H45" s="116">
        <v>1125694.4090100001</v>
      </c>
      <c r="I45" s="116">
        <v>929073.22566999996</v>
      </c>
      <c r="J45" s="116">
        <v>1023479.34162</v>
      </c>
      <c r="K45" s="116">
        <v>1148085.1480099999</v>
      </c>
      <c r="L45" s="116">
        <v>1144193.44572</v>
      </c>
      <c r="M45" s="116">
        <v>1204081.43725</v>
      </c>
      <c r="N45" s="116">
        <v>1226586.0448400001</v>
      </c>
      <c r="O45" s="117">
        <v>12358706.527310001</v>
      </c>
    </row>
    <row r="46" spans="1:15" ht="13.8" x14ac:dyDescent="0.25">
      <c r="A46" s="87">
        <v>2022</v>
      </c>
      <c r="B46" s="115" t="s">
        <v>150</v>
      </c>
      <c r="C46" s="116">
        <v>1628072.7863700001</v>
      </c>
      <c r="D46" s="116">
        <v>1767064.26831</v>
      </c>
      <c r="E46" s="116">
        <v>2264668.4914299999</v>
      </c>
      <c r="F46" s="116">
        <v>2022588.5031900001</v>
      </c>
      <c r="G46" s="116">
        <v>1911827.31919</v>
      </c>
      <c r="H46" s="116">
        <v>2301870.47896</v>
      </c>
      <c r="I46" s="116"/>
      <c r="J46" s="116"/>
      <c r="K46" s="116"/>
      <c r="L46" s="116"/>
      <c r="M46" s="116"/>
      <c r="N46" s="116"/>
      <c r="O46" s="117">
        <v>11896091.847449999</v>
      </c>
    </row>
    <row r="47" spans="1:15" ht="13.8" x14ac:dyDescent="0.25">
      <c r="A47" s="86">
        <v>2021</v>
      </c>
      <c r="B47" s="115" t="s">
        <v>150</v>
      </c>
      <c r="C47" s="116">
        <v>1052771.92059</v>
      </c>
      <c r="D47" s="116">
        <v>1191759.4696899999</v>
      </c>
      <c r="E47" s="116">
        <v>1526156.64411</v>
      </c>
      <c r="F47" s="116">
        <v>1647166.2464699999</v>
      </c>
      <c r="G47" s="116">
        <v>1727666.49</v>
      </c>
      <c r="H47" s="116">
        <v>2007804.7012499999</v>
      </c>
      <c r="I47" s="116">
        <v>1727116.3204699999</v>
      </c>
      <c r="J47" s="116">
        <v>2255363.12145</v>
      </c>
      <c r="K47" s="116">
        <v>2587114.0803700001</v>
      </c>
      <c r="L47" s="116">
        <v>2259679.54201</v>
      </c>
      <c r="M47" s="116">
        <v>2019178.32078</v>
      </c>
      <c r="N47" s="116">
        <v>2265846.01456</v>
      </c>
      <c r="O47" s="117">
        <v>22267622.871750001</v>
      </c>
    </row>
    <row r="48" spans="1:15" ht="13.8" x14ac:dyDescent="0.25">
      <c r="A48" s="87">
        <v>2022</v>
      </c>
      <c r="B48" s="115" t="s">
        <v>151</v>
      </c>
      <c r="C48" s="116">
        <v>353701.90523999999</v>
      </c>
      <c r="D48" s="116">
        <v>428158.82234999997</v>
      </c>
      <c r="E48" s="116">
        <v>513544.15198999998</v>
      </c>
      <c r="F48" s="116">
        <v>567026.99187999999</v>
      </c>
      <c r="G48" s="116">
        <v>444570.25300000003</v>
      </c>
      <c r="H48" s="116">
        <v>523600.74095000001</v>
      </c>
      <c r="I48" s="116"/>
      <c r="J48" s="116"/>
      <c r="K48" s="116"/>
      <c r="L48" s="116"/>
      <c r="M48" s="116"/>
      <c r="N48" s="116"/>
      <c r="O48" s="117">
        <v>2830602.8654100001</v>
      </c>
    </row>
    <row r="49" spans="1:15" ht="13.8" x14ac:dyDescent="0.25">
      <c r="A49" s="86">
        <v>2021</v>
      </c>
      <c r="B49" s="115" t="s">
        <v>151</v>
      </c>
      <c r="C49" s="116">
        <v>278859.37686000002</v>
      </c>
      <c r="D49" s="116">
        <v>330049.80086999998</v>
      </c>
      <c r="E49" s="116">
        <v>402238.67887</v>
      </c>
      <c r="F49" s="116">
        <v>401912.45516999997</v>
      </c>
      <c r="G49" s="116">
        <v>384027.50832000002</v>
      </c>
      <c r="H49" s="116">
        <v>425660.49411000003</v>
      </c>
      <c r="I49" s="116">
        <v>357614.99625000003</v>
      </c>
      <c r="J49" s="116">
        <v>420387.10174000001</v>
      </c>
      <c r="K49" s="116">
        <v>414259.15292000002</v>
      </c>
      <c r="L49" s="116">
        <v>380695.97982000001</v>
      </c>
      <c r="M49" s="116">
        <v>395587.95963</v>
      </c>
      <c r="N49" s="116">
        <v>419610.09613000002</v>
      </c>
      <c r="O49" s="117">
        <v>4610903.6006899998</v>
      </c>
    </row>
    <row r="50" spans="1:15" ht="13.8" x14ac:dyDescent="0.25">
      <c r="A50" s="87">
        <v>2022</v>
      </c>
      <c r="B50" s="115" t="s">
        <v>152</v>
      </c>
      <c r="C50" s="116">
        <v>359355.12098000001</v>
      </c>
      <c r="D50" s="116">
        <v>488955.76747999998</v>
      </c>
      <c r="E50" s="116">
        <v>433177.13968000002</v>
      </c>
      <c r="F50" s="116">
        <v>528934.26580000005</v>
      </c>
      <c r="G50" s="116">
        <v>351687.90104000003</v>
      </c>
      <c r="H50" s="116">
        <v>535855.10248</v>
      </c>
      <c r="I50" s="116"/>
      <c r="J50" s="116"/>
      <c r="K50" s="116"/>
      <c r="L50" s="116"/>
      <c r="M50" s="116"/>
      <c r="N50" s="116"/>
      <c r="O50" s="117">
        <v>2697965.29746</v>
      </c>
    </row>
    <row r="51" spans="1:15" ht="13.8" x14ac:dyDescent="0.25">
      <c r="A51" s="86">
        <v>2021</v>
      </c>
      <c r="B51" s="115" t="s">
        <v>152</v>
      </c>
      <c r="C51" s="116">
        <v>331571.66105</v>
      </c>
      <c r="D51" s="116">
        <v>307688.08682000003</v>
      </c>
      <c r="E51" s="116">
        <v>343662.14681000001</v>
      </c>
      <c r="F51" s="116">
        <v>406145.42330999998</v>
      </c>
      <c r="G51" s="116">
        <v>492628.34412000002</v>
      </c>
      <c r="H51" s="116">
        <v>594623.31441999995</v>
      </c>
      <c r="I51" s="116">
        <v>459415.87331</v>
      </c>
      <c r="J51" s="116">
        <v>452188.53921000002</v>
      </c>
      <c r="K51" s="116">
        <v>507313.06409</v>
      </c>
      <c r="L51" s="116">
        <v>686001.71333000006</v>
      </c>
      <c r="M51" s="116">
        <v>1284603.57005</v>
      </c>
      <c r="N51" s="116">
        <v>926979.57175</v>
      </c>
      <c r="O51" s="117">
        <v>6792821.3082699999</v>
      </c>
    </row>
    <row r="52" spans="1:15" ht="13.8" x14ac:dyDescent="0.25">
      <c r="A52" s="87">
        <v>2022</v>
      </c>
      <c r="B52" s="115" t="s">
        <v>153</v>
      </c>
      <c r="C52" s="116">
        <v>295375.80463000003</v>
      </c>
      <c r="D52" s="116">
        <v>325095.84035000001</v>
      </c>
      <c r="E52" s="116">
        <v>327057.99049</v>
      </c>
      <c r="F52" s="116">
        <v>391133.74998999998</v>
      </c>
      <c r="G52" s="116">
        <v>330448.88416000002</v>
      </c>
      <c r="H52" s="116">
        <v>315082.51948000002</v>
      </c>
      <c r="I52" s="116"/>
      <c r="J52" s="116"/>
      <c r="K52" s="116"/>
      <c r="L52" s="116"/>
      <c r="M52" s="116"/>
      <c r="N52" s="116"/>
      <c r="O52" s="117">
        <v>1984194.7890999999</v>
      </c>
    </row>
    <row r="53" spans="1:15" ht="13.8" x14ac:dyDescent="0.25">
      <c r="A53" s="86">
        <v>2021</v>
      </c>
      <c r="B53" s="115" t="s">
        <v>153</v>
      </c>
      <c r="C53" s="116">
        <v>166540.16803</v>
      </c>
      <c r="D53" s="116">
        <v>233224.16435000001</v>
      </c>
      <c r="E53" s="116">
        <v>246958.49736000001</v>
      </c>
      <c r="F53" s="116">
        <v>302515.37770999997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239695.27695999999</v>
      </c>
      <c r="L53" s="116">
        <v>301391.62998999999</v>
      </c>
      <c r="M53" s="116">
        <v>382521.11450999998</v>
      </c>
      <c r="N53" s="116">
        <v>431860.10736999998</v>
      </c>
      <c r="O53" s="117">
        <v>3210188.8893800001</v>
      </c>
    </row>
    <row r="54" spans="1:15" ht="13.8" x14ac:dyDescent="0.25">
      <c r="A54" s="87">
        <v>2022</v>
      </c>
      <c r="B54" s="115" t="s">
        <v>154</v>
      </c>
      <c r="C54" s="116">
        <v>458172.60146999999</v>
      </c>
      <c r="D54" s="116">
        <v>537176.93674999999</v>
      </c>
      <c r="E54" s="116">
        <v>616300.0943</v>
      </c>
      <c r="F54" s="116">
        <v>635149.61985000002</v>
      </c>
      <c r="G54" s="116">
        <v>495130.16649999999</v>
      </c>
      <c r="H54" s="116">
        <v>621951.36051999999</v>
      </c>
      <c r="I54" s="116"/>
      <c r="J54" s="116"/>
      <c r="K54" s="116"/>
      <c r="L54" s="116"/>
      <c r="M54" s="116"/>
      <c r="N54" s="116"/>
      <c r="O54" s="117">
        <v>3363880.7793899998</v>
      </c>
    </row>
    <row r="55" spans="1:15" ht="13.8" x14ac:dyDescent="0.25">
      <c r="A55" s="86">
        <v>2021</v>
      </c>
      <c r="B55" s="115" t="s">
        <v>154</v>
      </c>
      <c r="C55" s="116">
        <v>400032.49501999997</v>
      </c>
      <c r="D55" s="116">
        <v>445925.11801999999</v>
      </c>
      <c r="E55" s="116">
        <v>545986.36667000002</v>
      </c>
      <c r="F55" s="116">
        <v>561086.33949000004</v>
      </c>
      <c r="G55" s="116">
        <v>485871.66136999999</v>
      </c>
      <c r="H55" s="116">
        <v>573159.20860000001</v>
      </c>
      <c r="I55" s="116">
        <v>466224.32444</v>
      </c>
      <c r="J55" s="116">
        <v>521656.87170999998</v>
      </c>
      <c r="K55" s="116">
        <v>550057.94383</v>
      </c>
      <c r="L55" s="116">
        <v>513419.1778</v>
      </c>
      <c r="M55" s="116">
        <v>559331.69209999999</v>
      </c>
      <c r="N55" s="116">
        <v>570163.03637999995</v>
      </c>
      <c r="O55" s="117">
        <v>6192914.2354300003</v>
      </c>
    </row>
    <row r="56" spans="1:15" ht="13.8" x14ac:dyDescent="0.25">
      <c r="A56" s="87">
        <v>2022</v>
      </c>
      <c r="B56" s="115" t="s">
        <v>155</v>
      </c>
      <c r="C56" s="116">
        <v>8197.8487499999992</v>
      </c>
      <c r="D56" s="116">
        <v>10009.751539999999</v>
      </c>
      <c r="E56" s="116">
        <v>11418.340700000001</v>
      </c>
      <c r="F56" s="116">
        <v>14290.697529999999</v>
      </c>
      <c r="G56" s="116">
        <v>10638.215920000001</v>
      </c>
      <c r="H56" s="116">
        <v>14114.826870000001</v>
      </c>
      <c r="I56" s="116"/>
      <c r="J56" s="116"/>
      <c r="K56" s="116"/>
      <c r="L56" s="116"/>
      <c r="M56" s="116"/>
      <c r="N56" s="116"/>
      <c r="O56" s="117">
        <v>68669.68131</v>
      </c>
    </row>
    <row r="57" spans="1:15" ht="13.8" x14ac:dyDescent="0.25">
      <c r="A57" s="86">
        <v>2021</v>
      </c>
      <c r="B57" s="115" t="s">
        <v>155</v>
      </c>
      <c r="C57" s="116">
        <v>7326.6192300000002</v>
      </c>
      <c r="D57" s="116">
        <v>10567.516600000001</v>
      </c>
      <c r="E57" s="116">
        <v>11829.745800000001</v>
      </c>
      <c r="F57" s="116">
        <v>13319.31733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11793.40876</v>
      </c>
      <c r="L57" s="116">
        <v>10075.74826</v>
      </c>
      <c r="M57" s="116">
        <v>15018.79422</v>
      </c>
      <c r="N57" s="116">
        <v>17181.726500000001</v>
      </c>
      <c r="O57" s="117">
        <v>140871.05108999999</v>
      </c>
    </row>
    <row r="58" spans="1:15" ht="13.8" x14ac:dyDescent="0.25">
      <c r="A58" s="87">
        <v>2022</v>
      </c>
      <c r="B58" s="113" t="s">
        <v>31</v>
      </c>
      <c r="C58" s="119">
        <f>C60</f>
        <v>497148.80781000003</v>
      </c>
      <c r="D58" s="119">
        <f t="shared" ref="D58:O58" si="4">D60</f>
        <v>473151.91216000001</v>
      </c>
      <c r="E58" s="119">
        <f t="shared" si="4"/>
        <v>555692.48737999995</v>
      </c>
      <c r="F58" s="119">
        <f t="shared" si="4"/>
        <v>704774.05472000001</v>
      </c>
      <c r="G58" s="119">
        <f t="shared" si="4"/>
        <v>533577.06079999998</v>
      </c>
      <c r="H58" s="119">
        <f t="shared" si="4"/>
        <v>597476.48513000004</v>
      </c>
      <c r="I58" s="119"/>
      <c r="J58" s="119"/>
      <c r="K58" s="119"/>
      <c r="L58" s="119"/>
      <c r="M58" s="119"/>
      <c r="N58" s="119"/>
      <c r="O58" s="119">
        <f t="shared" si="4"/>
        <v>3361820.8080000002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446313.92580000003</v>
      </c>
      <c r="F59" s="119">
        <f t="shared" si="5"/>
        <v>557406.29679000005</v>
      </c>
      <c r="G59" s="119">
        <f t="shared" si="5"/>
        <v>547954.73134000006</v>
      </c>
      <c r="H59" s="119">
        <f t="shared" si="5"/>
        <v>496926.94073999999</v>
      </c>
      <c r="I59" s="119">
        <f t="shared" si="5"/>
        <v>476806.03814999998</v>
      </c>
      <c r="J59" s="119">
        <f t="shared" si="5"/>
        <v>508970.62647999998</v>
      </c>
      <c r="K59" s="119">
        <f t="shared" si="5"/>
        <v>582753.21513999999</v>
      </c>
      <c r="L59" s="119">
        <f t="shared" si="5"/>
        <v>465035.92444999999</v>
      </c>
      <c r="M59" s="119">
        <f t="shared" si="5"/>
        <v>547964.59438999998</v>
      </c>
      <c r="N59" s="119">
        <f t="shared" si="5"/>
        <v>530527.50179999997</v>
      </c>
      <c r="O59" s="119">
        <f t="shared" si="5"/>
        <v>5927700.8285400001</v>
      </c>
    </row>
    <row r="60" spans="1:15" ht="13.8" x14ac:dyDescent="0.25">
      <c r="A60" s="87">
        <v>2022</v>
      </c>
      <c r="B60" s="115" t="s">
        <v>156</v>
      </c>
      <c r="C60" s="116">
        <v>497148.80781000003</v>
      </c>
      <c r="D60" s="116">
        <v>473151.91216000001</v>
      </c>
      <c r="E60" s="116">
        <v>555692.48737999995</v>
      </c>
      <c r="F60" s="116">
        <v>704774.05472000001</v>
      </c>
      <c r="G60" s="116">
        <v>533577.06079999998</v>
      </c>
      <c r="H60" s="116">
        <v>597476.48513000004</v>
      </c>
      <c r="I60" s="116"/>
      <c r="J60" s="116"/>
      <c r="K60" s="116"/>
      <c r="L60" s="116"/>
      <c r="M60" s="116"/>
      <c r="N60" s="116"/>
      <c r="O60" s="117">
        <v>3361820.8080000002</v>
      </c>
    </row>
    <row r="61" spans="1:15" ht="14.4" thickBot="1" x14ac:dyDescent="0.3">
      <c r="A61" s="86">
        <v>2021</v>
      </c>
      <c r="B61" s="115" t="s">
        <v>156</v>
      </c>
      <c r="C61" s="116">
        <v>352707.88241000002</v>
      </c>
      <c r="D61" s="116">
        <v>414333.15104999999</v>
      </c>
      <c r="E61" s="116">
        <v>446313.92580000003</v>
      </c>
      <c r="F61" s="116">
        <v>557406.29679000005</v>
      </c>
      <c r="G61" s="116">
        <v>547954.73134000006</v>
      </c>
      <c r="H61" s="116">
        <v>496926.94073999999</v>
      </c>
      <c r="I61" s="116">
        <v>476806.03814999998</v>
      </c>
      <c r="J61" s="116">
        <v>508970.62647999998</v>
      </c>
      <c r="K61" s="116">
        <v>582753.21513999999</v>
      </c>
      <c r="L61" s="116">
        <v>465035.92444999999</v>
      </c>
      <c r="M61" s="116">
        <v>547964.59438999998</v>
      </c>
      <c r="N61" s="116">
        <v>530527.50179999997</v>
      </c>
      <c r="O61" s="117">
        <v>5927700.8285400001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15004032.229</v>
      </c>
      <c r="D81" s="122">
        <v>15952664.772</v>
      </c>
      <c r="E81" s="122">
        <v>18955874.873</v>
      </c>
      <c r="F81" s="122">
        <v>18756898.410999998</v>
      </c>
      <c r="G81" s="122">
        <v>16468407.095000001</v>
      </c>
      <c r="H81" s="122">
        <v>19740823.787999999</v>
      </c>
      <c r="I81" s="122">
        <v>16358082.189999999</v>
      </c>
      <c r="J81" s="122">
        <v>18861074.322999999</v>
      </c>
      <c r="K81" s="122">
        <v>20716583.164000001</v>
      </c>
      <c r="L81" s="122">
        <v>20714277.778000001</v>
      </c>
      <c r="M81" s="122">
        <v>21455371.451000001</v>
      </c>
      <c r="N81" s="122">
        <v>22233685.440000001</v>
      </c>
      <c r="O81" s="122">
        <f t="shared" si="6"/>
        <v>225217775.514</v>
      </c>
    </row>
    <row r="82" spans="1:15" ht="13.8" thickBot="1" x14ac:dyDescent="0.3">
      <c r="A82" s="120">
        <v>2022</v>
      </c>
      <c r="B82" s="121" t="s">
        <v>40</v>
      </c>
      <c r="C82" s="122">
        <v>17564648.123</v>
      </c>
      <c r="D82" s="122">
        <v>19903875.348999999</v>
      </c>
      <c r="E82" s="122">
        <v>22665165.261999998</v>
      </c>
      <c r="F82" s="122">
        <v>23351918.092999998</v>
      </c>
      <c r="G82" s="122">
        <v>18983518.528999999</v>
      </c>
      <c r="H82" s="163">
        <v>23394585.493999999</v>
      </c>
      <c r="I82" s="122"/>
      <c r="J82" s="122"/>
      <c r="K82" s="122"/>
      <c r="L82" s="122"/>
      <c r="M82" s="122"/>
      <c r="N82" s="122"/>
      <c r="O82" s="122">
        <f t="shared" ref="O82" si="7">SUM(C82:N82)</f>
        <v>125863710.84999999</v>
      </c>
    </row>
    <row r="84" spans="1:15" x14ac:dyDescent="0.25">
      <c r="C84" s="35"/>
    </row>
  </sheetData>
  <autoFilter ref="A1:O82" xr:uid="{953A9508-63F6-4F68-9097-16BEACF2DB75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B1" sqref="B1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43" t="s">
        <v>62</v>
      </c>
      <c r="B2" s="143"/>
      <c r="C2" s="143"/>
      <c r="D2" s="143"/>
    </row>
    <row r="3" spans="1:4" ht="15.6" x14ac:dyDescent="0.3">
      <c r="A3" s="142" t="s">
        <v>63</v>
      </c>
      <c r="B3" s="142"/>
      <c r="C3" s="142"/>
      <c r="D3" s="142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157</v>
      </c>
      <c r="C5" s="127" t="s">
        <v>158</v>
      </c>
      <c r="D5" s="128" t="s">
        <v>65</v>
      </c>
    </row>
    <row r="6" spans="1:4" x14ac:dyDescent="0.25">
      <c r="A6" s="129" t="s">
        <v>159</v>
      </c>
      <c r="B6" s="130">
        <v>2.9294699999999998</v>
      </c>
      <c r="C6" s="130">
        <v>203.10121000000001</v>
      </c>
      <c r="D6" s="136">
        <f t="shared" ref="D6:D15" si="0">(C6-B6)/B6</f>
        <v>68.330360099267111</v>
      </c>
    </row>
    <row r="7" spans="1:4" x14ac:dyDescent="0.25">
      <c r="A7" s="129" t="s">
        <v>160</v>
      </c>
      <c r="B7" s="130">
        <v>46.0623</v>
      </c>
      <c r="C7" s="130">
        <v>991.32710999999995</v>
      </c>
      <c r="D7" s="136">
        <f t="shared" si="0"/>
        <v>20.521441829869545</v>
      </c>
    </row>
    <row r="8" spans="1:4" x14ac:dyDescent="0.25">
      <c r="A8" s="129" t="s">
        <v>161</v>
      </c>
      <c r="B8" s="130">
        <v>267.39436000000001</v>
      </c>
      <c r="C8" s="130">
        <v>4371.4151599999996</v>
      </c>
      <c r="D8" s="136">
        <f t="shared" si="0"/>
        <v>15.348195077861774</v>
      </c>
    </row>
    <row r="9" spans="1:4" x14ac:dyDescent="0.25">
      <c r="A9" s="129" t="s">
        <v>162</v>
      </c>
      <c r="B9" s="130">
        <v>43.264150000000001</v>
      </c>
      <c r="C9" s="130">
        <v>447.93887999999998</v>
      </c>
      <c r="D9" s="136">
        <f t="shared" si="0"/>
        <v>9.3535809671517853</v>
      </c>
    </row>
    <row r="10" spans="1:4" x14ac:dyDescent="0.25">
      <c r="A10" s="129" t="s">
        <v>163</v>
      </c>
      <c r="B10" s="130">
        <v>6.6712499999999997</v>
      </c>
      <c r="C10" s="130">
        <v>60.42624</v>
      </c>
      <c r="D10" s="136">
        <f t="shared" si="0"/>
        <v>8.0577088251826865</v>
      </c>
    </row>
    <row r="11" spans="1:4" x14ac:dyDescent="0.25">
      <c r="A11" s="129" t="s">
        <v>164</v>
      </c>
      <c r="B11" s="130">
        <v>1938.9447500000001</v>
      </c>
      <c r="C11" s="130">
        <v>15556.59708</v>
      </c>
      <c r="D11" s="136">
        <f t="shared" si="0"/>
        <v>7.0232286556901622</v>
      </c>
    </row>
    <row r="12" spans="1:4" x14ac:dyDescent="0.25">
      <c r="A12" s="129" t="s">
        <v>165</v>
      </c>
      <c r="B12" s="130">
        <v>4105.8039900000003</v>
      </c>
      <c r="C12" s="130">
        <v>32265.386399999999</v>
      </c>
      <c r="D12" s="136">
        <f t="shared" si="0"/>
        <v>6.8584819145251004</v>
      </c>
    </row>
    <row r="13" spans="1:4" x14ac:dyDescent="0.25">
      <c r="A13" s="129" t="s">
        <v>166</v>
      </c>
      <c r="B13" s="130">
        <v>486.85554000000002</v>
      </c>
      <c r="C13" s="130">
        <v>3387.0160299999998</v>
      </c>
      <c r="D13" s="136">
        <f t="shared" si="0"/>
        <v>5.9569220266036194</v>
      </c>
    </row>
    <row r="14" spans="1:4" x14ac:dyDescent="0.25">
      <c r="A14" s="129" t="s">
        <v>167</v>
      </c>
      <c r="B14" s="130">
        <v>1045.4004</v>
      </c>
      <c r="C14" s="130">
        <v>7247.6128399999998</v>
      </c>
      <c r="D14" s="136">
        <f t="shared" si="0"/>
        <v>5.9328583000350861</v>
      </c>
    </row>
    <row r="15" spans="1:4" x14ac:dyDescent="0.25">
      <c r="A15" s="129" t="s">
        <v>168</v>
      </c>
      <c r="B15" s="130">
        <v>205.20068000000001</v>
      </c>
      <c r="C15" s="130">
        <v>1285.9167600000001</v>
      </c>
      <c r="D15" s="136">
        <f t="shared" si="0"/>
        <v>5.2666301105824802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43" t="s">
        <v>66</v>
      </c>
      <c r="B18" s="143"/>
      <c r="C18" s="143"/>
      <c r="D18" s="143"/>
    </row>
    <row r="19" spans="1:4" ht="15.6" x14ac:dyDescent="0.3">
      <c r="A19" s="142" t="s">
        <v>67</v>
      </c>
      <c r="B19" s="142"/>
      <c r="C19" s="142"/>
      <c r="D19" s="142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157</v>
      </c>
      <c r="C21" s="127" t="s">
        <v>158</v>
      </c>
      <c r="D21" s="128" t="s">
        <v>65</v>
      </c>
    </row>
    <row r="22" spans="1:4" x14ac:dyDescent="0.25">
      <c r="A22" s="129" t="s">
        <v>169</v>
      </c>
      <c r="B22" s="130">
        <v>1564180.6802300001</v>
      </c>
      <c r="C22" s="130">
        <v>1709846.0877499999</v>
      </c>
      <c r="D22" s="136">
        <f t="shared" ref="D22:D31" si="1">(C22-B22)/B22</f>
        <v>9.3125691527260759E-2</v>
      </c>
    </row>
    <row r="23" spans="1:4" x14ac:dyDescent="0.25">
      <c r="A23" s="129" t="s">
        <v>170</v>
      </c>
      <c r="B23" s="130">
        <v>1181037.71774</v>
      </c>
      <c r="C23" s="130">
        <v>1298567.3162799999</v>
      </c>
      <c r="D23" s="136">
        <f t="shared" si="1"/>
        <v>9.9513840053221336E-2</v>
      </c>
    </row>
    <row r="24" spans="1:4" x14ac:dyDescent="0.25">
      <c r="A24" s="129" t="s">
        <v>171</v>
      </c>
      <c r="B24" s="130">
        <v>1220687.89808</v>
      </c>
      <c r="C24" s="130">
        <v>1135199.90328</v>
      </c>
      <c r="D24" s="136">
        <f t="shared" si="1"/>
        <v>-7.003263891979486E-2</v>
      </c>
    </row>
    <row r="25" spans="1:4" x14ac:dyDescent="0.25">
      <c r="A25" s="129" t="s">
        <v>172</v>
      </c>
      <c r="B25" s="130">
        <v>1020341.70809</v>
      </c>
      <c r="C25" s="130">
        <v>1042323.34091</v>
      </c>
      <c r="D25" s="136">
        <f t="shared" si="1"/>
        <v>2.1543403200823728E-2</v>
      </c>
    </row>
    <row r="26" spans="1:4" x14ac:dyDescent="0.25">
      <c r="A26" s="129" t="s">
        <v>173</v>
      </c>
      <c r="B26" s="130">
        <v>730427.37716999999</v>
      </c>
      <c r="C26" s="130">
        <v>890371.27124000003</v>
      </c>
      <c r="D26" s="136">
        <f t="shared" si="1"/>
        <v>0.21897302739348806</v>
      </c>
    </row>
    <row r="27" spans="1:4" x14ac:dyDescent="0.25">
      <c r="A27" s="129" t="s">
        <v>174</v>
      </c>
      <c r="B27" s="130">
        <v>760777.98109999998</v>
      </c>
      <c r="C27" s="130">
        <v>872048.69162000006</v>
      </c>
      <c r="D27" s="136">
        <f t="shared" si="1"/>
        <v>0.14625911012712942</v>
      </c>
    </row>
    <row r="28" spans="1:4" x14ac:dyDescent="0.25">
      <c r="A28" s="129" t="s">
        <v>175</v>
      </c>
      <c r="B28" s="130">
        <v>727112.53868</v>
      </c>
      <c r="C28" s="130">
        <v>869831.39945999999</v>
      </c>
      <c r="D28" s="136">
        <f t="shared" si="1"/>
        <v>0.19628166643789666</v>
      </c>
    </row>
    <row r="29" spans="1:4" x14ac:dyDescent="0.25">
      <c r="A29" s="129" t="s">
        <v>176</v>
      </c>
      <c r="B29" s="130">
        <v>666891.73361</v>
      </c>
      <c r="C29" s="130">
        <v>749001.88708999997</v>
      </c>
      <c r="D29" s="136">
        <f t="shared" si="1"/>
        <v>0.12312366362006552</v>
      </c>
    </row>
    <row r="30" spans="1:4" x14ac:dyDescent="0.25">
      <c r="A30" s="129" t="s">
        <v>177</v>
      </c>
      <c r="B30" s="130">
        <v>486953.67748000001</v>
      </c>
      <c r="C30" s="130">
        <v>687947.50350999995</v>
      </c>
      <c r="D30" s="136">
        <f t="shared" si="1"/>
        <v>0.41275758932584522</v>
      </c>
    </row>
    <row r="31" spans="1:4" x14ac:dyDescent="0.25">
      <c r="A31" s="129" t="s">
        <v>178</v>
      </c>
      <c r="B31" s="130">
        <v>467212.15805999999</v>
      </c>
      <c r="C31" s="130">
        <v>665272.39532999997</v>
      </c>
      <c r="D31" s="136">
        <f t="shared" si="1"/>
        <v>0.42391927062087464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43" t="s">
        <v>68</v>
      </c>
      <c r="B33" s="143"/>
      <c r="C33" s="143"/>
      <c r="D33" s="143"/>
    </row>
    <row r="34" spans="1:4" ht="15.6" x14ac:dyDescent="0.3">
      <c r="A34" s="142" t="s">
        <v>72</v>
      </c>
      <c r="B34" s="142"/>
      <c r="C34" s="142"/>
      <c r="D34" s="142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157</v>
      </c>
      <c r="C36" s="127" t="s">
        <v>158</v>
      </c>
      <c r="D36" s="128" t="s">
        <v>65</v>
      </c>
    </row>
    <row r="37" spans="1:4" x14ac:dyDescent="0.25">
      <c r="A37" s="129" t="s">
        <v>153</v>
      </c>
      <c r="B37" s="130">
        <v>221630.07306</v>
      </c>
      <c r="C37" s="130">
        <v>315082.51948000002</v>
      </c>
      <c r="D37" s="136">
        <f t="shared" ref="D37:D46" si="2">(C37-B37)/B37</f>
        <v>0.42165959307652462</v>
      </c>
    </row>
    <row r="38" spans="1:4" x14ac:dyDescent="0.25">
      <c r="A38" s="129" t="s">
        <v>143</v>
      </c>
      <c r="B38" s="130">
        <v>2369632.8985299999</v>
      </c>
      <c r="C38" s="130">
        <v>3190454.4399899999</v>
      </c>
      <c r="D38" s="136">
        <f t="shared" si="2"/>
        <v>0.34639185756122648</v>
      </c>
    </row>
    <row r="39" spans="1:4" x14ac:dyDescent="0.25">
      <c r="A39" s="129" t="s">
        <v>139</v>
      </c>
      <c r="B39" s="130">
        <v>613094.48181000003</v>
      </c>
      <c r="C39" s="130">
        <v>801188.77823000005</v>
      </c>
      <c r="D39" s="136">
        <f t="shared" si="2"/>
        <v>0.30679495901626963</v>
      </c>
    </row>
    <row r="40" spans="1:4" x14ac:dyDescent="0.25">
      <c r="A40" s="129" t="s">
        <v>130</v>
      </c>
      <c r="B40" s="130">
        <v>764393.56053000002</v>
      </c>
      <c r="C40" s="130">
        <v>998501.60837999999</v>
      </c>
      <c r="D40" s="136">
        <f t="shared" si="2"/>
        <v>0.3062663789156973</v>
      </c>
    </row>
    <row r="41" spans="1:4" x14ac:dyDescent="0.25">
      <c r="A41" s="129" t="s">
        <v>151</v>
      </c>
      <c r="B41" s="130">
        <v>425660.49411000003</v>
      </c>
      <c r="C41" s="130">
        <v>523600.74095000001</v>
      </c>
      <c r="D41" s="136">
        <f t="shared" si="2"/>
        <v>0.23009005579618122</v>
      </c>
    </row>
    <row r="42" spans="1:4" x14ac:dyDescent="0.25">
      <c r="A42" s="129" t="s">
        <v>156</v>
      </c>
      <c r="B42" s="130">
        <v>496926.94073999999</v>
      </c>
      <c r="C42" s="130">
        <v>597476.48513000004</v>
      </c>
      <c r="D42" s="136">
        <f t="shared" si="2"/>
        <v>0.20234271106385668</v>
      </c>
    </row>
    <row r="43" spans="1:4" x14ac:dyDescent="0.25">
      <c r="A43" s="131" t="s">
        <v>149</v>
      </c>
      <c r="B43" s="130">
        <v>1125694.4090100001</v>
      </c>
      <c r="C43" s="130">
        <v>1346486.8711399999</v>
      </c>
      <c r="D43" s="136">
        <f t="shared" si="2"/>
        <v>0.19613889912110105</v>
      </c>
    </row>
    <row r="44" spans="1:4" x14ac:dyDescent="0.25">
      <c r="A44" s="129" t="s">
        <v>138</v>
      </c>
      <c r="B44" s="130">
        <v>313347.25647999998</v>
      </c>
      <c r="C44" s="130">
        <v>369952.54084999999</v>
      </c>
      <c r="D44" s="136">
        <f t="shared" si="2"/>
        <v>0.18064713572372687</v>
      </c>
    </row>
    <row r="45" spans="1:4" x14ac:dyDescent="0.25">
      <c r="A45" s="129" t="s">
        <v>145</v>
      </c>
      <c r="B45" s="130">
        <v>2350260.9346400001</v>
      </c>
      <c r="C45" s="130">
        <v>2771004.0734299999</v>
      </c>
      <c r="D45" s="136">
        <f t="shared" si="2"/>
        <v>0.17901975588699764</v>
      </c>
    </row>
    <row r="46" spans="1:4" x14ac:dyDescent="0.25">
      <c r="A46" s="129" t="s">
        <v>155</v>
      </c>
      <c r="B46" s="130">
        <v>12203.835880000001</v>
      </c>
      <c r="C46" s="130">
        <v>14114.826870000001</v>
      </c>
      <c r="D46" s="136">
        <f t="shared" si="2"/>
        <v>0.15658937147227517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43" t="s">
        <v>71</v>
      </c>
      <c r="B48" s="143"/>
      <c r="C48" s="143"/>
      <c r="D48" s="143"/>
    </row>
    <row r="49" spans="1:4" ht="15.6" x14ac:dyDescent="0.3">
      <c r="A49" s="142" t="s">
        <v>69</v>
      </c>
      <c r="B49" s="142"/>
      <c r="C49" s="142"/>
      <c r="D49" s="142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157</v>
      </c>
      <c r="C51" s="127" t="s">
        <v>158</v>
      </c>
      <c r="D51" s="128" t="s">
        <v>65</v>
      </c>
    </row>
    <row r="52" spans="1:4" x14ac:dyDescent="0.25">
      <c r="A52" s="129" t="s">
        <v>143</v>
      </c>
      <c r="B52" s="130">
        <v>2369632.8985299999</v>
      </c>
      <c r="C52" s="130">
        <v>3190454.4399899999</v>
      </c>
      <c r="D52" s="136">
        <f t="shared" ref="D52:D61" si="3">(C52-B52)/B52</f>
        <v>0.34639185756122648</v>
      </c>
    </row>
    <row r="53" spans="1:4" x14ac:dyDescent="0.25">
      <c r="A53" s="129" t="s">
        <v>145</v>
      </c>
      <c r="B53" s="130">
        <v>2350260.9346400001</v>
      </c>
      <c r="C53" s="130">
        <v>2771004.0734299999</v>
      </c>
      <c r="D53" s="136">
        <f t="shared" si="3"/>
        <v>0.17901975588699764</v>
      </c>
    </row>
    <row r="54" spans="1:4" x14ac:dyDescent="0.25">
      <c r="A54" s="129" t="s">
        <v>150</v>
      </c>
      <c r="B54" s="130">
        <v>2007804.7012499999</v>
      </c>
      <c r="C54" s="130">
        <v>2301870.47896</v>
      </c>
      <c r="D54" s="136">
        <f t="shared" si="3"/>
        <v>0.14646134533250341</v>
      </c>
    </row>
    <row r="55" spans="1:4" x14ac:dyDescent="0.25">
      <c r="A55" s="129" t="s">
        <v>144</v>
      </c>
      <c r="B55" s="130">
        <v>1801836.3978299999</v>
      </c>
      <c r="C55" s="130">
        <v>1972274.0911999999</v>
      </c>
      <c r="D55" s="136">
        <f t="shared" si="3"/>
        <v>9.4591103595899548E-2</v>
      </c>
    </row>
    <row r="56" spans="1:4" x14ac:dyDescent="0.25">
      <c r="A56" s="129" t="s">
        <v>147</v>
      </c>
      <c r="B56" s="130">
        <v>1304150.26086</v>
      </c>
      <c r="C56" s="130">
        <v>1359401.73122</v>
      </c>
      <c r="D56" s="136">
        <f t="shared" si="3"/>
        <v>4.2365877627908659E-2</v>
      </c>
    </row>
    <row r="57" spans="1:4" x14ac:dyDescent="0.25">
      <c r="A57" s="129" t="s">
        <v>149</v>
      </c>
      <c r="B57" s="130">
        <v>1125694.4090100001</v>
      </c>
      <c r="C57" s="130">
        <v>1346486.8711399999</v>
      </c>
      <c r="D57" s="136">
        <f t="shared" si="3"/>
        <v>0.19613889912110105</v>
      </c>
    </row>
    <row r="58" spans="1:4" x14ac:dyDescent="0.25">
      <c r="A58" s="129" t="s">
        <v>130</v>
      </c>
      <c r="B58" s="130">
        <v>764393.56053000002</v>
      </c>
      <c r="C58" s="130">
        <v>998501.60837999999</v>
      </c>
      <c r="D58" s="136">
        <f t="shared" si="3"/>
        <v>0.3062663789156973</v>
      </c>
    </row>
    <row r="59" spans="1:4" x14ac:dyDescent="0.25">
      <c r="A59" s="129" t="s">
        <v>140</v>
      </c>
      <c r="B59" s="130">
        <v>898568.53781000001</v>
      </c>
      <c r="C59" s="130">
        <v>983945.34441000002</v>
      </c>
      <c r="D59" s="136">
        <f t="shared" si="3"/>
        <v>9.501423987988851E-2</v>
      </c>
    </row>
    <row r="60" spans="1:4" x14ac:dyDescent="0.25">
      <c r="A60" s="129" t="s">
        <v>148</v>
      </c>
      <c r="B60" s="130">
        <v>827014.60682999995</v>
      </c>
      <c r="C60" s="130">
        <v>906692.00493000005</v>
      </c>
      <c r="D60" s="136">
        <f t="shared" si="3"/>
        <v>9.6343398825092935E-2</v>
      </c>
    </row>
    <row r="61" spans="1:4" x14ac:dyDescent="0.25">
      <c r="A61" s="129" t="s">
        <v>139</v>
      </c>
      <c r="B61" s="130">
        <v>613094.48181000003</v>
      </c>
      <c r="C61" s="130">
        <v>801188.77823000005</v>
      </c>
      <c r="D61" s="136">
        <f t="shared" si="3"/>
        <v>0.30679495901626963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43" t="s">
        <v>73</v>
      </c>
      <c r="B63" s="143"/>
      <c r="C63" s="143"/>
      <c r="D63" s="143"/>
    </row>
    <row r="64" spans="1:4" ht="15.6" x14ac:dyDescent="0.3">
      <c r="A64" s="142" t="s">
        <v>74</v>
      </c>
      <c r="B64" s="142"/>
      <c r="C64" s="142"/>
      <c r="D64" s="142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157</v>
      </c>
      <c r="C66" s="127" t="s">
        <v>158</v>
      </c>
      <c r="D66" s="128" t="s">
        <v>65</v>
      </c>
    </row>
    <row r="67" spans="1:4" x14ac:dyDescent="0.25">
      <c r="A67" s="129" t="s">
        <v>179</v>
      </c>
      <c r="B67" s="135">
        <v>7940684.2245500004</v>
      </c>
      <c r="C67" s="135">
        <v>9168387.3914999999</v>
      </c>
      <c r="D67" s="136">
        <f t="shared" ref="D67:D76" si="4">(C67-B67)/B67</f>
        <v>0.15460924175203222</v>
      </c>
    </row>
    <row r="68" spans="1:4" x14ac:dyDescent="0.25">
      <c r="A68" s="129" t="s">
        <v>180</v>
      </c>
      <c r="B68" s="135">
        <v>1524818.4343300001</v>
      </c>
      <c r="C68" s="135">
        <v>1891950.6954399999</v>
      </c>
      <c r="D68" s="136">
        <f t="shared" si="4"/>
        <v>0.24077113238161793</v>
      </c>
    </row>
    <row r="69" spans="1:4" x14ac:dyDescent="0.25">
      <c r="A69" s="129" t="s">
        <v>181</v>
      </c>
      <c r="B69" s="135">
        <v>1264407.9212199999</v>
      </c>
      <c r="C69" s="135">
        <v>1561353.0792400001</v>
      </c>
      <c r="D69" s="136">
        <f t="shared" si="4"/>
        <v>0.2348491756785929</v>
      </c>
    </row>
    <row r="70" spans="1:4" x14ac:dyDescent="0.25">
      <c r="A70" s="129" t="s">
        <v>182</v>
      </c>
      <c r="B70" s="135">
        <v>1125470.6137999999</v>
      </c>
      <c r="C70" s="135">
        <v>1314993.88751</v>
      </c>
      <c r="D70" s="136">
        <f t="shared" si="4"/>
        <v>0.16839468875166833</v>
      </c>
    </row>
    <row r="71" spans="1:4" x14ac:dyDescent="0.25">
      <c r="A71" s="129" t="s">
        <v>183</v>
      </c>
      <c r="B71" s="135">
        <v>837735.16125999996</v>
      </c>
      <c r="C71" s="135">
        <v>989033.78598000004</v>
      </c>
      <c r="D71" s="136">
        <f t="shared" si="4"/>
        <v>0.18060436247230996</v>
      </c>
    </row>
    <row r="72" spans="1:4" x14ac:dyDescent="0.25">
      <c r="A72" s="129" t="s">
        <v>184</v>
      </c>
      <c r="B72" s="135">
        <v>911691.93923000002</v>
      </c>
      <c r="C72" s="135">
        <v>923029.16295999999</v>
      </c>
      <c r="D72" s="136">
        <f t="shared" si="4"/>
        <v>1.2435366862599663E-2</v>
      </c>
    </row>
    <row r="73" spans="1:4" x14ac:dyDescent="0.25">
      <c r="A73" s="129" t="s">
        <v>185</v>
      </c>
      <c r="B73" s="135">
        <v>460168.53068999999</v>
      </c>
      <c r="C73" s="135">
        <v>492072.61105000001</v>
      </c>
      <c r="D73" s="136">
        <f t="shared" si="4"/>
        <v>6.9331295454214195E-2</v>
      </c>
    </row>
    <row r="74" spans="1:4" x14ac:dyDescent="0.25">
      <c r="A74" s="129" t="s">
        <v>186</v>
      </c>
      <c r="B74" s="135">
        <v>483078.43125000002</v>
      </c>
      <c r="C74" s="135">
        <v>450625.85911000002</v>
      </c>
      <c r="D74" s="136">
        <f t="shared" si="4"/>
        <v>-6.7178681639804644E-2</v>
      </c>
    </row>
    <row r="75" spans="1:4" x14ac:dyDescent="0.25">
      <c r="A75" s="129" t="s">
        <v>187</v>
      </c>
      <c r="B75" s="135">
        <v>339890.45298</v>
      </c>
      <c r="C75" s="135">
        <v>389008.11926000001</v>
      </c>
      <c r="D75" s="136">
        <f t="shared" si="4"/>
        <v>0.14451028515028697</v>
      </c>
    </row>
    <row r="76" spans="1:4" x14ac:dyDescent="0.25">
      <c r="A76" s="129" t="s">
        <v>188</v>
      </c>
      <c r="B76" s="135">
        <v>320708.77056999999</v>
      </c>
      <c r="C76" s="135">
        <v>351704.8187</v>
      </c>
      <c r="D76" s="136">
        <f t="shared" si="4"/>
        <v>9.6648582684253748E-2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43" t="s">
        <v>76</v>
      </c>
      <c r="B78" s="143"/>
      <c r="C78" s="143"/>
      <c r="D78" s="143"/>
    </row>
    <row r="79" spans="1:4" ht="15.6" x14ac:dyDescent="0.3">
      <c r="A79" s="142" t="s">
        <v>77</v>
      </c>
      <c r="B79" s="142"/>
      <c r="C79" s="142"/>
      <c r="D79" s="142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157</v>
      </c>
      <c r="C81" s="127" t="s">
        <v>158</v>
      </c>
      <c r="D81" s="128" t="s">
        <v>65</v>
      </c>
    </row>
    <row r="82" spans="1:4" x14ac:dyDescent="0.25">
      <c r="A82" s="129" t="s">
        <v>189</v>
      </c>
      <c r="B82" s="135">
        <v>857.83286999999996</v>
      </c>
      <c r="C82" s="135">
        <v>10091.839</v>
      </c>
      <c r="D82" s="136">
        <f t="shared" ref="D82:D91" si="5">(C82-B82)/B82</f>
        <v>10.764341695136956</v>
      </c>
    </row>
    <row r="83" spans="1:4" x14ac:dyDescent="0.25">
      <c r="A83" s="129" t="s">
        <v>190</v>
      </c>
      <c r="B83" s="135">
        <v>19.994219999999999</v>
      </c>
      <c r="C83" s="135">
        <v>148.19193999999999</v>
      </c>
      <c r="D83" s="136">
        <f t="shared" si="5"/>
        <v>6.4117389925688535</v>
      </c>
    </row>
    <row r="84" spans="1:4" x14ac:dyDescent="0.25">
      <c r="A84" s="129" t="s">
        <v>191</v>
      </c>
      <c r="B84" s="135">
        <v>1266.9341999999999</v>
      </c>
      <c r="C84" s="135">
        <v>6284.6068100000002</v>
      </c>
      <c r="D84" s="136">
        <f t="shared" si="5"/>
        <v>3.960483985671869</v>
      </c>
    </row>
    <row r="85" spans="1:4" x14ac:dyDescent="0.25">
      <c r="A85" s="129" t="s">
        <v>192</v>
      </c>
      <c r="B85" s="135">
        <v>38.852110000000003</v>
      </c>
      <c r="C85" s="135">
        <v>161.82547</v>
      </c>
      <c r="D85" s="136">
        <f t="shared" si="5"/>
        <v>3.1651655469934572</v>
      </c>
    </row>
    <row r="86" spans="1:4" x14ac:dyDescent="0.25">
      <c r="A86" s="129" t="s">
        <v>193</v>
      </c>
      <c r="B86" s="135">
        <v>19749.79133</v>
      </c>
      <c r="C86" s="135">
        <v>35059.298560000003</v>
      </c>
      <c r="D86" s="136">
        <f t="shared" si="5"/>
        <v>0.77517311318346993</v>
      </c>
    </row>
    <row r="87" spans="1:4" x14ac:dyDescent="0.25">
      <c r="A87" s="129" t="s">
        <v>194</v>
      </c>
      <c r="B87" s="135">
        <v>2689.9758099999999</v>
      </c>
      <c r="C87" s="135">
        <v>4450.9029600000003</v>
      </c>
      <c r="D87" s="136">
        <f t="shared" si="5"/>
        <v>0.65462564512801347</v>
      </c>
    </row>
    <row r="88" spans="1:4" x14ac:dyDescent="0.25">
      <c r="A88" s="129" t="s">
        <v>195</v>
      </c>
      <c r="B88" s="135">
        <v>7616.5465400000003</v>
      </c>
      <c r="C88" s="135">
        <v>12516.20047</v>
      </c>
      <c r="D88" s="136">
        <f t="shared" si="5"/>
        <v>0.64329074919563212</v>
      </c>
    </row>
    <row r="89" spans="1:4" x14ac:dyDescent="0.25">
      <c r="A89" s="129" t="s">
        <v>196</v>
      </c>
      <c r="B89" s="135">
        <v>5374.42479</v>
      </c>
      <c r="C89" s="135">
        <v>8540.5543799999996</v>
      </c>
      <c r="D89" s="136">
        <f t="shared" si="5"/>
        <v>0.58911040971139905</v>
      </c>
    </row>
    <row r="90" spans="1:4" x14ac:dyDescent="0.25">
      <c r="A90" s="129" t="s">
        <v>197</v>
      </c>
      <c r="B90" s="135">
        <v>3618.4231599999998</v>
      </c>
      <c r="C90" s="135">
        <v>5712.8854199999996</v>
      </c>
      <c r="D90" s="136">
        <f t="shared" si="5"/>
        <v>0.57883286928773692</v>
      </c>
    </row>
    <row r="91" spans="1:4" x14ac:dyDescent="0.25">
      <c r="A91" s="129" t="s">
        <v>198</v>
      </c>
      <c r="B91" s="135">
        <v>10262.297130000001</v>
      </c>
      <c r="C91" s="135">
        <v>16142.675810000001</v>
      </c>
      <c r="D91" s="136">
        <f t="shared" si="5"/>
        <v>0.57300803177972293</v>
      </c>
    </row>
    <row r="92" spans="1:4" x14ac:dyDescent="0.25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44.6640625" style="17" customWidth="1"/>
    <col min="2" max="2" width="15.88671875" style="19" customWidth="1"/>
    <col min="3" max="3" width="15.88671875" style="17" customWidth="1"/>
    <col min="4" max="4" width="10.33203125" style="17" customWidth="1"/>
    <col min="5" max="5" width="14" style="17" bestFit="1" customWidth="1"/>
    <col min="6" max="7" width="15.88671875" style="17" customWidth="1"/>
    <col min="8" max="8" width="10.5546875" style="17" bestFit="1" customWidth="1"/>
    <col min="9" max="9" width="14" style="17" bestFit="1" customWidth="1"/>
    <col min="10" max="11" width="15.8867187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41" t="s">
        <v>121</v>
      </c>
      <c r="C1" s="141"/>
      <c r="D1" s="141"/>
      <c r="E1" s="141"/>
      <c r="F1" s="141"/>
      <c r="G1" s="141"/>
      <c r="H1" s="141"/>
      <c r="I1" s="141"/>
      <c r="J1" s="141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45" t="s">
        <v>112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1:13" ht="17.399999999999999" x14ac:dyDescent="0.25">
      <c r="A6" s="88"/>
      <c r="B6" s="144" t="str">
        <f>SEKTOR_USD!B6</f>
        <v>1 - 30 HAZIRAN</v>
      </c>
      <c r="C6" s="144"/>
      <c r="D6" s="144"/>
      <c r="E6" s="144"/>
      <c r="F6" s="144" t="str">
        <f>SEKTOR_USD!F6</f>
        <v>1 OCAK  -  30 HAZIRAN</v>
      </c>
      <c r="G6" s="144"/>
      <c r="H6" s="144"/>
      <c r="I6" s="144"/>
      <c r="J6" s="144" t="s">
        <v>104</v>
      </c>
      <c r="K6" s="144"/>
      <c r="L6" s="144"/>
      <c r="M6" s="144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2" t="s">
        <v>2</v>
      </c>
      <c r="B8" s="93">
        <f>SEKTOR_USD!B8*$B$53</f>
        <v>22075684.888686989</v>
      </c>
      <c r="C8" s="93">
        <f>SEKTOR_USD!C8*$C$53</f>
        <v>50814892.097834438</v>
      </c>
      <c r="D8" s="94">
        <f t="shared" ref="D8:D43" si="0">(C8-B8)/B8*100</f>
        <v>130.18489507374369</v>
      </c>
      <c r="E8" s="94">
        <f>C8/C$44*100</f>
        <v>14.307261065320626</v>
      </c>
      <c r="F8" s="93">
        <f>SEKTOR_USD!F8*$B$54</f>
        <v>107238262.63091742</v>
      </c>
      <c r="G8" s="93">
        <f>SEKTOR_USD!G8*$C$54</f>
        <v>244232203.19615957</v>
      </c>
      <c r="H8" s="94">
        <f t="shared" ref="H8:H43" si="1">(G8-F8)/F8*100</f>
        <v>127.74725849180814</v>
      </c>
      <c r="I8" s="94">
        <f>G8/G$44*100</f>
        <v>14.44055429982166</v>
      </c>
      <c r="J8" s="93">
        <f>SEKTOR_USD!J8*$B$55</f>
        <v>205907716.71420377</v>
      </c>
      <c r="K8" s="93">
        <f>SEKTOR_USD!K8*$C$55</f>
        <v>401900244.88613129</v>
      </c>
      <c r="L8" s="94">
        <f t="shared" ref="L8:L43" si="2">(K8-J8)/J8*100</f>
        <v>95.184644509443828</v>
      </c>
      <c r="M8" s="94">
        <f>K8/K$44*100</f>
        <v>14.489364057796699</v>
      </c>
    </row>
    <row r="9" spans="1:13" s="21" customFormat="1" ht="15.6" x14ac:dyDescent="0.3">
      <c r="A9" s="95" t="s">
        <v>3</v>
      </c>
      <c r="B9" s="93">
        <f>SEKTOR_USD!B9*$B$53</f>
        <v>14078909.398313552</v>
      </c>
      <c r="C9" s="93">
        <f>SEKTOR_USD!C9*$C$53</f>
        <v>30945454.870988037</v>
      </c>
      <c r="D9" s="96">
        <f t="shared" si="0"/>
        <v>119.80008532972626</v>
      </c>
      <c r="E9" s="96">
        <f t="shared" ref="E9:E44" si="3">C9/C$44*100</f>
        <v>8.7128926845284393</v>
      </c>
      <c r="F9" s="93">
        <f>SEKTOR_USD!F9*$B$54</f>
        <v>69824816.798254162</v>
      </c>
      <c r="G9" s="93">
        <f>SEKTOR_USD!G9*$C$54</f>
        <v>152615489.20827928</v>
      </c>
      <c r="H9" s="96">
        <f t="shared" si="1"/>
        <v>118.56912227816278</v>
      </c>
      <c r="I9" s="96">
        <f t="shared" ref="I9:I44" si="4">G9/G$44*100</f>
        <v>9.0235940636212462</v>
      </c>
      <c r="J9" s="93">
        <f>SEKTOR_USD!J9*$B$55</f>
        <v>135361455.92930707</v>
      </c>
      <c r="K9" s="93">
        <f>SEKTOR_USD!K9*$C$55</f>
        <v>256057735.50724652</v>
      </c>
      <c r="L9" s="96">
        <f t="shared" si="2"/>
        <v>89.165914143959441</v>
      </c>
      <c r="M9" s="96">
        <f t="shared" ref="M9:M44" si="5">K9/K$44*100</f>
        <v>9.2314294325217006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6598022.7759688469</v>
      </c>
      <c r="C10" s="98">
        <f>SEKTOR_USD!C10*$C$53</f>
        <v>16940453.475074034</v>
      </c>
      <c r="D10" s="99">
        <f t="shared" si="0"/>
        <v>156.75045464793072</v>
      </c>
      <c r="E10" s="99">
        <f t="shared" si="3"/>
        <v>4.7696940882244103</v>
      </c>
      <c r="F10" s="98">
        <f>SEKTOR_USD!F10*$B$54</f>
        <v>32686662.473040715</v>
      </c>
      <c r="G10" s="98">
        <f>SEKTOR_USD!G10*$C$54</f>
        <v>80796137.832129315</v>
      </c>
      <c r="H10" s="99">
        <f t="shared" si="1"/>
        <v>147.18381051833694</v>
      </c>
      <c r="I10" s="99">
        <f t="shared" si="4"/>
        <v>4.7771792593773927</v>
      </c>
      <c r="J10" s="98">
        <f>SEKTOR_USD!J10*$B$55</f>
        <v>61476293.057127945</v>
      </c>
      <c r="K10" s="98">
        <f>SEKTOR_USD!K10*$C$55</f>
        <v>128917466.7083392</v>
      </c>
      <c r="L10" s="99">
        <f t="shared" si="2"/>
        <v>109.70273303326918</v>
      </c>
      <c r="M10" s="99">
        <f t="shared" si="5"/>
        <v>4.6477506105407969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2547568.948060995</v>
      </c>
      <c r="C11" s="98">
        <f>SEKTOR_USD!C11*$C$53</f>
        <v>5019218.1006155852</v>
      </c>
      <c r="D11" s="99">
        <f t="shared" si="0"/>
        <v>97.019912039507744</v>
      </c>
      <c r="E11" s="99">
        <f t="shared" si="3"/>
        <v>1.4131932735590766</v>
      </c>
      <c r="F11" s="98">
        <f>SEKTOR_USD!F11*$B$54</f>
        <v>11611189.864729479</v>
      </c>
      <c r="G11" s="98">
        <f>SEKTOR_USD!G11*$C$54</f>
        <v>21654728.357500184</v>
      </c>
      <c r="H11" s="99">
        <f t="shared" si="1"/>
        <v>86.49878789149146</v>
      </c>
      <c r="I11" s="99">
        <f t="shared" si="4"/>
        <v>1.2803646554472323</v>
      </c>
      <c r="J11" s="98">
        <f>SEKTOR_USD!J11*$B$55</f>
        <v>23342600.595072418</v>
      </c>
      <c r="K11" s="98">
        <f>SEKTOR_USD!K11*$C$55</f>
        <v>37851854.884285189</v>
      </c>
      <c r="L11" s="99">
        <f t="shared" si="2"/>
        <v>62.157831258423059</v>
      </c>
      <c r="M11" s="99">
        <f t="shared" si="5"/>
        <v>1.3646403869116528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1668804.1124632505</v>
      </c>
      <c r="C12" s="98">
        <f>SEKTOR_USD!C12*$C$53</f>
        <v>3097383.3104777848</v>
      </c>
      <c r="D12" s="99">
        <f t="shared" si="0"/>
        <v>85.604966295646861</v>
      </c>
      <c r="E12" s="99">
        <f t="shared" si="3"/>
        <v>0.8720882759536801</v>
      </c>
      <c r="F12" s="98">
        <f>SEKTOR_USD!F12*$B$54</f>
        <v>7376542.8940887861</v>
      </c>
      <c r="G12" s="98">
        <f>SEKTOR_USD!G12*$C$54</f>
        <v>17106577.282881167</v>
      </c>
      <c r="H12" s="99">
        <f t="shared" si="1"/>
        <v>131.90507434844</v>
      </c>
      <c r="I12" s="99">
        <f t="shared" si="4"/>
        <v>1.0114491656087454</v>
      </c>
      <c r="J12" s="98">
        <f>SEKTOR_USD!J12*$B$55</f>
        <v>14196864.673140649</v>
      </c>
      <c r="K12" s="98">
        <f>SEKTOR_USD!K12*$C$55</f>
        <v>27694359.659831271</v>
      </c>
      <c r="L12" s="99">
        <f t="shared" si="2"/>
        <v>95.073773663750003</v>
      </c>
      <c r="M12" s="99">
        <f t="shared" si="5"/>
        <v>0.99844094290747498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953818.76846590976</v>
      </c>
      <c r="C13" s="98">
        <f>SEKTOR_USD!C13*$C$53</f>
        <v>2028539.3279728289</v>
      </c>
      <c r="D13" s="99">
        <f t="shared" si="0"/>
        <v>112.67555169159272</v>
      </c>
      <c r="E13" s="99">
        <f t="shared" si="3"/>
        <v>0.57114834939921444</v>
      </c>
      <c r="F13" s="98">
        <f>SEKTOR_USD!F13*$B$54</f>
        <v>5393843.153715671</v>
      </c>
      <c r="G13" s="98">
        <f>SEKTOR_USD!G13*$C$54</f>
        <v>11213691.575840013</v>
      </c>
      <c r="H13" s="99">
        <f t="shared" si="1"/>
        <v>107.89799139997625</v>
      </c>
      <c r="I13" s="99">
        <f t="shared" si="4"/>
        <v>0.66302444961490947</v>
      </c>
      <c r="J13" s="98">
        <f>SEKTOR_USD!J13*$B$55</f>
        <v>11410845.73677339</v>
      </c>
      <c r="K13" s="98">
        <f>SEKTOR_USD!K13*$C$55</f>
        <v>20247875.769877009</v>
      </c>
      <c r="L13" s="99">
        <f t="shared" si="2"/>
        <v>77.444128480545373</v>
      </c>
      <c r="M13" s="99">
        <f t="shared" si="5"/>
        <v>0.72997926017664005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1277295.1555506589</v>
      </c>
      <c r="C14" s="98">
        <f>SEKTOR_USD!C14*$C$53</f>
        <v>1906954.150794585</v>
      </c>
      <c r="D14" s="99">
        <f t="shared" si="0"/>
        <v>49.296279916795868</v>
      </c>
      <c r="E14" s="99">
        <f t="shared" si="3"/>
        <v>0.53691525748959823</v>
      </c>
      <c r="F14" s="98">
        <f>SEKTOR_USD!F14*$B$54</f>
        <v>8175737.5934136631</v>
      </c>
      <c r="G14" s="98">
        <f>SEKTOR_USD!G14*$C$54</f>
        <v>12388908.060492609</v>
      </c>
      <c r="H14" s="99">
        <f t="shared" si="1"/>
        <v>51.532603865283747</v>
      </c>
      <c r="I14" s="99">
        <f t="shared" si="4"/>
        <v>0.73251068950703757</v>
      </c>
      <c r="J14" s="98">
        <f>SEKTOR_USD!J14*$B$55</f>
        <v>15322172.20774712</v>
      </c>
      <c r="K14" s="98">
        <f>SEKTOR_USD!K14*$C$55</f>
        <v>25350461.262870193</v>
      </c>
      <c r="L14" s="99">
        <f t="shared" si="2"/>
        <v>65.449525818882378</v>
      </c>
      <c r="M14" s="99">
        <f t="shared" si="5"/>
        <v>0.91393838880309186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201678.64696851553</v>
      </c>
      <c r="C15" s="98">
        <f>SEKTOR_USD!C15*$C$53</f>
        <v>449203.89149476751</v>
      </c>
      <c r="D15" s="99">
        <f t="shared" si="0"/>
        <v>122.73249957140662</v>
      </c>
      <c r="E15" s="99">
        <f t="shared" si="3"/>
        <v>0.12647625689728642</v>
      </c>
      <c r="F15" s="98">
        <f>SEKTOR_USD!F15*$B$54</f>
        <v>1076398.6670730282</v>
      </c>
      <c r="G15" s="98">
        <f>SEKTOR_USD!G15*$C$54</f>
        <v>2864039.2162161409</v>
      </c>
      <c r="H15" s="99">
        <f t="shared" si="1"/>
        <v>166.07606492156967</v>
      </c>
      <c r="I15" s="99">
        <f t="shared" si="4"/>
        <v>0.16934013319025815</v>
      </c>
      <c r="J15" s="98">
        <f>SEKTOR_USD!J15*$B$55</f>
        <v>2059510.9768289349</v>
      </c>
      <c r="K15" s="98">
        <f>SEKTOR_USD!K15*$C$55</f>
        <v>4515672.8313573776</v>
      </c>
      <c r="L15" s="99">
        <f t="shared" si="2"/>
        <v>119.25946897890481</v>
      </c>
      <c r="M15" s="99">
        <f t="shared" si="5"/>
        <v>0.16279967094316258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737103.75623521314</v>
      </c>
      <c r="C16" s="98">
        <f>SEKTOR_USD!C16*$C$53</f>
        <v>1349602.008804735</v>
      </c>
      <c r="D16" s="99">
        <f t="shared" si="0"/>
        <v>83.095255910495041</v>
      </c>
      <c r="E16" s="99">
        <f t="shared" si="3"/>
        <v>0.37998916217463308</v>
      </c>
      <c r="F16" s="98">
        <f>SEKTOR_USD!F16*$B$54</f>
        <v>2820916.1285357666</v>
      </c>
      <c r="G16" s="98">
        <f>SEKTOR_USD!G16*$C$54</f>
        <v>5334107.6759370789</v>
      </c>
      <c r="H16" s="99">
        <f t="shared" si="1"/>
        <v>89.09132469336538</v>
      </c>
      <c r="I16" s="99">
        <f t="shared" si="4"/>
        <v>0.31538622068441513</v>
      </c>
      <c r="J16" s="98">
        <f>SEKTOR_USD!J16*$B$55</f>
        <v>6497565.8876304133</v>
      </c>
      <c r="K16" s="98">
        <f>SEKTOR_USD!K16*$C$55</f>
        <v>9682433.5341547132</v>
      </c>
      <c r="L16" s="99">
        <f t="shared" si="2"/>
        <v>49.016319366417136</v>
      </c>
      <c r="M16" s="99">
        <f t="shared" si="5"/>
        <v>0.34907245324405117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94617.234600159674</v>
      </c>
      <c r="C17" s="98">
        <f>SEKTOR_USD!C17*$C$53</f>
        <v>154100.60575371873</v>
      </c>
      <c r="D17" s="99">
        <f t="shared" si="0"/>
        <v>62.867374432288337</v>
      </c>
      <c r="E17" s="99">
        <f t="shared" si="3"/>
        <v>4.3388020830540407E-2</v>
      </c>
      <c r="F17" s="98">
        <f>SEKTOR_USD!F17*$B$54</f>
        <v>683526.02365706034</v>
      </c>
      <c r="G17" s="98">
        <f>SEKTOR_USD!G17*$C$54</f>
        <v>1257299.2072827818</v>
      </c>
      <c r="H17" s="99">
        <f t="shared" si="1"/>
        <v>83.943136584013331</v>
      </c>
      <c r="I17" s="99">
        <f t="shared" si="4"/>
        <v>7.4339490191255964E-2</v>
      </c>
      <c r="J17" s="98">
        <f>SEKTOR_USD!J17*$B$55</f>
        <v>1055602.7949862359</v>
      </c>
      <c r="K17" s="98">
        <f>SEKTOR_USD!K17*$C$55</f>
        <v>1797610.8565315842</v>
      </c>
      <c r="L17" s="99">
        <f t="shared" si="2"/>
        <v>70.2923547635191</v>
      </c>
      <c r="M17" s="99">
        <f t="shared" si="5"/>
        <v>6.4807718994830288E-2</v>
      </c>
    </row>
    <row r="18" spans="1:13" s="21" customFormat="1" ht="15.6" x14ac:dyDescent="0.3">
      <c r="A18" s="95" t="s">
        <v>12</v>
      </c>
      <c r="B18" s="93">
        <f>SEKTOR_USD!B18*$B$53</f>
        <v>2704722.3338837242</v>
      </c>
      <c r="C18" s="93">
        <f>SEKTOR_USD!C18*$C$53</f>
        <v>6276568.563993494</v>
      </c>
      <c r="D18" s="96">
        <f t="shared" si="0"/>
        <v>132.05962716997047</v>
      </c>
      <c r="E18" s="96">
        <f t="shared" si="3"/>
        <v>1.7672084172991191</v>
      </c>
      <c r="F18" s="93">
        <f>SEKTOR_USD!F18*$B$54</f>
        <v>12097972.809763534</v>
      </c>
      <c r="G18" s="93">
        <f>SEKTOR_USD!G18*$C$54</f>
        <v>30455418.777633931</v>
      </c>
      <c r="H18" s="96">
        <f t="shared" si="1"/>
        <v>151.73985143242535</v>
      </c>
      <c r="I18" s="96">
        <f t="shared" si="4"/>
        <v>1.8007171979241536</v>
      </c>
      <c r="J18" s="93">
        <f>SEKTOR_USD!J18*$B$55</f>
        <v>22044997.89790852</v>
      </c>
      <c r="K18" s="93">
        <f>SEKTOR_USD!K18*$C$55</f>
        <v>48329421.907010287</v>
      </c>
      <c r="L18" s="96">
        <f t="shared" si="2"/>
        <v>119.23078482849596</v>
      </c>
      <c r="M18" s="96">
        <f t="shared" si="5"/>
        <v>1.7423791043270693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2704722.3338837242</v>
      </c>
      <c r="C19" s="98">
        <f>SEKTOR_USD!C19*$C$53</f>
        <v>6276568.563993494</v>
      </c>
      <c r="D19" s="99">
        <f t="shared" si="0"/>
        <v>132.05962716997047</v>
      </c>
      <c r="E19" s="99">
        <f t="shared" si="3"/>
        <v>1.7672084172991191</v>
      </c>
      <c r="F19" s="98">
        <f>SEKTOR_USD!F19*$B$54</f>
        <v>12097972.809763534</v>
      </c>
      <c r="G19" s="98">
        <f>SEKTOR_USD!G19*$C$54</f>
        <v>30455418.777633931</v>
      </c>
      <c r="H19" s="99">
        <f t="shared" si="1"/>
        <v>151.73985143242535</v>
      </c>
      <c r="I19" s="99">
        <f t="shared" si="4"/>
        <v>1.8007171979241536</v>
      </c>
      <c r="J19" s="98">
        <f>SEKTOR_USD!J19*$B$55</f>
        <v>22044997.89790852</v>
      </c>
      <c r="K19" s="98">
        <f>SEKTOR_USD!K19*$C$55</f>
        <v>48329421.907010287</v>
      </c>
      <c r="L19" s="99">
        <f t="shared" si="2"/>
        <v>119.23078482849596</v>
      </c>
      <c r="M19" s="99">
        <f t="shared" si="5"/>
        <v>1.7423791043270693</v>
      </c>
    </row>
    <row r="20" spans="1:13" s="21" customFormat="1" ht="15.6" x14ac:dyDescent="0.3">
      <c r="A20" s="95" t="s">
        <v>110</v>
      </c>
      <c r="B20" s="93">
        <f>SEKTOR_USD!B20*$B$53</f>
        <v>5292053.156489714</v>
      </c>
      <c r="C20" s="93">
        <f>SEKTOR_USD!C20*$C$53</f>
        <v>13592868.662852902</v>
      </c>
      <c r="D20" s="96">
        <f t="shared" si="0"/>
        <v>156.85434860350543</v>
      </c>
      <c r="E20" s="96">
        <f t="shared" si="3"/>
        <v>3.8271599634930666</v>
      </c>
      <c r="F20" s="93">
        <f>SEKTOR_USD!F20*$B$54</f>
        <v>25315473.022899721</v>
      </c>
      <c r="G20" s="93">
        <f>SEKTOR_USD!G20*$C$54</f>
        <v>61161295.210246354</v>
      </c>
      <c r="H20" s="96">
        <f t="shared" si="1"/>
        <v>141.59649379224095</v>
      </c>
      <c r="I20" s="96">
        <f t="shared" si="4"/>
        <v>3.6162430382762594</v>
      </c>
      <c r="J20" s="93">
        <f>SEKTOR_USD!J20*$B$55</f>
        <v>48501262.886988156</v>
      </c>
      <c r="K20" s="93">
        <f>SEKTOR_USD!K20*$C$55</f>
        <v>97513087.471874431</v>
      </c>
      <c r="L20" s="96">
        <f t="shared" si="2"/>
        <v>101.05267712118706</v>
      </c>
      <c r="M20" s="96">
        <f t="shared" si="5"/>
        <v>3.5155555209479274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5292053.156489714</v>
      </c>
      <c r="C21" s="98">
        <f>SEKTOR_USD!C21*$C$53</f>
        <v>13592868.662852902</v>
      </c>
      <c r="D21" s="99">
        <f t="shared" si="0"/>
        <v>156.85434860350543</v>
      </c>
      <c r="E21" s="99">
        <f t="shared" si="3"/>
        <v>3.8271599634930666</v>
      </c>
      <c r="F21" s="98">
        <f>SEKTOR_USD!F21*$B$54</f>
        <v>25315473.022899721</v>
      </c>
      <c r="G21" s="98">
        <f>SEKTOR_USD!G21*$C$54</f>
        <v>61161295.210246354</v>
      </c>
      <c r="H21" s="99">
        <f t="shared" si="1"/>
        <v>141.59649379224095</v>
      </c>
      <c r="I21" s="99">
        <f t="shared" si="4"/>
        <v>3.6162430382762594</v>
      </c>
      <c r="J21" s="98">
        <f>SEKTOR_USD!J21*$B$55</f>
        <v>48501262.886988156</v>
      </c>
      <c r="K21" s="98">
        <f>SEKTOR_USD!K21*$C$55</f>
        <v>97513087.471874431</v>
      </c>
      <c r="L21" s="99">
        <f t="shared" si="2"/>
        <v>101.05267712118706</v>
      </c>
      <c r="M21" s="99">
        <f t="shared" si="5"/>
        <v>3.5155555209479274</v>
      </c>
    </row>
    <row r="22" spans="1:13" ht="16.8" x14ac:dyDescent="0.3">
      <c r="A22" s="92" t="s">
        <v>14</v>
      </c>
      <c r="B22" s="93">
        <f>SEKTOR_USD!B22*$B$53</f>
        <v>131542742.47328082</v>
      </c>
      <c r="C22" s="93">
        <f>SEKTOR_USD!C22*$C$53</f>
        <v>294216949.52744907</v>
      </c>
      <c r="D22" s="96">
        <f t="shared" si="0"/>
        <v>123.66642506880294</v>
      </c>
      <c r="E22" s="96">
        <f t="shared" si="3"/>
        <v>82.838682381279099</v>
      </c>
      <c r="F22" s="93">
        <f>SEKTOR_USD!F22*$B$54</f>
        <v>624253240.07613933</v>
      </c>
      <c r="G22" s="93">
        <f>SEKTOR_USD!G22*$C$54</f>
        <v>1397188049.947479</v>
      </c>
      <c r="H22" s="96">
        <f t="shared" si="1"/>
        <v>123.81750870481119</v>
      </c>
      <c r="I22" s="96">
        <f t="shared" si="4"/>
        <v>82.610604327733341</v>
      </c>
      <c r="J22" s="93">
        <f>SEKTOR_USD!J22*$B$55</f>
        <v>1165094939.4176767</v>
      </c>
      <c r="K22" s="93">
        <f>SEKTOR_USD!K22*$C$55</f>
        <v>2292003004.9706826</v>
      </c>
      <c r="L22" s="96">
        <f t="shared" si="2"/>
        <v>96.722423849531367</v>
      </c>
      <c r="M22" s="96">
        <f t="shared" si="5"/>
        <v>82.631614145926662</v>
      </c>
    </row>
    <row r="23" spans="1:13" s="21" customFormat="1" ht="15.6" x14ac:dyDescent="0.3">
      <c r="A23" s="95" t="s">
        <v>15</v>
      </c>
      <c r="B23" s="93">
        <f>SEKTOR_USD!B23*$B$53</f>
        <v>11639499.728825448</v>
      </c>
      <c r="C23" s="93">
        <f>SEKTOR_USD!C23*$C$53</f>
        <v>23442950.86706654</v>
      </c>
      <c r="D23" s="96">
        <f t="shared" si="0"/>
        <v>101.40857780175565</v>
      </c>
      <c r="E23" s="96">
        <f t="shared" si="3"/>
        <v>6.6005142262399756</v>
      </c>
      <c r="F23" s="93">
        <f>SEKTOR_USD!F23*$B$54</f>
        <v>57374918.31783282</v>
      </c>
      <c r="G23" s="93">
        <f>SEKTOR_USD!G23*$C$54</f>
        <v>114615723.75255619</v>
      </c>
      <c r="H23" s="96">
        <f t="shared" si="1"/>
        <v>99.766251722805904</v>
      </c>
      <c r="I23" s="96">
        <f t="shared" si="4"/>
        <v>6.7768073202566628</v>
      </c>
      <c r="J23" s="93">
        <f>SEKTOR_USD!J23*$B$55</f>
        <v>105623564.75076652</v>
      </c>
      <c r="K23" s="93">
        <f>SEKTOR_USD!K23*$C$55</f>
        <v>191290627.54554284</v>
      </c>
      <c r="L23" s="96">
        <f t="shared" si="2"/>
        <v>81.106013603043664</v>
      </c>
      <c r="M23" s="96">
        <f t="shared" si="5"/>
        <v>6.8964365626028714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7756182.1349314181</v>
      </c>
      <c r="C24" s="98">
        <f>SEKTOR_USD!C24*$C$53</f>
        <v>16693493.72009201</v>
      </c>
      <c r="D24" s="99">
        <f t="shared" si="0"/>
        <v>115.22823252060745</v>
      </c>
      <c r="E24" s="99">
        <f t="shared" si="3"/>
        <v>4.7001609741846782</v>
      </c>
      <c r="F24" s="98">
        <f>SEKTOR_USD!F24*$B$54</f>
        <v>38370052.065852515</v>
      </c>
      <c r="G24" s="98">
        <f>SEKTOR_USD!G24*$C$54</f>
        <v>79989749.840696901</v>
      </c>
      <c r="H24" s="99">
        <f t="shared" si="1"/>
        <v>108.46922413192111</v>
      </c>
      <c r="I24" s="99">
        <f t="shared" si="4"/>
        <v>4.7295004953789723</v>
      </c>
      <c r="J24" s="98">
        <f>SEKTOR_USD!J24*$B$55</f>
        <v>69597779.613574043</v>
      </c>
      <c r="K24" s="98">
        <f>SEKTOR_USD!K24*$C$55</f>
        <v>131633844.37551527</v>
      </c>
      <c r="L24" s="99">
        <f t="shared" si="2"/>
        <v>89.13512055468216</v>
      </c>
      <c r="M24" s="99">
        <f t="shared" si="5"/>
        <v>4.7456818395932547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1320407.3534523544</v>
      </c>
      <c r="C25" s="98">
        <f>SEKTOR_USD!C25*$C$53</f>
        <v>2923427.9930128176</v>
      </c>
      <c r="D25" s="99">
        <f t="shared" si="0"/>
        <v>121.40349229116183</v>
      </c>
      <c r="E25" s="99">
        <f t="shared" si="3"/>
        <v>0.82311003280637096</v>
      </c>
      <c r="F25" s="98">
        <f>SEKTOR_USD!F25*$B$54</f>
        <v>6253016.5569260335</v>
      </c>
      <c r="G25" s="98">
        <f>SEKTOR_USD!G25*$C$54</f>
        <v>14517924.653807353</v>
      </c>
      <c r="H25" s="99">
        <f t="shared" si="1"/>
        <v>132.17473553187466</v>
      </c>
      <c r="I25" s="99">
        <f t="shared" si="4"/>
        <v>0.85839163116275419</v>
      </c>
      <c r="J25" s="98">
        <f>SEKTOR_USD!J25*$B$55</f>
        <v>11526499.470118115</v>
      </c>
      <c r="K25" s="98">
        <f>SEKTOR_USD!K25*$C$55</f>
        <v>23656380.119654596</v>
      </c>
      <c r="L25" s="99">
        <f t="shared" si="2"/>
        <v>105.23473046593723</v>
      </c>
      <c r="M25" s="99">
        <f t="shared" si="5"/>
        <v>0.85286313756891119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2562910.2404416767</v>
      </c>
      <c r="C26" s="98">
        <f>SEKTOR_USD!C26*$C$53</f>
        <v>3826029.1539617125</v>
      </c>
      <c r="D26" s="99">
        <f t="shared" si="0"/>
        <v>49.284555252405461</v>
      </c>
      <c r="E26" s="99">
        <f t="shared" si="3"/>
        <v>1.077243219248927</v>
      </c>
      <c r="F26" s="98">
        <f>SEKTOR_USD!F26*$B$54</f>
        <v>12751849.695054272</v>
      </c>
      <c r="G26" s="98">
        <f>SEKTOR_USD!G26*$C$54</f>
        <v>20108049.258051943</v>
      </c>
      <c r="H26" s="99">
        <f t="shared" si="1"/>
        <v>57.687313910629989</v>
      </c>
      <c r="I26" s="99">
        <f t="shared" si="4"/>
        <v>1.1889151937149363</v>
      </c>
      <c r="J26" s="98">
        <f>SEKTOR_USD!J26*$B$55</f>
        <v>24499285.66707436</v>
      </c>
      <c r="K26" s="98">
        <f>SEKTOR_USD!K26*$C$55</f>
        <v>36000403.050372966</v>
      </c>
      <c r="L26" s="99">
        <f t="shared" si="2"/>
        <v>46.944704999115345</v>
      </c>
      <c r="M26" s="99">
        <f t="shared" si="5"/>
        <v>1.2978915854407054</v>
      </c>
    </row>
    <row r="27" spans="1:13" s="21" customFormat="1" ht="15.6" x14ac:dyDescent="0.3">
      <c r="A27" s="95" t="s">
        <v>19</v>
      </c>
      <c r="B27" s="93">
        <f>SEKTOR_USD!B27*$B$53</f>
        <v>20453981.616937488</v>
      </c>
      <c r="C27" s="93">
        <f>SEKTOR_USD!C27*$C$53</f>
        <v>54128851.222065337</v>
      </c>
      <c r="D27" s="96">
        <f t="shared" si="0"/>
        <v>164.63723413754531</v>
      </c>
      <c r="E27" s="96">
        <f t="shared" si="3"/>
        <v>15.240327660422054</v>
      </c>
      <c r="F27" s="93">
        <f>SEKTOR_USD!F27*$B$54</f>
        <v>94510116.734293729</v>
      </c>
      <c r="G27" s="93">
        <f>SEKTOR_USD!G27*$C$54</f>
        <v>248467673.07637647</v>
      </c>
      <c r="H27" s="96">
        <f t="shared" si="1"/>
        <v>162.90060965104917</v>
      </c>
      <c r="I27" s="96">
        <f t="shared" si="4"/>
        <v>14.69098209759003</v>
      </c>
      <c r="J27" s="93">
        <f>SEKTOR_USD!J27*$B$55</f>
        <v>167505176.92299438</v>
      </c>
      <c r="K27" s="93">
        <f>SEKTOR_USD!K27*$C$55</f>
        <v>371389786.61963308</v>
      </c>
      <c r="L27" s="96">
        <f t="shared" si="2"/>
        <v>121.71839309203483</v>
      </c>
      <c r="M27" s="96">
        <f t="shared" si="5"/>
        <v>13.389396732524833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20453981.616937488</v>
      </c>
      <c r="C28" s="98">
        <f>SEKTOR_USD!C28*$C$53</f>
        <v>54128851.222065337</v>
      </c>
      <c r="D28" s="99">
        <f t="shared" si="0"/>
        <v>164.63723413754531</v>
      </c>
      <c r="E28" s="99">
        <f t="shared" si="3"/>
        <v>15.240327660422054</v>
      </c>
      <c r="F28" s="98">
        <f>SEKTOR_USD!F28*$B$54</f>
        <v>94510116.734293729</v>
      </c>
      <c r="G28" s="98">
        <f>SEKTOR_USD!G28*$C$54</f>
        <v>248467673.07637647</v>
      </c>
      <c r="H28" s="99">
        <f t="shared" si="1"/>
        <v>162.90060965104917</v>
      </c>
      <c r="I28" s="99">
        <f t="shared" si="4"/>
        <v>14.69098209759003</v>
      </c>
      <c r="J28" s="98">
        <f>SEKTOR_USD!J28*$B$55</f>
        <v>167505176.92299438</v>
      </c>
      <c r="K28" s="98">
        <f>SEKTOR_USD!K28*$C$55</f>
        <v>371389786.61963308</v>
      </c>
      <c r="L28" s="99">
        <f t="shared" si="2"/>
        <v>121.71839309203483</v>
      </c>
      <c r="M28" s="99">
        <f t="shared" si="5"/>
        <v>13.389396732524833</v>
      </c>
    </row>
    <row r="29" spans="1:13" s="21" customFormat="1" ht="15.6" x14ac:dyDescent="0.3">
      <c r="A29" s="95" t="s">
        <v>21</v>
      </c>
      <c r="B29" s="93">
        <f>SEKTOR_USD!B29*$B$53</f>
        <v>99449261.127517879</v>
      </c>
      <c r="C29" s="93">
        <f>SEKTOR_USD!C29*$C$53</f>
        <v>216645147.43831718</v>
      </c>
      <c r="D29" s="96">
        <f t="shared" si="0"/>
        <v>117.84490400640179</v>
      </c>
      <c r="E29" s="96">
        <f t="shared" si="3"/>
        <v>60.997840494617058</v>
      </c>
      <c r="F29" s="93">
        <f>SEKTOR_USD!F29*$B$54</f>
        <v>472368205.0240128</v>
      </c>
      <c r="G29" s="93">
        <f>SEKTOR_USD!G29*$C$54</f>
        <v>1034104653.1185465</v>
      </c>
      <c r="H29" s="96">
        <f t="shared" si="1"/>
        <v>118.9191910293746</v>
      </c>
      <c r="I29" s="96">
        <f t="shared" si="4"/>
        <v>61.142814909886653</v>
      </c>
      <c r="J29" s="93">
        <f>SEKTOR_USD!J29*$B$55</f>
        <v>891966197.74391592</v>
      </c>
      <c r="K29" s="93">
        <f>SEKTOR_USD!K29*$C$55</f>
        <v>1729322590.8055065</v>
      </c>
      <c r="L29" s="96">
        <f t="shared" si="2"/>
        <v>93.87759257913001</v>
      </c>
      <c r="M29" s="96">
        <f t="shared" si="5"/>
        <v>62.345780850798945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15552927.451676792</v>
      </c>
      <c r="C30" s="98">
        <f>SEKTOR_USD!C30*$C$53</f>
        <v>33461355.697037801</v>
      </c>
      <c r="D30" s="99">
        <f t="shared" si="0"/>
        <v>115.14506385375228</v>
      </c>
      <c r="E30" s="99">
        <f t="shared" si="3"/>
        <v>9.4212608114044549</v>
      </c>
      <c r="F30" s="98">
        <f>SEKTOR_USD!F30*$B$54</f>
        <v>74370694.587259993</v>
      </c>
      <c r="G30" s="98">
        <f>SEKTOR_USD!G30*$C$54</f>
        <v>160155762.00714326</v>
      </c>
      <c r="H30" s="99">
        <f t="shared" si="1"/>
        <v>115.34794436971497</v>
      </c>
      <c r="I30" s="99">
        <f t="shared" si="4"/>
        <v>9.4694227355266047</v>
      </c>
      <c r="J30" s="98">
        <f>SEKTOR_USD!J30*$B$55</f>
        <v>151077378.26882347</v>
      </c>
      <c r="K30" s="98">
        <f>SEKTOR_USD!K30*$C$55</f>
        <v>266594366.63657099</v>
      </c>
      <c r="L30" s="99">
        <f t="shared" si="2"/>
        <v>76.462134630241835</v>
      </c>
      <c r="M30" s="99">
        <f t="shared" si="5"/>
        <v>9.6112975374011853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20286768.461880501</v>
      </c>
      <c r="C31" s="98">
        <f>SEKTOR_USD!C31*$C$53</f>
        <v>47012508.734304197</v>
      </c>
      <c r="D31" s="99">
        <f t="shared" si="0"/>
        <v>131.73976093157583</v>
      </c>
      <c r="E31" s="99">
        <f t="shared" si="3"/>
        <v>13.236675471087366</v>
      </c>
      <c r="F31" s="98">
        <f>SEKTOR_USD!F31*$B$54</f>
        <v>113466035.56874391</v>
      </c>
      <c r="G31" s="98">
        <f>SEKTOR_USD!G31*$C$54</f>
        <v>226404735.43958047</v>
      </c>
      <c r="H31" s="99">
        <f t="shared" si="1"/>
        <v>99.535247975075436</v>
      </c>
      <c r="I31" s="99">
        <f t="shared" si="4"/>
        <v>13.38648152482223</v>
      </c>
      <c r="J31" s="98">
        <f>SEKTOR_USD!J31*$B$55</f>
        <v>224943438.00356969</v>
      </c>
      <c r="K31" s="98">
        <f>SEKTOR_USD!K31*$C$55</f>
        <v>372728037.1173569</v>
      </c>
      <c r="L31" s="99">
        <f t="shared" si="2"/>
        <v>65.698559791480548</v>
      </c>
      <c r="M31" s="99">
        <f t="shared" si="5"/>
        <v>13.437643527367026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2393995.0852630199</v>
      </c>
      <c r="C32" s="98">
        <f>SEKTOR_USD!C32*$C$53</f>
        <v>1715779.7092224688</v>
      </c>
      <c r="D32" s="99">
        <f t="shared" si="0"/>
        <v>-28.329856657414066</v>
      </c>
      <c r="E32" s="99">
        <f t="shared" si="3"/>
        <v>0.48308885873777013</v>
      </c>
      <c r="F32" s="98">
        <f>SEKTOR_USD!F32*$B$54</f>
        <v>5794462.7108120807</v>
      </c>
      <c r="G32" s="98">
        <f>SEKTOR_USD!G32*$C$54</f>
        <v>10061546.256307894</v>
      </c>
      <c r="H32" s="99">
        <f t="shared" si="1"/>
        <v>73.640711114314712</v>
      </c>
      <c r="I32" s="99">
        <f t="shared" si="4"/>
        <v>0.59490232308835089</v>
      </c>
      <c r="J32" s="98">
        <f>SEKTOR_USD!J32*$B$55</f>
        <v>12420708.884505024</v>
      </c>
      <c r="K32" s="98">
        <f>SEKTOR_USD!K32*$C$55</f>
        <v>19369465.89397933</v>
      </c>
      <c r="L32" s="99">
        <f t="shared" si="2"/>
        <v>55.944930954327091</v>
      </c>
      <c r="M32" s="99">
        <f t="shared" si="5"/>
        <v>0.69831070399685591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11257045.544017611</v>
      </c>
      <c r="C33" s="98">
        <f>SEKTOR_USD!C33*$C$53</f>
        <v>23063439.846662119</v>
      </c>
      <c r="D33" s="99">
        <f t="shared" si="0"/>
        <v>104.88004384879513</v>
      </c>
      <c r="E33" s="99">
        <f t="shared" si="3"/>
        <v>6.4936604473194519</v>
      </c>
      <c r="F33" s="98">
        <f>SEKTOR_USD!F33*$B$54</f>
        <v>54190344.984718613</v>
      </c>
      <c r="G33" s="98">
        <f>SEKTOR_USD!G33*$C$54</f>
        <v>108949977.38737656</v>
      </c>
      <c r="H33" s="99">
        <f t="shared" si="1"/>
        <v>101.05053292814405</v>
      </c>
      <c r="I33" s="99">
        <f t="shared" si="4"/>
        <v>6.441812520370747</v>
      </c>
      <c r="J33" s="98">
        <f>SEKTOR_USD!J33*$B$55</f>
        <v>102001090.28165099</v>
      </c>
      <c r="K33" s="98">
        <f>SEKTOR_USD!K33*$C$55</f>
        <v>180566337.02945998</v>
      </c>
      <c r="L33" s="99">
        <f t="shared" si="2"/>
        <v>77.02392840201054</v>
      </c>
      <c r="M33" s="99">
        <f t="shared" si="5"/>
        <v>6.5098029351634885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7138549.4249059726</v>
      </c>
      <c r="C34" s="98">
        <f>SEKTOR_USD!C34*$C$53</f>
        <v>15382823.219141765</v>
      </c>
      <c r="D34" s="99">
        <f t="shared" si="0"/>
        <v>115.48948257571787</v>
      </c>
      <c r="E34" s="99">
        <f t="shared" si="3"/>
        <v>4.3311332294911322</v>
      </c>
      <c r="F34" s="98">
        <f>SEKTOR_USD!F34*$B$54</f>
        <v>35519162.585607201</v>
      </c>
      <c r="G34" s="98">
        <f>SEKTOR_USD!G34*$C$54</f>
        <v>73702548.248926446</v>
      </c>
      <c r="H34" s="99">
        <f t="shared" si="1"/>
        <v>107.50080487199216</v>
      </c>
      <c r="I34" s="99">
        <f t="shared" si="4"/>
        <v>4.3577613275225282</v>
      </c>
      <c r="J34" s="98">
        <f>SEKTOR_USD!J34*$B$55</f>
        <v>67056203.787562028</v>
      </c>
      <c r="K34" s="98">
        <f>SEKTOR_USD!K34*$C$55</f>
        <v>121858862.56608513</v>
      </c>
      <c r="L34" s="99">
        <f t="shared" si="2"/>
        <v>81.726455843132911</v>
      </c>
      <c r="M34" s="99">
        <f t="shared" si="5"/>
        <v>4.3932728229346507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9716666.5615013</v>
      </c>
      <c r="C35" s="98">
        <f>SEKTOR_USD!C35*$C$53</f>
        <v>22844327.944902346</v>
      </c>
      <c r="D35" s="99">
        <f t="shared" si="0"/>
        <v>135.10457830687071</v>
      </c>
      <c r="E35" s="99">
        <f t="shared" si="3"/>
        <v>6.4319680762137468</v>
      </c>
      <c r="F35" s="98">
        <f>SEKTOR_USD!F35*$B$54</f>
        <v>44844666.525703982</v>
      </c>
      <c r="G35" s="98">
        <f>SEKTOR_USD!G35*$C$54</f>
        <v>115971311.71722899</v>
      </c>
      <c r="H35" s="99">
        <f t="shared" si="1"/>
        <v>158.60669886073694</v>
      </c>
      <c r="I35" s="99">
        <f t="shared" si="4"/>
        <v>6.8569582641365727</v>
      </c>
      <c r="J35" s="98">
        <f>SEKTOR_USD!J35*$B$55</f>
        <v>78607919.805598199</v>
      </c>
      <c r="K35" s="98">
        <f>SEKTOR_USD!K35*$C$55</f>
        <v>178772393.12410817</v>
      </c>
      <c r="L35" s="99">
        <f t="shared" si="2"/>
        <v>127.42287744825501</v>
      </c>
      <c r="M35" s="99">
        <f t="shared" si="5"/>
        <v>6.4451274176074529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17330785.910021938</v>
      </c>
      <c r="C36" s="98">
        <f>SEKTOR_USD!C36*$C$53</f>
        <v>39053246.812225491</v>
      </c>
      <c r="D36" s="99">
        <f t="shared" si="0"/>
        <v>125.34031067594012</v>
      </c>
      <c r="E36" s="99">
        <f t="shared" si="3"/>
        <v>10.995693870906056</v>
      </c>
      <c r="F36" s="98">
        <f>SEKTOR_USD!F36*$B$54</f>
        <v>72226432.106976509</v>
      </c>
      <c r="G36" s="98">
        <f>SEKTOR_USD!G36*$C$54</f>
        <v>176481920.87382516</v>
      </c>
      <c r="H36" s="99">
        <f t="shared" si="1"/>
        <v>144.34533968455349</v>
      </c>
      <c r="I36" s="99">
        <f t="shared" si="4"/>
        <v>10.434728622860721</v>
      </c>
      <c r="J36" s="98">
        <f>SEKTOR_USD!J36*$B$55</f>
        <v>122083271.98370042</v>
      </c>
      <c r="K36" s="98">
        <f>SEKTOR_USD!K36*$C$55</f>
        <v>308510387.70214403</v>
      </c>
      <c r="L36" s="99">
        <f t="shared" si="2"/>
        <v>152.70488142170194</v>
      </c>
      <c r="M36" s="99">
        <f t="shared" si="5"/>
        <v>11.122459814113501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3674177.5179537344</v>
      </c>
      <c r="C37" s="98">
        <f>SEKTOR_USD!C37*$C$53</f>
        <v>8883344.720865082</v>
      </c>
      <c r="D37" s="99">
        <f t="shared" si="0"/>
        <v>141.77777686181307</v>
      </c>
      <c r="E37" s="99">
        <f t="shared" si="3"/>
        <v>2.5011630804992095</v>
      </c>
      <c r="F37" s="98">
        <f>SEKTOR_USD!F37*$B$54</f>
        <v>17539109.768971786</v>
      </c>
      <c r="G37" s="98">
        <f>SEKTOR_USD!G37*$C$54</f>
        <v>41992802.117242567</v>
      </c>
      <c r="H37" s="99">
        <f t="shared" si="1"/>
        <v>139.42379442502545</v>
      </c>
      <c r="I37" s="99">
        <f t="shared" si="4"/>
        <v>2.4828803541876354</v>
      </c>
      <c r="J37" s="98">
        <f>SEKTOR_USD!J37*$B$55</f>
        <v>32907815.771782022</v>
      </c>
      <c r="K37" s="98">
        <f>SEKTOR_USD!K37*$C$55</f>
        <v>64374891.764378458</v>
      </c>
      <c r="L37" s="99">
        <f t="shared" si="2"/>
        <v>95.62189180473959</v>
      </c>
      <c r="M37" s="99">
        <f t="shared" si="5"/>
        <v>2.3208526365033952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5132615.4146889439</v>
      </c>
      <c r="C38" s="98">
        <f>SEKTOR_USD!C38*$C$53</f>
        <v>9091250.6867878698</v>
      </c>
      <c r="D38" s="99">
        <f t="shared" si="0"/>
        <v>77.127058083677497</v>
      </c>
      <c r="E38" s="99">
        <f t="shared" si="3"/>
        <v>2.5597003479948879</v>
      </c>
      <c r="F38" s="98">
        <f>SEKTOR_USD!F38*$B$54</f>
        <v>19539967.739433203</v>
      </c>
      <c r="G38" s="98">
        <f>SEKTOR_USD!G38*$C$54</f>
        <v>40025085.906572409</v>
      </c>
      <c r="H38" s="99">
        <f t="shared" si="1"/>
        <v>104.83701119832769</v>
      </c>
      <c r="I38" s="99">
        <f t="shared" si="4"/>
        <v>2.3665365124871216</v>
      </c>
      <c r="J38" s="98">
        <f>SEKTOR_USD!J38*$B$55</f>
        <v>35807683.600997202</v>
      </c>
      <c r="K38" s="98">
        <f>SEKTOR_USD!K38*$C$55</f>
        <v>86525487.725482732</v>
      </c>
      <c r="L38" s="99">
        <f t="shared" si="2"/>
        <v>141.63944445452233</v>
      </c>
      <c r="M38" s="99">
        <f t="shared" si="5"/>
        <v>3.1194290321672842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1913046.2963026597</v>
      </c>
      <c r="C39" s="98">
        <f>SEKTOR_USD!C39*$C$53</f>
        <v>5345650.6401827456</v>
      </c>
      <c r="D39" s="99">
        <f t="shared" si="0"/>
        <v>179.43132638840331</v>
      </c>
      <c r="E39" s="99">
        <f t="shared" si="3"/>
        <v>1.5051024633849861</v>
      </c>
      <c r="F39" s="98">
        <f>SEKTOR_USD!F39*$B$54</f>
        <v>10583149.936407594</v>
      </c>
      <c r="G39" s="98">
        <f>SEKTOR_USD!G39*$C$54</f>
        <v>29436096.514609918</v>
      </c>
      <c r="H39" s="99">
        <f t="shared" si="1"/>
        <v>178.14116488461917</v>
      </c>
      <c r="I39" s="99">
        <f t="shared" si="4"/>
        <v>1.7404484115168466</v>
      </c>
      <c r="J39" s="98">
        <f>SEKTOR_USD!J39*$B$55</f>
        <v>20824809.768418472</v>
      </c>
      <c r="K39" s="98">
        <f>SEKTOR_USD!K39*$C$55</f>
        <v>47529977.526177436</v>
      </c>
      <c r="L39" s="99">
        <f t="shared" si="2"/>
        <v>128.23727109506785</v>
      </c>
      <c r="M39" s="99">
        <f t="shared" si="5"/>
        <v>1.713557423262583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4947343.4993054979</v>
      </c>
      <c r="C40" s="98">
        <f>SEKTOR_USD!C40*$C$53</f>
        <v>10551949.038662255</v>
      </c>
      <c r="D40" s="99">
        <f t="shared" si="0"/>
        <v>113.28515071054849</v>
      </c>
      <c r="E40" s="99">
        <f t="shared" si="3"/>
        <v>2.9709694030922424</v>
      </c>
      <c r="F40" s="98">
        <f>SEKTOR_USD!F40*$B$54</f>
        <v>23767365.603300981</v>
      </c>
      <c r="G40" s="98">
        <f>SEKTOR_USD!G40*$C$54</f>
        <v>49904132.310859956</v>
      </c>
      <c r="H40" s="99">
        <f t="shared" si="1"/>
        <v>109.9691364360925</v>
      </c>
      <c r="I40" s="99">
        <f t="shared" si="4"/>
        <v>2.950648288758464</v>
      </c>
      <c r="J40" s="98">
        <f>SEKTOR_USD!J40*$B$55</f>
        <v>43277578.836981758</v>
      </c>
      <c r="K40" s="98">
        <f>SEKTOR_USD!K40*$C$55</f>
        <v>80731185.34904632</v>
      </c>
      <c r="L40" s="99">
        <f t="shared" si="2"/>
        <v>86.542749198482255</v>
      </c>
      <c r="M40" s="99">
        <f t="shared" si="5"/>
        <v>2.9105320293378116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105339.95999991894</v>
      </c>
      <c r="C41" s="98">
        <f>SEKTOR_USD!C41*$C$53</f>
        <v>239470.38832306128</v>
      </c>
      <c r="D41" s="99">
        <f t="shared" si="0"/>
        <v>127.33100366019275</v>
      </c>
      <c r="E41" s="99">
        <f t="shared" si="3"/>
        <v>6.7424434485766779E-2</v>
      </c>
      <c r="F41" s="98">
        <f>SEKTOR_USD!F41*$B$54</f>
        <v>526812.90607699694</v>
      </c>
      <c r="G41" s="98">
        <f>SEKTOR_USD!G41*$C$54</f>
        <v>1018734.3388728108</v>
      </c>
      <c r="H41" s="99">
        <f t="shared" si="1"/>
        <v>93.376875760123568</v>
      </c>
      <c r="I41" s="99">
        <f t="shared" si="4"/>
        <v>6.0234024608827957E-2</v>
      </c>
      <c r="J41" s="98">
        <f>SEKTOR_USD!J41*$B$55</f>
        <v>958298.75032656302</v>
      </c>
      <c r="K41" s="98">
        <f>SEKTOR_USD!K41*$C$55</f>
        <v>1761198.3707172021</v>
      </c>
      <c r="L41" s="99">
        <f t="shared" si="2"/>
        <v>83.783853429531447</v>
      </c>
      <c r="M41" s="99">
        <f t="shared" si="5"/>
        <v>6.3494970943722667E-2</v>
      </c>
    </row>
    <row r="42" spans="1:13" ht="16.8" x14ac:dyDescent="0.3">
      <c r="A42" s="92" t="s">
        <v>31</v>
      </c>
      <c r="B42" s="93">
        <f>SEKTOR_USD!B42*$B$53</f>
        <v>4289328.7467279248</v>
      </c>
      <c r="C42" s="93">
        <f>SEKTOR_USD!C42*$C$53</f>
        <v>10136711.36215494</v>
      </c>
      <c r="D42" s="96">
        <f t="shared" si="0"/>
        <v>136.32395558133982</v>
      </c>
      <c r="E42" s="96">
        <f t="shared" si="3"/>
        <v>2.854056553400282</v>
      </c>
      <c r="F42" s="93">
        <f>SEKTOR_USD!F42*$B$54</f>
        <v>22217481.876473807</v>
      </c>
      <c r="G42" s="93">
        <f>SEKTOR_USD!G42*$C$54</f>
        <v>49873572.04682415</v>
      </c>
      <c r="H42" s="96">
        <f t="shared" si="1"/>
        <v>124.47895906527329</v>
      </c>
      <c r="I42" s="96">
        <f t="shared" si="4"/>
        <v>2.9488413724450102</v>
      </c>
      <c r="J42" s="93">
        <f>SEKTOR_USD!J42*$B$55</f>
        <v>40428685.018650748</v>
      </c>
      <c r="K42" s="93">
        <f>SEKTOR_USD!K42*$C$55</f>
        <v>79857166.977143675</v>
      </c>
      <c r="L42" s="96">
        <f t="shared" si="2"/>
        <v>97.526006448895373</v>
      </c>
      <c r="M42" s="96">
        <f t="shared" si="5"/>
        <v>2.8790217962766493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4289328.7467279248</v>
      </c>
      <c r="C43" s="98">
        <f>SEKTOR_USD!C43*$C$53</f>
        <v>10136711.36215494</v>
      </c>
      <c r="D43" s="99">
        <f t="shared" si="0"/>
        <v>136.32395558133982</v>
      </c>
      <c r="E43" s="99">
        <f t="shared" si="3"/>
        <v>2.854056553400282</v>
      </c>
      <c r="F43" s="98">
        <f>SEKTOR_USD!F43*$B$54</f>
        <v>22217481.876473807</v>
      </c>
      <c r="G43" s="98">
        <f>SEKTOR_USD!G43*$C$54</f>
        <v>49873572.04682415</v>
      </c>
      <c r="H43" s="99">
        <f t="shared" si="1"/>
        <v>124.47895906527329</v>
      </c>
      <c r="I43" s="99">
        <f t="shared" si="4"/>
        <v>2.9488413724450102</v>
      </c>
      <c r="J43" s="98">
        <f>SEKTOR_USD!J43*$B$55</f>
        <v>40428685.018650748</v>
      </c>
      <c r="K43" s="98">
        <f>SEKTOR_USD!K43*$C$55</f>
        <v>79857166.977143675</v>
      </c>
      <c r="L43" s="99">
        <f t="shared" si="2"/>
        <v>97.526006448895373</v>
      </c>
      <c r="M43" s="99">
        <f t="shared" si="5"/>
        <v>2.8790217962766493</v>
      </c>
    </row>
    <row r="44" spans="1:13" ht="17.399999999999999" x14ac:dyDescent="0.3">
      <c r="A44" s="100" t="s">
        <v>33</v>
      </c>
      <c r="B44" s="101">
        <f>SEKTOR_USD!B44*$B$53</f>
        <v>157907756.10869572</v>
      </c>
      <c r="C44" s="101">
        <f>SEKTOR_USD!C44*$C$53</f>
        <v>355168552.98743844</v>
      </c>
      <c r="D44" s="102">
        <f>(C44-B44)/B44*100</f>
        <v>124.92153757346686</v>
      </c>
      <c r="E44" s="103">
        <f t="shared" si="3"/>
        <v>100</v>
      </c>
      <c r="F44" s="101">
        <f>SEKTOR_USD!F44*$B$54</f>
        <v>753708984.58353055</v>
      </c>
      <c r="G44" s="101">
        <f>SEKTOR_USD!G44*$C$54</f>
        <v>1691293825.1904626</v>
      </c>
      <c r="H44" s="102">
        <f>(G44-F44)/F44*100</f>
        <v>124.39613428848855</v>
      </c>
      <c r="I44" s="102">
        <f t="shared" si="4"/>
        <v>100</v>
      </c>
      <c r="J44" s="101">
        <f>SEKTOR_USD!J44*$B$55</f>
        <v>1411431341.1505313</v>
      </c>
      <c r="K44" s="101">
        <f>SEKTOR_USD!K44*$C$55</f>
        <v>2773760416.8339572</v>
      </c>
      <c r="L44" s="102">
        <f>(K44-J44)/J44*100</f>
        <v>96.52110137875502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41765660.888271593</v>
      </c>
      <c r="C45" s="40">
        <f>SEKTOR_USD!C46*2.7012</f>
        <v>63193454.336392798</v>
      </c>
      <c r="D45" s="41"/>
      <c r="E45" s="41"/>
      <c r="F45" s="40">
        <f>SEKTOR_USD!F46*2.1642</f>
        <v>226978485.06778562</v>
      </c>
      <c r="G45" s="40">
        <f>SEKTOR_USD!G46*2.5613</f>
        <v>322374722.60010499</v>
      </c>
      <c r="H45" s="41">
        <f>(G45-F45)/F45*100</f>
        <v>42.028757705308465</v>
      </c>
      <c r="I45" s="41" t="e">
        <f t="shared" ref="I45:I46" si="6">G45/G$46*100</f>
        <v>#REF!</v>
      </c>
      <c r="J45" s="40">
        <f>SEKTOR_USD!J46*2.0809</f>
        <v>415051505.01096737</v>
      </c>
      <c r="K45" s="40">
        <f>SEKTOR_USD!K46*2.3856</f>
        <v>587341364.3635776</v>
      </c>
      <c r="L45" s="41">
        <f>(K45-J45)/J45*100</f>
        <v>41.510476958289217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225</v>
      </c>
      <c r="B53" s="83">
        <v>8.6317090000000007</v>
      </c>
      <c r="C53" s="83">
        <v>16.965875</v>
      </c>
    </row>
    <row r="54" spans="1:3" x14ac:dyDescent="0.25">
      <c r="A54" s="82" t="s">
        <v>226</v>
      </c>
      <c r="B54" s="83">
        <v>7.890731333333334</v>
      </c>
      <c r="C54" s="83">
        <v>14.835285666666666</v>
      </c>
    </row>
    <row r="55" spans="1:3" x14ac:dyDescent="0.25">
      <c r="A55" s="82" t="s">
        <v>227</v>
      </c>
      <c r="B55" s="83">
        <v>7.7206287500000004</v>
      </c>
      <c r="C55" s="83">
        <v>12.335289333333336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6" sqref="D6:E6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45" t="s">
        <v>37</v>
      </c>
      <c r="B5" s="146"/>
      <c r="C5" s="146"/>
      <c r="D5" s="146"/>
      <c r="E5" s="146"/>
      <c r="F5" s="146"/>
      <c r="G5" s="147"/>
    </row>
    <row r="6" spans="1:7" ht="50.25" customHeight="1" x14ac:dyDescent="0.25">
      <c r="A6" s="88"/>
      <c r="B6" s="148" t="s">
        <v>122</v>
      </c>
      <c r="C6" s="148"/>
      <c r="D6" s="148" t="s">
        <v>123</v>
      </c>
      <c r="E6" s="148"/>
      <c r="F6" s="148" t="s">
        <v>117</v>
      </c>
      <c r="G6" s="148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17.110908248003078</v>
      </c>
      <c r="C8" s="105">
        <f>SEKTOR_TL!D8</f>
        <v>130.18489507374369</v>
      </c>
      <c r="D8" s="105">
        <f>SEKTOR_USD!H8</f>
        <v>21.13635483945923</v>
      </c>
      <c r="E8" s="105">
        <f>SEKTOR_TL!H8</f>
        <v>127.74725849180814</v>
      </c>
      <c r="F8" s="105">
        <f>SEKTOR_USD!L8</f>
        <v>22.165612596208366</v>
      </c>
      <c r="G8" s="105">
        <f>SEKTOR_TL!L8</f>
        <v>95.184644509443828</v>
      </c>
    </row>
    <row r="9" spans="1:7" s="21" customFormat="1" ht="15.6" x14ac:dyDescent="0.3">
      <c r="A9" s="95" t="s">
        <v>3</v>
      </c>
      <c r="B9" s="105">
        <f>SEKTOR_USD!D9</f>
        <v>11.827440361394045</v>
      </c>
      <c r="C9" s="105">
        <f>SEKTOR_TL!D9</f>
        <v>119.80008532972626</v>
      </c>
      <c r="D9" s="105">
        <f>SEKTOR_USD!H9</f>
        <v>16.254601388271031</v>
      </c>
      <c r="E9" s="105">
        <f>SEKTOR_TL!H9</f>
        <v>118.56912227816278</v>
      </c>
      <c r="F9" s="105">
        <f>SEKTOR_USD!L9</f>
        <v>18.398503334110529</v>
      </c>
      <c r="G9" s="105">
        <f>SEKTOR_TL!L9</f>
        <v>89.165914143959441</v>
      </c>
    </row>
    <row r="10" spans="1:7" ht="13.8" x14ac:dyDescent="0.25">
      <c r="A10" s="97" t="s">
        <v>4</v>
      </c>
      <c r="B10" s="106">
        <f>SEKTOR_USD!D10</f>
        <v>30.626637891569729</v>
      </c>
      <c r="C10" s="106">
        <f>SEKTOR_TL!D10</f>
        <v>156.75045464793072</v>
      </c>
      <c r="D10" s="106">
        <f>SEKTOR_USD!H10</f>
        <v>31.474451019993037</v>
      </c>
      <c r="E10" s="106">
        <f>SEKTOR_TL!H10</f>
        <v>147.18381051833694</v>
      </c>
      <c r="F10" s="106">
        <f>SEKTOR_USD!L10</f>
        <v>31.252450255475633</v>
      </c>
      <c r="G10" s="106">
        <f>SEKTOR_TL!L10</f>
        <v>109.70273303326918</v>
      </c>
    </row>
    <row r="11" spans="1:7" ht="13.8" x14ac:dyDescent="0.25">
      <c r="A11" s="97" t="s">
        <v>5</v>
      </c>
      <c r="B11" s="106">
        <f>SEKTOR_USD!D11</f>
        <v>0.23759740836399962</v>
      </c>
      <c r="C11" s="106">
        <f>SEKTOR_TL!D11</f>
        <v>97.019912039507744</v>
      </c>
      <c r="D11" s="106">
        <f>SEKTOR_USD!H11</f>
        <v>-0.80326983182825651</v>
      </c>
      <c r="E11" s="106">
        <f>SEKTOR_TL!H11</f>
        <v>86.49878789149146</v>
      </c>
      <c r="F11" s="106">
        <f>SEKTOR_USD!L11</f>
        <v>1.4942074093300322</v>
      </c>
      <c r="G11" s="106">
        <f>SEKTOR_TL!L11</f>
        <v>62.157831258423059</v>
      </c>
    </row>
    <row r="12" spans="1:7" ht="13.8" x14ac:dyDescent="0.25">
      <c r="A12" s="97" t="s">
        <v>6</v>
      </c>
      <c r="B12" s="106">
        <f>SEKTOR_USD!D12</f>
        <v>-5.5699716036554676</v>
      </c>
      <c r="C12" s="106">
        <f>SEKTOR_TL!D12</f>
        <v>85.604966295646861</v>
      </c>
      <c r="D12" s="106">
        <f>SEKTOR_USD!H12</f>
        <v>23.347853060344296</v>
      </c>
      <c r="E12" s="106">
        <f>SEKTOR_TL!H12</f>
        <v>131.90507434844</v>
      </c>
      <c r="F12" s="106">
        <f>SEKTOR_USD!L12</f>
        <v>22.096218793139041</v>
      </c>
      <c r="G12" s="106">
        <f>SEKTOR_TL!L12</f>
        <v>95.073773663750003</v>
      </c>
    </row>
    <row r="13" spans="1:7" ht="13.8" x14ac:dyDescent="0.25">
      <c r="A13" s="97" t="s">
        <v>7</v>
      </c>
      <c r="B13" s="106">
        <f>SEKTOR_USD!D13</f>
        <v>8.2026994550110768</v>
      </c>
      <c r="C13" s="106">
        <f>SEKTOR_TL!D13</f>
        <v>112.67555169159272</v>
      </c>
      <c r="D13" s="106">
        <f>SEKTOR_USD!H13</f>
        <v>10.578739886540545</v>
      </c>
      <c r="E13" s="106">
        <f>SEKTOR_TL!H13</f>
        <v>107.89799139997625</v>
      </c>
      <c r="F13" s="106">
        <f>SEKTOR_USD!L13</f>
        <v>11.061865096551086</v>
      </c>
      <c r="G13" s="106">
        <f>SEKTOR_TL!L13</f>
        <v>77.444128480545373</v>
      </c>
    </row>
    <row r="14" spans="1:7" ht="13.8" x14ac:dyDescent="0.25">
      <c r="A14" s="97" t="s">
        <v>8</v>
      </c>
      <c r="B14" s="106">
        <f>SEKTOR_USD!D14</f>
        <v>-24.042700831856525</v>
      </c>
      <c r="C14" s="106">
        <f>SEKTOR_TL!D14</f>
        <v>49.296279916795868</v>
      </c>
      <c r="D14" s="106">
        <f>SEKTOR_USD!H14</f>
        <v>-19.401412806765034</v>
      </c>
      <c r="E14" s="106">
        <f>SEKTOR_TL!H14</f>
        <v>51.532603865283747</v>
      </c>
      <c r="F14" s="106">
        <f>SEKTOR_USD!L14</f>
        <v>3.5544713377184194</v>
      </c>
      <c r="G14" s="106">
        <f>SEKTOR_TL!L14</f>
        <v>65.449525818882378</v>
      </c>
    </row>
    <row r="15" spans="1:7" ht="13.8" x14ac:dyDescent="0.25">
      <c r="A15" s="97" t="s">
        <v>9</v>
      </c>
      <c r="B15" s="106">
        <f>SEKTOR_USD!D15</f>
        <v>13.319361432464087</v>
      </c>
      <c r="C15" s="106">
        <f>SEKTOR_TL!D15</f>
        <v>122.73249957140662</v>
      </c>
      <c r="D15" s="106">
        <f>SEKTOR_USD!H15</f>
        <v>41.523041059067616</v>
      </c>
      <c r="E15" s="106">
        <f>SEKTOR_TL!H15</f>
        <v>166.07606492156967</v>
      </c>
      <c r="F15" s="106">
        <f>SEKTOR_USD!L15</f>
        <v>37.233988937235466</v>
      </c>
      <c r="G15" s="106">
        <f>SEKTOR_TL!L15</f>
        <v>119.25946897890481</v>
      </c>
    </row>
    <row r="16" spans="1:7" ht="13.8" x14ac:dyDescent="0.25">
      <c r="A16" s="97" t="s">
        <v>10</v>
      </c>
      <c r="B16" s="106">
        <f>SEKTOR_USD!D16</f>
        <v>-6.8468341125981729</v>
      </c>
      <c r="C16" s="106">
        <f>SEKTOR_TL!D16</f>
        <v>83.095255910495041</v>
      </c>
      <c r="D16" s="106">
        <f>SEKTOR_USD!H16</f>
        <v>0.57567303688448046</v>
      </c>
      <c r="E16" s="106">
        <f>SEKTOR_TL!H16</f>
        <v>89.09132469336538</v>
      </c>
      <c r="F16" s="106">
        <f>SEKTOR_USD!L16</f>
        <v>-6.7310341549446848</v>
      </c>
      <c r="G16" s="106">
        <f>SEKTOR_TL!L16</f>
        <v>49.016319366417136</v>
      </c>
    </row>
    <row r="17" spans="1:7" ht="13.8" x14ac:dyDescent="0.25">
      <c r="A17" s="107" t="s">
        <v>11</v>
      </c>
      <c r="B17" s="106">
        <f>SEKTOR_USD!D17</f>
        <v>-17.138150452390271</v>
      </c>
      <c r="C17" s="106">
        <f>SEKTOR_TL!D17</f>
        <v>62.867374432288337</v>
      </c>
      <c r="D17" s="106">
        <f>SEKTOR_USD!H17</f>
        <v>-2.1625936967068946</v>
      </c>
      <c r="E17" s="106">
        <f>SEKTOR_TL!H17</f>
        <v>83.943136584013331</v>
      </c>
      <c r="F17" s="106">
        <f>SEKTOR_USD!L17</f>
        <v>6.5855866501300593</v>
      </c>
      <c r="G17" s="106">
        <f>SEKTOR_TL!L17</f>
        <v>70.2923547635191</v>
      </c>
    </row>
    <row r="18" spans="1:7" s="21" customFormat="1" ht="15.6" x14ac:dyDescent="0.3">
      <c r="A18" s="95" t="s">
        <v>12</v>
      </c>
      <c r="B18" s="105">
        <f>SEKTOR_USD!D18</f>
        <v>18.064713572372685</v>
      </c>
      <c r="C18" s="105">
        <f>SEKTOR_TL!D18</f>
        <v>132.05962716997047</v>
      </c>
      <c r="D18" s="105">
        <f>SEKTOR_USD!H18</f>
        <v>33.897760931545513</v>
      </c>
      <c r="E18" s="105">
        <f>SEKTOR_TL!H18</f>
        <v>151.73985143242535</v>
      </c>
      <c r="F18" s="105">
        <f>SEKTOR_USD!L18</f>
        <v>37.216035594567018</v>
      </c>
      <c r="G18" s="105">
        <f>SEKTOR_TL!L18</f>
        <v>119.23078482849596</v>
      </c>
    </row>
    <row r="19" spans="1:7" ht="13.8" x14ac:dyDescent="0.25">
      <c r="A19" s="97" t="s">
        <v>13</v>
      </c>
      <c r="B19" s="106">
        <f>SEKTOR_USD!D19</f>
        <v>18.064713572372685</v>
      </c>
      <c r="C19" s="106">
        <f>SEKTOR_TL!D19</f>
        <v>132.05962716997047</v>
      </c>
      <c r="D19" s="106">
        <f>SEKTOR_USD!H19</f>
        <v>33.897760931545513</v>
      </c>
      <c r="E19" s="106">
        <f>SEKTOR_TL!H19</f>
        <v>151.73985143242535</v>
      </c>
      <c r="F19" s="106">
        <f>SEKTOR_USD!L19</f>
        <v>37.216035594567018</v>
      </c>
      <c r="G19" s="106">
        <f>SEKTOR_TL!L19</f>
        <v>119.23078482849596</v>
      </c>
    </row>
    <row r="20" spans="1:7" s="21" customFormat="1" ht="15.6" x14ac:dyDescent="0.3">
      <c r="A20" s="95" t="s">
        <v>110</v>
      </c>
      <c r="B20" s="105">
        <f>SEKTOR_USD!D20</f>
        <v>30.679495901626964</v>
      </c>
      <c r="C20" s="105">
        <f>SEKTOR_TL!D20</f>
        <v>156.85434860350543</v>
      </c>
      <c r="D20" s="105">
        <f>SEKTOR_USD!H20</f>
        <v>28.502616425737511</v>
      </c>
      <c r="E20" s="105">
        <f>SEKTOR_TL!H20</f>
        <v>141.59649379224095</v>
      </c>
      <c r="F20" s="105">
        <f>SEKTOR_USD!L20</f>
        <v>25.83840048661774</v>
      </c>
      <c r="G20" s="105">
        <f>SEKTOR_TL!L20</f>
        <v>101.05267712118706</v>
      </c>
    </row>
    <row r="21" spans="1:7" ht="13.8" x14ac:dyDescent="0.25">
      <c r="A21" s="97" t="s">
        <v>109</v>
      </c>
      <c r="B21" s="106">
        <f>SEKTOR_USD!D21</f>
        <v>30.679495901626964</v>
      </c>
      <c r="C21" s="106">
        <f>SEKTOR_TL!D21</f>
        <v>156.85434860350543</v>
      </c>
      <c r="D21" s="106">
        <f>SEKTOR_USD!H21</f>
        <v>28.502616425737511</v>
      </c>
      <c r="E21" s="106">
        <f>SEKTOR_TL!H21</f>
        <v>141.59649379224095</v>
      </c>
      <c r="F21" s="106">
        <f>SEKTOR_USD!L21</f>
        <v>25.83840048661774</v>
      </c>
      <c r="G21" s="106">
        <f>SEKTOR_TL!L21</f>
        <v>101.05267712118706</v>
      </c>
    </row>
    <row r="22" spans="1:7" ht="16.8" x14ac:dyDescent="0.3">
      <c r="A22" s="92" t="s">
        <v>14</v>
      </c>
      <c r="B22" s="105">
        <f>SEKTOR_USD!D22</f>
        <v>13.794513649559018</v>
      </c>
      <c r="C22" s="105">
        <f>SEKTOR_TL!D22</f>
        <v>123.66642506880294</v>
      </c>
      <c r="D22" s="105">
        <f>SEKTOR_USD!H22</f>
        <v>19.046162545684265</v>
      </c>
      <c r="E22" s="105">
        <f>SEKTOR_TL!H22</f>
        <v>123.81750870481119</v>
      </c>
      <c r="F22" s="105">
        <f>SEKTOR_USD!L22</f>
        <v>23.128105089363981</v>
      </c>
      <c r="G22" s="105">
        <f>SEKTOR_TL!L22</f>
        <v>96.722423849531367</v>
      </c>
    </row>
    <row r="23" spans="1:7" s="21" customFormat="1" ht="15.6" x14ac:dyDescent="0.3">
      <c r="A23" s="95" t="s">
        <v>15</v>
      </c>
      <c r="B23" s="105">
        <f>SEKTOR_USD!D23</f>
        <v>2.4704139154988756</v>
      </c>
      <c r="C23" s="105">
        <f>SEKTOR_TL!D23</f>
        <v>101.40857780175565</v>
      </c>
      <c r="D23" s="105">
        <f>SEKTOR_USD!H23</f>
        <v>6.253553671263913</v>
      </c>
      <c r="E23" s="105">
        <f>SEKTOR_TL!H23</f>
        <v>99.766251722805904</v>
      </c>
      <c r="F23" s="105">
        <f>SEKTOR_USD!L23</f>
        <v>13.353830432099297</v>
      </c>
      <c r="G23" s="105">
        <f>SEKTOR_TL!L23</f>
        <v>81.106013603043664</v>
      </c>
    </row>
    <row r="24" spans="1:7" ht="13.8" x14ac:dyDescent="0.25">
      <c r="A24" s="97" t="s">
        <v>16</v>
      </c>
      <c r="B24" s="106">
        <f>SEKTOR_USD!D24</f>
        <v>9.5014239879888507</v>
      </c>
      <c r="C24" s="106">
        <f>SEKTOR_TL!D24</f>
        <v>115.22823252060745</v>
      </c>
      <c r="D24" s="106">
        <f>SEKTOR_USD!H24</f>
        <v>10.882572527034318</v>
      </c>
      <c r="E24" s="106">
        <f>SEKTOR_TL!H24</f>
        <v>108.46922413192111</v>
      </c>
      <c r="F24" s="106">
        <f>SEKTOR_USD!L24</f>
        <v>18.37922969858683</v>
      </c>
      <c r="G24" s="106">
        <f>SEKTOR_TL!L24</f>
        <v>89.13512055468216</v>
      </c>
    </row>
    <row r="25" spans="1:7" ht="13.8" x14ac:dyDescent="0.25">
      <c r="A25" s="97" t="s">
        <v>17</v>
      </c>
      <c r="B25" s="106">
        <f>SEKTOR_USD!D25</f>
        <v>12.643203904369951</v>
      </c>
      <c r="C25" s="106">
        <f>SEKTOR_TL!D25</f>
        <v>121.40349229116183</v>
      </c>
      <c r="D25" s="106">
        <f>SEKTOR_USD!H25</f>
        <v>23.491282987972379</v>
      </c>
      <c r="E25" s="106">
        <f>SEKTOR_TL!H25</f>
        <v>132.17473553187466</v>
      </c>
      <c r="F25" s="106">
        <f>SEKTOR_USD!L25</f>
        <v>28.455937896158705</v>
      </c>
      <c r="G25" s="106">
        <f>SEKTOR_TL!L25</f>
        <v>105.23473046593723</v>
      </c>
    </row>
    <row r="26" spans="1:7" ht="13.8" x14ac:dyDescent="0.25">
      <c r="A26" s="97" t="s">
        <v>18</v>
      </c>
      <c r="B26" s="106">
        <f>SEKTOR_USD!D26</f>
        <v>-24.048665976073412</v>
      </c>
      <c r="C26" s="106">
        <f>SEKTOR_TL!D26</f>
        <v>49.284555252405461</v>
      </c>
      <c r="D26" s="106">
        <f>SEKTOR_USD!H26</f>
        <v>-16.127787714966765</v>
      </c>
      <c r="E26" s="106">
        <f>SEKTOR_TL!H26</f>
        <v>57.687313910629989</v>
      </c>
      <c r="F26" s="106">
        <f>SEKTOR_USD!L26</f>
        <v>-8.0276527433617826</v>
      </c>
      <c r="G26" s="106">
        <f>SEKTOR_TL!L26</f>
        <v>46.944704999115345</v>
      </c>
    </row>
    <row r="27" spans="1:7" s="21" customFormat="1" ht="15.6" x14ac:dyDescent="0.3">
      <c r="A27" s="95" t="s">
        <v>19</v>
      </c>
      <c r="B27" s="105">
        <f>SEKTOR_USD!D27</f>
        <v>34.63918575612265</v>
      </c>
      <c r="C27" s="105">
        <f>SEKTOR_TL!D27</f>
        <v>164.63723413754531</v>
      </c>
      <c r="D27" s="105">
        <f>SEKTOR_USD!H27</f>
        <v>39.834050030267001</v>
      </c>
      <c r="E27" s="105">
        <f>SEKTOR_TL!H27</f>
        <v>162.90060965104917</v>
      </c>
      <c r="F27" s="105">
        <f>SEKTOR_USD!L27</f>
        <v>38.773023789916138</v>
      </c>
      <c r="G27" s="105">
        <f>SEKTOR_TL!L27</f>
        <v>121.71839309203483</v>
      </c>
    </row>
    <row r="28" spans="1:7" ht="13.8" x14ac:dyDescent="0.25">
      <c r="A28" s="97" t="s">
        <v>20</v>
      </c>
      <c r="B28" s="106">
        <f>SEKTOR_USD!D28</f>
        <v>34.63918575612265</v>
      </c>
      <c r="C28" s="106">
        <f>SEKTOR_TL!D28</f>
        <v>164.63723413754531</v>
      </c>
      <c r="D28" s="106">
        <f>SEKTOR_USD!H28</f>
        <v>39.834050030267001</v>
      </c>
      <c r="E28" s="106">
        <f>SEKTOR_TL!H28</f>
        <v>162.90060965104917</v>
      </c>
      <c r="F28" s="106">
        <f>SEKTOR_USD!L28</f>
        <v>38.773023789916138</v>
      </c>
      <c r="G28" s="106">
        <f>SEKTOR_TL!L28</f>
        <v>121.71839309203483</v>
      </c>
    </row>
    <row r="29" spans="1:7" s="21" customFormat="1" ht="15.6" x14ac:dyDescent="0.3">
      <c r="A29" s="95" t="s">
        <v>21</v>
      </c>
      <c r="B29" s="105">
        <f>SEKTOR_USD!D29</f>
        <v>10.832704974909605</v>
      </c>
      <c r="C29" s="105">
        <f>SEKTOR_TL!D29</f>
        <v>117.84490400640179</v>
      </c>
      <c r="D29" s="105">
        <f>SEKTOR_USD!H29</f>
        <v>16.440799249645192</v>
      </c>
      <c r="E29" s="105">
        <f>SEKTOR_TL!H29</f>
        <v>118.9191910293746</v>
      </c>
      <c r="F29" s="105">
        <f>SEKTOR_USD!L29</f>
        <v>21.347531849317868</v>
      </c>
      <c r="G29" s="105">
        <f>SEKTOR_TL!L29</f>
        <v>93.87759257913001</v>
      </c>
    </row>
    <row r="30" spans="1:7" ht="13.8" x14ac:dyDescent="0.25">
      <c r="A30" s="97" t="s">
        <v>22</v>
      </c>
      <c r="B30" s="106">
        <f>SEKTOR_USD!D30</f>
        <v>9.4591103595899551</v>
      </c>
      <c r="C30" s="106">
        <f>SEKTOR_TL!D30</f>
        <v>115.14506385375228</v>
      </c>
      <c r="D30" s="106">
        <f>SEKTOR_USD!H30</f>
        <v>14.541290972581441</v>
      </c>
      <c r="E30" s="106">
        <f>SEKTOR_TL!H30</f>
        <v>115.34794436971497</v>
      </c>
      <c r="F30" s="106">
        <f>SEKTOR_USD!L30</f>
        <v>10.447237441852371</v>
      </c>
      <c r="G30" s="106">
        <f>SEKTOR_TL!L30</f>
        <v>76.462134630241835</v>
      </c>
    </row>
    <row r="31" spans="1:7" ht="13.8" x14ac:dyDescent="0.25">
      <c r="A31" s="97" t="s">
        <v>23</v>
      </c>
      <c r="B31" s="106">
        <f>SEKTOR_USD!D31</f>
        <v>17.901975588699763</v>
      </c>
      <c r="C31" s="106">
        <f>SEKTOR_TL!D31</f>
        <v>131.73976093157583</v>
      </c>
      <c r="D31" s="106">
        <f>SEKTOR_USD!H31</f>
        <v>6.1306852242861742</v>
      </c>
      <c r="E31" s="106">
        <f>SEKTOR_TL!H31</f>
        <v>99.535247975075436</v>
      </c>
      <c r="F31" s="106">
        <f>SEKTOR_USD!L31</f>
        <v>3.7103411188489264</v>
      </c>
      <c r="G31" s="106">
        <f>SEKTOR_TL!L31</f>
        <v>65.698559791480548</v>
      </c>
    </row>
    <row r="32" spans="1:7" ht="13.8" x14ac:dyDescent="0.25">
      <c r="A32" s="97" t="s">
        <v>24</v>
      </c>
      <c r="B32" s="106">
        <f>SEKTOR_USD!D32</f>
        <v>-63.536462379836635</v>
      </c>
      <c r="C32" s="106">
        <f>SEKTOR_TL!D32</f>
        <v>-28.329856657414066</v>
      </c>
      <c r="D32" s="106">
        <f>SEKTOR_USD!H32</f>
        <v>-7.6423446964291832</v>
      </c>
      <c r="E32" s="106">
        <f>SEKTOR_TL!H32</f>
        <v>73.640711114314712</v>
      </c>
      <c r="F32" s="106">
        <f>SEKTOR_USD!L32</f>
        <v>-2.3944323633152496</v>
      </c>
      <c r="G32" s="106">
        <f>SEKTOR_TL!L32</f>
        <v>55.944930954327091</v>
      </c>
    </row>
    <row r="33" spans="1:7" ht="13.8" x14ac:dyDescent="0.25">
      <c r="A33" s="97" t="s">
        <v>105</v>
      </c>
      <c r="B33" s="106">
        <f>SEKTOR_USD!D33</f>
        <v>4.2365877627908661</v>
      </c>
      <c r="C33" s="106">
        <f>SEKTOR_TL!D33</f>
        <v>104.88004384879513</v>
      </c>
      <c r="D33" s="106">
        <f>SEKTOR_USD!H33</f>
        <v>6.9366492432314022</v>
      </c>
      <c r="E33" s="106">
        <f>SEKTOR_TL!H33</f>
        <v>101.05053292814405</v>
      </c>
      <c r="F33" s="106">
        <f>SEKTOR_USD!L33</f>
        <v>10.79886284995429</v>
      </c>
      <c r="G33" s="106">
        <f>SEKTOR_TL!L33</f>
        <v>77.02392840201054</v>
      </c>
    </row>
    <row r="34" spans="1:7" ht="13.8" x14ac:dyDescent="0.25">
      <c r="A34" s="97" t="s">
        <v>25</v>
      </c>
      <c r="B34" s="106">
        <f>SEKTOR_USD!D34</f>
        <v>9.634339882509293</v>
      </c>
      <c r="C34" s="106">
        <f>SEKTOR_TL!D34</f>
        <v>115.48948257571787</v>
      </c>
      <c r="D34" s="106">
        <f>SEKTOR_USD!H34</f>
        <v>10.367480578701009</v>
      </c>
      <c r="E34" s="106">
        <f>SEKTOR_TL!H34</f>
        <v>107.50080487199216</v>
      </c>
      <c r="F34" s="106">
        <f>SEKTOR_USD!L34</f>
        <v>13.742163779384706</v>
      </c>
      <c r="G34" s="106">
        <f>SEKTOR_TL!L34</f>
        <v>81.726455843132911</v>
      </c>
    </row>
    <row r="35" spans="1:7" ht="13.8" x14ac:dyDescent="0.25">
      <c r="A35" s="97" t="s">
        <v>26</v>
      </c>
      <c r="B35" s="106">
        <f>SEKTOR_USD!D35</f>
        <v>19.613889912110103</v>
      </c>
      <c r="C35" s="106">
        <f>SEKTOR_TL!D35</f>
        <v>135.10457830687071</v>
      </c>
      <c r="D35" s="106">
        <f>SEKTOR_USD!H35</f>
        <v>37.550164355467722</v>
      </c>
      <c r="E35" s="106">
        <f>SEKTOR_TL!H35</f>
        <v>158.60669886073694</v>
      </c>
      <c r="F35" s="106">
        <f>SEKTOR_USD!L35</f>
        <v>42.343447209620152</v>
      </c>
      <c r="G35" s="106">
        <f>SEKTOR_TL!L35</f>
        <v>127.42287744825501</v>
      </c>
    </row>
    <row r="36" spans="1:7" ht="13.8" x14ac:dyDescent="0.25">
      <c r="A36" s="97" t="s">
        <v>27</v>
      </c>
      <c r="B36" s="106">
        <f>SEKTOR_USD!D36</f>
        <v>14.64613453325034</v>
      </c>
      <c r="C36" s="106">
        <f>SEKTOR_TL!D36</f>
        <v>125.34031067594012</v>
      </c>
      <c r="D36" s="106">
        <f>SEKTOR_USD!H36</f>
        <v>29.964698444266556</v>
      </c>
      <c r="E36" s="106">
        <f>SEKTOR_TL!H36</f>
        <v>144.34533968455349</v>
      </c>
      <c r="F36" s="106">
        <f>SEKTOR_USD!L36</f>
        <v>58.167394379431869</v>
      </c>
      <c r="G36" s="106">
        <f>SEKTOR_TL!L36</f>
        <v>152.70488142170194</v>
      </c>
    </row>
    <row r="37" spans="1:7" ht="13.8" x14ac:dyDescent="0.25">
      <c r="A37" s="97" t="s">
        <v>106</v>
      </c>
      <c r="B37" s="106">
        <f>SEKTOR_USD!D37</f>
        <v>23.009005579618123</v>
      </c>
      <c r="C37" s="106">
        <f>SEKTOR_TL!D37</f>
        <v>141.77777686181307</v>
      </c>
      <c r="D37" s="106">
        <f>SEKTOR_USD!H37</f>
        <v>27.346980642240464</v>
      </c>
      <c r="E37" s="106">
        <f>SEKTOR_TL!H37</f>
        <v>139.42379442502545</v>
      </c>
      <c r="F37" s="106">
        <f>SEKTOR_USD!L37</f>
        <v>22.439284655914168</v>
      </c>
      <c r="G37" s="106">
        <f>SEKTOR_TL!L37</f>
        <v>95.62189180473959</v>
      </c>
    </row>
    <row r="38" spans="1:7" ht="13.8" x14ac:dyDescent="0.25">
      <c r="A38" s="107" t="s">
        <v>28</v>
      </c>
      <c r="B38" s="106">
        <f>SEKTOR_USD!D38</f>
        <v>-9.8832673584827244</v>
      </c>
      <c r="C38" s="106">
        <f>SEKTOR_TL!D38</f>
        <v>77.127058083677497</v>
      </c>
      <c r="D38" s="106">
        <f>SEKTOR_USD!H38</f>
        <v>8.950636934527191</v>
      </c>
      <c r="E38" s="106">
        <f>SEKTOR_TL!H38</f>
        <v>104.83701119832769</v>
      </c>
      <c r="F38" s="106">
        <f>SEKTOR_USD!L38</f>
        <v>51.241563256098686</v>
      </c>
      <c r="G38" s="106">
        <f>SEKTOR_TL!L38</f>
        <v>141.63944445452233</v>
      </c>
    </row>
    <row r="39" spans="1:7" ht="13.8" x14ac:dyDescent="0.25">
      <c r="A39" s="107" t="s">
        <v>107</v>
      </c>
      <c r="B39" s="106">
        <f>SEKTOR_USD!D39</f>
        <v>42.165959307652464</v>
      </c>
      <c r="C39" s="106">
        <f>SEKTOR_TL!D39</f>
        <v>179.43132638840331</v>
      </c>
      <c r="D39" s="106">
        <f>SEKTOR_USD!H39</f>
        <v>47.940339954237807</v>
      </c>
      <c r="E39" s="106">
        <f>SEKTOR_TL!H39</f>
        <v>178.14116488461917</v>
      </c>
      <c r="F39" s="106">
        <f>SEKTOR_USD!L39</f>
        <v>42.853174288855307</v>
      </c>
      <c r="G39" s="106">
        <f>SEKTOR_TL!L39</f>
        <v>128.23727109506785</v>
      </c>
    </row>
    <row r="40" spans="1:7" ht="13.8" x14ac:dyDescent="0.25">
      <c r="A40" s="107" t="s">
        <v>29</v>
      </c>
      <c r="B40" s="106">
        <f>SEKTOR_USD!D40</f>
        <v>8.5128444571587352</v>
      </c>
      <c r="C40" s="106">
        <f>SEKTOR_TL!D40</f>
        <v>113.28515071054849</v>
      </c>
      <c r="D40" s="106">
        <f>SEKTOR_USD!H40</f>
        <v>11.680359996834813</v>
      </c>
      <c r="E40" s="106">
        <f>SEKTOR_TL!H40</f>
        <v>109.9691364360925</v>
      </c>
      <c r="F40" s="106">
        <f>SEKTOR_USD!L40</f>
        <v>16.756670528509805</v>
      </c>
      <c r="G40" s="106">
        <f>SEKTOR_TL!L40</f>
        <v>86.542749198482255</v>
      </c>
    </row>
    <row r="41" spans="1:7" ht="13.8" x14ac:dyDescent="0.25">
      <c r="A41" s="97" t="s">
        <v>30</v>
      </c>
      <c r="B41" s="106">
        <f>SEKTOR_USD!D41</f>
        <v>15.658937147227517</v>
      </c>
      <c r="C41" s="106">
        <f>SEKTOR_TL!D41</f>
        <v>127.33100366019275</v>
      </c>
      <c r="D41" s="106">
        <f>SEKTOR_USD!H41</f>
        <v>2.8551122632588131</v>
      </c>
      <c r="E41" s="106">
        <f>SEKTOR_TL!H41</f>
        <v>93.376875760123568</v>
      </c>
      <c r="F41" s="106">
        <f>SEKTOR_USD!L41</f>
        <v>15.029884117877721</v>
      </c>
      <c r="G41" s="106">
        <f>SEKTOR_TL!L41</f>
        <v>83.783853429531447</v>
      </c>
    </row>
    <row r="42" spans="1:7" ht="16.8" x14ac:dyDescent="0.3">
      <c r="A42" s="92" t="s">
        <v>31</v>
      </c>
      <c r="B42" s="105">
        <f>SEKTOR_USD!D42</f>
        <v>20.234271106385666</v>
      </c>
      <c r="C42" s="105">
        <f>SEKTOR_TL!D42</f>
        <v>136.32395558133982</v>
      </c>
      <c r="D42" s="105">
        <f>SEKTOR_USD!H42</f>
        <v>19.397980987338567</v>
      </c>
      <c r="E42" s="105">
        <f>SEKTOR_TL!H42</f>
        <v>124.47895906527329</v>
      </c>
      <c r="F42" s="105">
        <f>SEKTOR_USD!L42</f>
        <v>23.631065559280493</v>
      </c>
      <c r="G42" s="105">
        <f>SEKTOR_TL!L42</f>
        <v>97.526006448895373</v>
      </c>
    </row>
    <row r="43" spans="1:7" ht="13.8" x14ac:dyDescent="0.25">
      <c r="A43" s="97" t="s">
        <v>32</v>
      </c>
      <c r="B43" s="106">
        <f>SEKTOR_USD!D43</f>
        <v>20.234271106385666</v>
      </c>
      <c r="C43" s="106">
        <f>SEKTOR_TL!D43</f>
        <v>136.32395558133982</v>
      </c>
      <c r="D43" s="106">
        <f>SEKTOR_USD!H43</f>
        <v>19.397980987338567</v>
      </c>
      <c r="E43" s="106">
        <f>SEKTOR_TL!H43</f>
        <v>124.47895906527329</v>
      </c>
      <c r="F43" s="106">
        <f>SEKTOR_USD!L43</f>
        <v>23.631065559280493</v>
      </c>
      <c r="G43" s="106">
        <f>SEKTOR_TL!L43</f>
        <v>97.526006448895373</v>
      </c>
    </row>
    <row r="44" spans="1:7" ht="17.399999999999999" x14ac:dyDescent="0.3">
      <c r="A44" s="108" t="s">
        <v>40</v>
      </c>
      <c r="B44" s="109">
        <f>SEKTOR_USD!D44</f>
        <v>14.433075816409824</v>
      </c>
      <c r="C44" s="109">
        <f>SEKTOR_TL!D44</f>
        <v>124.92153757346686</v>
      </c>
      <c r="D44" s="109">
        <f>SEKTOR_USD!H44</f>
        <v>19.353927365720732</v>
      </c>
      <c r="E44" s="109">
        <f>SEKTOR_TL!H44</f>
        <v>124.39613428848855</v>
      </c>
      <c r="F44" s="109">
        <f>SEKTOR_USD!L44</f>
        <v>23.002097825659472</v>
      </c>
      <c r="G44" s="109">
        <f>SEKTOR_TL!L44</f>
        <v>96.52110137875502</v>
      </c>
    </row>
    <row r="45" spans="1:7" ht="13.8" hidden="1" x14ac:dyDescent="0.25">
      <c r="A45" s="42" t="s">
        <v>34</v>
      </c>
      <c r="B45" s="47"/>
      <c r="C45" s="47"/>
      <c r="D45" s="41">
        <f>SEKTOR_USD!H46</f>
        <v>20.00883825628728</v>
      </c>
      <c r="E45" s="41">
        <f>SEKTOR_TL!H45</f>
        <v>42.028757705308465</v>
      </c>
      <c r="F45" s="41">
        <f>SEKTOR_USD!L46</f>
        <v>23.43609637093564</v>
      </c>
      <c r="G45" s="41">
        <f>SEKTOR_TL!L45</f>
        <v>41.510476958289217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G23" sqref="G23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6" width="12.6640625" bestFit="1" customWidth="1"/>
    <col min="7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41" t="s">
        <v>124</v>
      </c>
      <c r="D2" s="141"/>
      <c r="E2" s="141"/>
      <c r="F2" s="141"/>
      <c r="G2" s="141"/>
      <c r="H2" s="141"/>
      <c r="I2" s="141"/>
      <c r="J2" s="141"/>
      <c r="K2" s="141"/>
    </row>
    <row r="6" spans="1:13" ht="22.5" customHeight="1" x14ac:dyDescent="0.25">
      <c r="A6" s="149" t="s">
        <v>113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1:13" ht="24" customHeight="1" x14ac:dyDescent="0.25">
      <c r="A7" s="50"/>
      <c r="B7" s="137" t="s">
        <v>126</v>
      </c>
      <c r="C7" s="137"/>
      <c r="D7" s="137"/>
      <c r="E7" s="137"/>
      <c r="F7" s="137" t="s">
        <v>127</v>
      </c>
      <c r="G7" s="137"/>
      <c r="H7" s="137"/>
      <c r="I7" s="137"/>
      <c r="J7" s="137" t="s">
        <v>104</v>
      </c>
      <c r="K7" s="137"/>
      <c r="L7" s="137"/>
      <c r="M7" s="137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118</v>
      </c>
      <c r="E8" s="7" t="s">
        <v>119</v>
      </c>
      <c r="F8" s="5">
        <v>2021</v>
      </c>
      <c r="G8" s="6">
        <v>2022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2" t="s">
        <v>199</v>
      </c>
      <c r="B9" s="75">
        <v>6089421.8366099996</v>
      </c>
      <c r="C9" s="75">
        <v>6975405.8783499999</v>
      </c>
      <c r="D9" s="64">
        <f>(C9-B9)/B9*100</f>
        <v>14.549559309775628</v>
      </c>
      <c r="E9" s="77">
        <f t="shared" ref="E9:E23" si="0">C9/C$23*100</f>
        <v>33.320479307901138</v>
      </c>
      <c r="F9" s="75">
        <v>30180152.119199999</v>
      </c>
      <c r="G9" s="75">
        <v>37528237.50784</v>
      </c>
      <c r="H9" s="64">
        <f t="shared" ref="H9:H22" si="1">(G9-F9)/F9*100</f>
        <v>24.347410044912593</v>
      </c>
      <c r="I9" s="66">
        <f t="shared" ref="I9:I23" si="2">G9/G$23*100</f>
        <v>32.918119590049614</v>
      </c>
      <c r="J9" s="75">
        <v>55255006.28734</v>
      </c>
      <c r="K9" s="75">
        <v>75051132.15106</v>
      </c>
      <c r="L9" s="64">
        <f t="shared" ref="L9:L23" si="3">(K9-J9)/J9*100</f>
        <v>35.826845735525104</v>
      </c>
      <c r="M9" s="77">
        <f t="shared" ref="M9:M23" si="4">K9/K$23*100</f>
        <v>33.376257886550547</v>
      </c>
    </row>
    <row r="10" spans="1:13" ht="22.5" customHeight="1" x14ac:dyDescent="0.3">
      <c r="A10" s="52" t="s">
        <v>200</v>
      </c>
      <c r="B10" s="75">
        <v>2498614.4296400002</v>
      </c>
      <c r="C10" s="75">
        <v>2892447.8818399999</v>
      </c>
      <c r="D10" s="64">
        <f t="shared" ref="D10:D23" si="5">(C10-B10)/B10*100</f>
        <v>15.762073872948182</v>
      </c>
      <c r="E10" s="77">
        <f t="shared" si="0"/>
        <v>13.816794531650956</v>
      </c>
      <c r="F10" s="75">
        <v>15088349.25137</v>
      </c>
      <c r="G10" s="75">
        <v>15893541.68196</v>
      </c>
      <c r="H10" s="64">
        <f t="shared" si="1"/>
        <v>5.3365177142681119</v>
      </c>
      <c r="I10" s="66">
        <f t="shared" si="2"/>
        <v>13.941115824767927</v>
      </c>
      <c r="J10" s="75">
        <v>30638406.487470001</v>
      </c>
      <c r="K10" s="75">
        <v>31566906.779569998</v>
      </c>
      <c r="L10" s="64">
        <f t="shared" si="3"/>
        <v>3.0305110433198292</v>
      </c>
      <c r="M10" s="77">
        <f t="shared" si="4"/>
        <v>14.038232217936617</v>
      </c>
    </row>
    <row r="11" spans="1:13" ht="22.5" customHeight="1" x14ac:dyDescent="0.3">
      <c r="A11" s="52" t="s">
        <v>201</v>
      </c>
      <c r="B11" s="75">
        <v>1974132.5773799999</v>
      </c>
      <c r="C11" s="75">
        <v>2228566.43775</v>
      </c>
      <c r="D11" s="64">
        <f t="shared" si="5"/>
        <v>12.888387704319024</v>
      </c>
      <c r="E11" s="77">
        <f t="shared" si="0"/>
        <v>10.645531338299264</v>
      </c>
      <c r="F11" s="75">
        <v>10456474.688820001</v>
      </c>
      <c r="G11" s="75">
        <v>11996542.229520001</v>
      </c>
      <c r="H11" s="64">
        <f t="shared" si="1"/>
        <v>14.728362918973358</v>
      </c>
      <c r="I11" s="66">
        <f t="shared" si="2"/>
        <v>10.522839280579609</v>
      </c>
      <c r="J11" s="75">
        <v>20951925.733679999</v>
      </c>
      <c r="K11" s="75">
        <v>24002505.26661</v>
      </c>
      <c r="L11" s="64">
        <f t="shared" si="3"/>
        <v>14.559900467889818</v>
      </c>
      <c r="M11" s="77">
        <f t="shared" si="4"/>
        <v>10.674240117913374</v>
      </c>
    </row>
    <row r="12" spans="1:13" ht="22.5" customHeight="1" x14ac:dyDescent="0.3">
      <c r="A12" s="52" t="s">
        <v>202</v>
      </c>
      <c r="B12" s="75">
        <v>1728917.2212</v>
      </c>
      <c r="C12" s="75">
        <v>2125160.6367899999</v>
      </c>
      <c r="D12" s="64">
        <f t="shared" si="5"/>
        <v>22.918588046394543</v>
      </c>
      <c r="E12" s="77">
        <f t="shared" si="0"/>
        <v>10.151577163976775</v>
      </c>
      <c r="F12" s="75">
        <v>9165082.8857700005</v>
      </c>
      <c r="G12" s="75">
        <v>11632115.27667</v>
      </c>
      <c r="H12" s="64">
        <f t="shared" si="1"/>
        <v>26.917731368587972</v>
      </c>
      <c r="I12" s="66">
        <f t="shared" si="2"/>
        <v>10.203179983676907</v>
      </c>
      <c r="J12" s="75">
        <v>17722953.478580002</v>
      </c>
      <c r="K12" s="75">
        <v>22147304.597520001</v>
      </c>
      <c r="L12" s="64">
        <f t="shared" si="3"/>
        <v>24.963960573993944</v>
      </c>
      <c r="M12" s="77">
        <f t="shared" si="4"/>
        <v>9.8492071811920567</v>
      </c>
    </row>
    <row r="13" spans="1:13" ht="22.5" customHeight="1" x14ac:dyDescent="0.3">
      <c r="A13" s="53" t="s">
        <v>203</v>
      </c>
      <c r="B13" s="75">
        <v>1397408.65759</v>
      </c>
      <c r="C13" s="75">
        <v>1913143.39136</v>
      </c>
      <c r="D13" s="64">
        <f t="shared" si="5"/>
        <v>36.906507696857041</v>
      </c>
      <c r="E13" s="77">
        <f t="shared" si="0"/>
        <v>9.1388022283712225</v>
      </c>
      <c r="F13" s="75">
        <v>7322162.5258799996</v>
      </c>
      <c r="G13" s="75">
        <v>10229053.26354</v>
      </c>
      <c r="H13" s="64">
        <f t="shared" si="1"/>
        <v>39.699893677389262</v>
      </c>
      <c r="I13" s="66">
        <f t="shared" si="2"/>
        <v>8.9724756871902862</v>
      </c>
      <c r="J13" s="75">
        <v>13266273.524350001</v>
      </c>
      <c r="K13" s="75">
        <v>19221344.00962</v>
      </c>
      <c r="L13" s="64">
        <f t="shared" si="3"/>
        <v>44.888796196909233</v>
      </c>
      <c r="M13" s="77">
        <f t="shared" si="4"/>
        <v>8.5479927644518519</v>
      </c>
    </row>
    <row r="14" spans="1:13" ht="22.5" customHeight="1" x14ac:dyDescent="0.3">
      <c r="A14" s="52" t="s">
        <v>204</v>
      </c>
      <c r="B14" s="75">
        <v>1547936.5491200001</v>
      </c>
      <c r="C14" s="75">
        <v>1702143.82977</v>
      </c>
      <c r="D14" s="64">
        <f t="shared" si="5"/>
        <v>9.9621189730074207</v>
      </c>
      <c r="E14" s="77">
        <f t="shared" si="0"/>
        <v>8.1308886175292869</v>
      </c>
      <c r="F14" s="75">
        <v>7648473.9120399999</v>
      </c>
      <c r="G14" s="75">
        <v>9276992.5482700001</v>
      </c>
      <c r="H14" s="64">
        <f t="shared" si="1"/>
        <v>21.292072836470485</v>
      </c>
      <c r="I14" s="66">
        <f t="shared" si="2"/>
        <v>8.1373698958325438</v>
      </c>
      <c r="J14" s="75">
        <v>14774563.654789999</v>
      </c>
      <c r="K14" s="75">
        <v>17934613.378309999</v>
      </c>
      <c r="L14" s="64">
        <f t="shared" si="3"/>
        <v>21.388447045578182</v>
      </c>
      <c r="M14" s="77">
        <f t="shared" si="4"/>
        <v>7.9757661750556252</v>
      </c>
    </row>
    <row r="15" spans="1:13" ht="22.5" customHeight="1" x14ac:dyDescent="0.3">
      <c r="A15" s="52" t="s">
        <v>205</v>
      </c>
      <c r="B15" s="75">
        <v>1009358.99826</v>
      </c>
      <c r="C15" s="75">
        <v>1059390.5241</v>
      </c>
      <c r="D15" s="64">
        <f t="shared" si="5"/>
        <v>4.9567622546831878</v>
      </c>
      <c r="E15" s="77">
        <f t="shared" si="0"/>
        <v>5.0605514077426719</v>
      </c>
      <c r="F15" s="75">
        <v>5460995.8152000001</v>
      </c>
      <c r="G15" s="75">
        <v>6033331.1302399999</v>
      </c>
      <c r="H15" s="64">
        <f t="shared" si="1"/>
        <v>10.480420319073966</v>
      </c>
      <c r="I15" s="66">
        <f t="shared" si="2"/>
        <v>5.2921727440602258</v>
      </c>
      <c r="J15" s="75">
        <v>10752166.692330001</v>
      </c>
      <c r="K15" s="75">
        <v>12278347.173219999</v>
      </c>
      <c r="L15" s="64">
        <f t="shared" si="3"/>
        <v>14.1941668554924</v>
      </c>
      <c r="M15" s="77">
        <f t="shared" si="4"/>
        <v>5.4603477646299785</v>
      </c>
    </row>
    <row r="16" spans="1:13" ht="22.5" customHeight="1" x14ac:dyDescent="0.3">
      <c r="A16" s="52" t="s">
        <v>206</v>
      </c>
      <c r="B16" s="75">
        <v>984528.31397000002</v>
      </c>
      <c r="C16" s="75">
        <v>920093.27174999996</v>
      </c>
      <c r="D16" s="64">
        <f t="shared" si="5"/>
        <v>-6.5447627361952625</v>
      </c>
      <c r="E16" s="77">
        <f t="shared" si="0"/>
        <v>4.3951490934513098</v>
      </c>
      <c r="F16" s="75">
        <v>4484997.3480799999</v>
      </c>
      <c r="G16" s="75">
        <v>5487189.7952199997</v>
      </c>
      <c r="H16" s="64">
        <f t="shared" si="1"/>
        <v>22.345441242435346</v>
      </c>
      <c r="I16" s="66">
        <f t="shared" si="2"/>
        <v>4.8131215822383586</v>
      </c>
      <c r="J16" s="75">
        <v>8723575.7724600006</v>
      </c>
      <c r="K16" s="75">
        <v>10830402.52372</v>
      </c>
      <c r="L16" s="64">
        <f t="shared" si="3"/>
        <v>24.150953762689515</v>
      </c>
      <c r="M16" s="77">
        <f t="shared" si="4"/>
        <v>4.8164271115758401</v>
      </c>
    </row>
    <row r="17" spans="1:13" ht="22.5" customHeight="1" x14ac:dyDescent="0.3">
      <c r="A17" s="52" t="s">
        <v>207</v>
      </c>
      <c r="B17" s="75">
        <v>313781.40143000003</v>
      </c>
      <c r="C17" s="75">
        <v>343070.63857000001</v>
      </c>
      <c r="D17" s="64">
        <f t="shared" si="5"/>
        <v>9.3342808103092665</v>
      </c>
      <c r="E17" s="77">
        <f t="shared" si="0"/>
        <v>1.6387975571572237</v>
      </c>
      <c r="F17" s="75">
        <v>1563350.86203</v>
      </c>
      <c r="G17" s="75">
        <v>1868650.8349200001</v>
      </c>
      <c r="H17" s="64">
        <f t="shared" si="1"/>
        <v>19.528563952276858</v>
      </c>
      <c r="I17" s="66">
        <f t="shared" si="2"/>
        <v>1.6390983361020375</v>
      </c>
      <c r="J17" s="75">
        <v>2955856.8272000002</v>
      </c>
      <c r="K17" s="75">
        <v>3710433.3346500001</v>
      </c>
      <c r="L17" s="64">
        <f t="shared" si="3"/>
        <v>25.5281818965768</v>
      </c>
      <c r="M17" s="77">
        <f t="shared" si="4"/>
        <v>1.6500801027074581</v>
      </c>
    </row>
    <row r="18" spans="1:13" ht="22.5" customHeight="1" x14ac:dyDescent="0.3">
      <c r="A18" s="52" t="s">
        <v>208</v>
      </c>
      <c r="B18" s="75">
        <v>254120.15088999999</v>
      </c>
      <c r="C18" s="75">
        <v>242380.76574999999</v>
      </c>
      <c r="D18" s="64">
        <f t="shared" si="5"/>
        <v>-4.6196199313141371</v>
      </c>
      <c r="E18" s="77">
        <f t="shared" si="0"/>
        <v>1.1578169687405353</v>
      </c>
      <c r="F18" s="75">
        <v>1290445.7008700001</v>
      </c>
      <c r="G18" s="75">
        <v>1360967.7883599999</v>
      </c>
      <c r="H18" s="64">
        <f t="shared" si="1"/>
        <v>5.4649403258467091</v>
      </c>
      <c r="I18" s="66">
        <f t="shared" si="2"/>
        <v>1.1937810936652851</v>
      </c>
      <c r="J18" s="75">
        <v>2307263.04734</v>
      </c>
      <c r="K18" s="75">
        <v>2615764.8137300001</v>
      </c>
      <c r="L18" s="64">
        <f t="shared" si="3"/>
        <v>13.370897035154524</v>
      </c>
      <c r="M18" s="77">
        <f t="shared" si="4"/>
        <v>1.1632661425798927</v>
      </c>
    </row>
    <row r="19" spans="1:13" ht="22.5" customHeight="1" x14ac:dyDescent="0.3">
      <c r="A19" s="52" t="s">
        <v>209</v>
      </c>
      <c r="B19" s="75">
        <v>231331.63696999999</v>
      </c>
      <c r="C19" s="75">
        <v>255585.52828</v>
      </c>
      <c r="D19" s="64">
        <f t="shared" si="5"/>
        <v>10.484467938618074</v>
      </c>
      <c r="E19" s="77">
        <f t="shared" si="0"/>
        <v>1.2208941608523571</v>
      </c>
      <c r="F19" s="75">
        <v>1284406.9932899999</v>
      </c>
      <c r="G19" s="75">
        <v>1198446.28688</v>
      </c>
      <c r="H19" s="64">
        <f t="shared" si="1"/>
        <v>-6.6926376809746335</v>
      </c>
      <c r="I19" s="66">
        <f t="shared" si="2"/>
        <v>1.0512243796561227</v>
      </c>
      <c r="J19" s="75">
        <v>2511516.3847699999</v>
      </c>
      <c r="K19" s="75">
        <v>2455175.6151000001</v>
      </c>
      <c r="L19" s="64">
        <f t="shared" si="3"/>
        <v>-2.2432969186127534</v>
      </c>
      <c r="M19" s="77">
        <f t="shared" si="4"/>
        <v>1.0918499446672318</v>
      </c>
    </row>
    <row r="20" spans="1:13" ht="22.5" customHeight="1" x14ac:dyDescent="0.3">
      <c r="A20" s="52" t="s">
        <v>210</v>
      </c>
      <c r="B20" s="75">
        <v>123359.29863999999</v>
      </c>
      <c r="C20" s="75">
        <v>116561.25231</v>
      </c>
      <c r="D20" s="64">
        <f t="shared" si="5"/>
        <v>-5.510769277181744</v>
      </c>
      <c r="E20" s="77">
        <f t="shared" si="0"/>
        <v>0.55679581424115099</v>
      </c>
      <c r="F20" s="75">
        <v>856474.08219999995</v>
      </c>
      <c r="G20" s="75">
        <v>737142.30426</v>
      </c>
      <c r="H20" s="64">
        <f t="shared" si="1"/>
        <v>-13.932911738960726</v>
      </c>
      <c r="I20" s="66">
        <f t="shared" si="2"/>
        <v>0.64658881252939626</v>
      </c>
      <c r="J20" s="75">
        <v>1619964.25969</v>
      </c>
      <c r="K20" s="75">
        <v>1561596.37791</v>
      </c>
      <c r="L20" s="64">
        <f t="shared" si="3"/>
        <v>-3.6030351553045592</v>
      </c>
      <c r="M20" s="77">
        <f t="shared" si="4"/>
        <v>0.69446312040865421</v>
      </c>
    </row>
    <row r="21" spans="1:13" ht="22.5" customHeight="1" x14ac:dyDescent="0.3">
      <c r="A21" s="52" t="s">
        <v>211</v>
      </c>
      <c r="B21" s="75">
        <v>141004.54902999999</v>
      </c>
      <c r="C21" s="75">
        <v>159327.56609000001</v>
      </c>
      <c r="D21" s="64">
        <f t="shared" si="5"/>
        <v>12.994628319474732</v>
      </c>
      <c r="E21" s="77">
        <f t="shared" si="0"/>
        <v>0.76108415218640812</v>
      </c>
      <c r="F21" s="75">
        <v>716901.10178000003</v>
      </c>
      <c r="G21" s="75">
        <v>745784.98730000004</v>
      </c>
      <c r="H21" s="64">
        <f t="shared" si="1"/>
        <v>4.0289916486784518</v>
      </c>
      <c r="I21" s="66">
        <f t="shared" si="2"/>
        <v>0.65416979401913933</v>
      </c>
      <c r="J21" s="75">
        <v>1333532.70411</v>
      </c>
      <c r="K21" s="75">
        <v>1450116.50718</v>
      </c>
      <c r="L21" s="64">
        <f t="shared" si="3"/>
        <v>8.7424779842807059</v>
      </c>
      <c r="M21" s="77">
        <f t="shared" si="4"/>
        <v>0.64488650766476174</v>
      </c>
    </row>
    <row r="22" spans="1:13" ht="22.5" customHeight="1" x14ac:dyDescent="0.3">
      <c r="A22" s="52" t="s">
        <v>212</v>
      </c>
      <c r="B22" s="75">
        <v>0</v>
      </c>
      <c r="C22" s="75">
        <v>1012.72935</v>
      </c>
      <c r="D22" s="64" t="e">
        <f t="shared" si="5"/>
        <v>#DIV/0!</v>
      </c>
      <c r="E22" s="77">
        <f t="shared" si="0"/>
        <v>4.837657899723723E-3</v>
      </c>
      <c r="F22" s="75">
        <v>0</v>
      </c>
      <c r="G22" s="75">
        <v>16807.723180000001</v>
      </c>
      <c r="H22" s="64" t="e">
        <f t="shared" si="1"/>
        <v>#DIV/0!</v>
      </c>
      <c r="I22" s="66">
        <f t="shared" si="2"/>
        <v>1.4742995632558121E-2</v>
      </c>
      <c r="J22" s="75">
        <v>0</v>
      </c>
      <c r="K22" s="75">
        <v>38188.540480000003</v>
      </c>
      <c r="L22" s="64" t="e">
        <f t="shared" si="3"/>
        <v>#DIV/0!</v>
      </c>
      <c r="M22" s="77">
        <f t="shared" si="4"/>
        <v>1.6982962666119528E-2</v>
      </c>
    </row>
    <row r="23" spans="1:13" ht="24" customHeight="1" x14ac:dyDescent="0.25">
      <c r="A23" s="68" t="s">
        <v>42</v>
      </c>
      <c r="B23" s="76">
        <f>SUM(B9:B22)</f>
        <v>18293915.620729998</v>
      </c>
      <c r="C23" s="76">
        <f>SUM(C9:C22)</f>
        <v>20934290.332059994</v>
      </c>
      <c r="D23" s="74">
        <f t="shared" si="5"/>
        <v>14.433075816409801</v>
      </c>
      <c r="E23" s="78">
        <f t="shared" si="0"/>
        <v>100</v>
      </c>
      <c r="F23" s="67">
        <f>SUM(F9:F22)</f>
        <v>95518267.286530003</v>
      </c>
      <c r="G23" s="67">
        <f>SUM(G9:G22)</f>
        <v>114004803.35815999</v>
      </c>
      <c r="H23" s="74">
        <f>(G23-F23)/F23*100</f>
        <v>19.353927365720715</v>
      </c>
      <c r="I23" s="70">
        <f t="shared" si="2"/>
        <v>100</v>
      </c>
      <c r="J23" s="76">
        <f>SUM(J9:J22)</f>
        <v>182813004.85411</v>
      </c>
      <c r="K23" s="76">
        <f>SUM(K9:K22)</f>
        <v>224863831.06867999</v>
      </c>
      <c r="L23" s="74">
        <f t="shared" si="3"/>
        <v>23.002097825659472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H1" sqref="H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52"/>
      <c r="I26" s="152"/>
      <c r="N26" t="s">
        <v>43</v>
      </c>
    </row>
    <row r="27" spans="3:14" x14ac:dyDescent="0.25">
      <c r="H27" s="152"/>
      <c r="I27" s="15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52"/>
      <c r="I39" s="152"/>
    </row>
    <row r="40" spans="8:9" x14ac:dyDescent="0.25">
      <c r="H40" s="152"/>
      <c r="I40" s="15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52"/>
      <c r="I51" s="152"/>
    </row>
    <row r="52" spans="3:9" x14ac:dyDescent="0.25">
      <c r="H52" s="152"/>
      <c r="I52" s="15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1482366.32238</v>
      </c>
      <c r="D5" s="79">
        <v>1629551.8542200001</v>
      </c>
      <c r="E5" s="79">
        <v>1751496.34259</v>
      </c>
      <c r="F5" s="79">
        <v>1828186.9206600001</v>
      </c>
      <c r="G5" s="79">
        <v>1361375.39255</v>
      </c>
      <c r="H5" s="79">
        <v>1709846.0877499999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9762822.9201500006</v>
      </c>
      <c r="P5" s="57">
        <f t="shared" ref="P5:P24" si="0">O5/O$26*100</f>
        <v>8.5635189330390773</v>
      </c>
    </row>
    <row r="6" spans="1:16" x14ac:dyDescent="0.25">
      <c r="A6" s="54" t="s">
        <v>98</v>
      </c>
      <c r="B6" s="55" t="s">
        <v>170</v>
      </c>
      <c r="C6" s="79">
        <v>1087958.37158</v>
      </c>
      <c r="D6" s="79">
        <v>1095875.4583999999</v>
      </c>
      <c r="E6" s="79">
        <v>1270783.24649</v>
      </c>
      <c r="F6" s="79">
        <v>1527796.5942599999</v>
      </c>
      <c r="G6" s="79">
        <v>1086261.40952</v>
      </c>
      <c r="H6" s="79">
        <v>1298567.3162799999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7367242.3965299996</v>
      </c>
      <c r="P6" s="57">
        <f t="shared" si="0"/>
        <v>6.46222104641057</v>
      </c>
    </row>
    <row r="7" spans="1:16" x14ac:dyDescent="0.25">
      <c r="A7" s="54" t="s">
        <v>97</v>
      </c>
      <c r="B7" s="55" t="s">
        <v>171</v>
      </c>
      <c r="C7" s="79">
        <v>899699.95476999995</v>
      </c>
      <c r="D7" s="79">
        <v>1055528.30858</v>
      </c>
      <c r="E7" s="79">
        <v>1097707.6314000001</v>
      </c>
      <c r="F7" s="79">
        <v>1105425.4244599999</v>
      </c>
      <c r="G7" s="79">
        <v>860410.00249999994</v>
      </c>
      <c r="H7" s="79">
        <v>1135199.90328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6153971.22499</v>
      </c>
      <c r="P7" s="57">
        <f t="shared" si="0"/>
        <v>5.3979929298737961</v>
      </c>
    </row>
    <row r="8" spans="1:16" x14ac:dyDescent="0.25">
      <c r="A8" s="54" t="s">
        <v>96</v>
      </c>
      <c r="B8" s="55" t="s">
        <v>172</v>
      </c>
      <c r="C8" s="79">
        <v>948945.67197000002</v>
      </c>
      <c r="D8" s="79">
        <v>983289.49948999996</v>
      </c>
      <c r="E8" s="79">
        <v>1119049.5449399999</v>
      </c>
      <c r="F8" s="79">
        <v>1011298.51816</v>
      </c>
      <c r="G8" s="79">
        <v>867129.12991999998</v>
      </c>
      <c r="H8" s="79">
        <v>1042323.34091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5972035.7053899998</v>
      </c>
      <c r="P8" s="57">
        <f t="shared" si="0"/>
        <v>5.238407092925832</v>
      </c>
    </row>
    <row r="9" spans="1:16" x14ac:dyDescent="0.25">
      <c r="A9" s="54" t="s">
        <v>95</v>
      </c>
      <c r="B9" s="55" t="s">
        <v>175</v>
      </c>
      <c r="C9" s="79">
        <v>656117.89148999995</v>
      </c>
      <c r="D9" s="79">
        <v>760463.52228000003</v>
      </c>
      <c r="E9" s="79">
        <v>928403.69735000003</v>
      </c>
      <c r="F9" s="79">
        <v>978421.83826999995</v>
      </c>
      <c r="G9" s="79">
        <v>772908.28862999997</v>
      </c>
      <c r="H9" s="79">
        <v>869831.39945999999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4966146.63748</v>
      </c>
      <c r="P9" s="57">
        <f t="shared" si="0"/>
        <v>4.3560854378023404</v>
      </c>
    </row>
    <row r="10" spans="1:16" x14ac:dyDescent="0.25">
      <c r="A10" s="54" t="s">
        <v>94</v>
      </c>
      <c r="B10" s="55" t="s">
        <v>173</v>
      </c>
      <c r="C10" s="79">
        <v>671915.99786999996</v>
      </c>
      <c r="D10" s="79">
        <v>824888.87624999997</v>
      </c>
      <c r="E10" s="79">
        <v>931672.86308000004</v>
      </c>
      <c r="F10" s="79">
        <v>790727.82561000006</v>
      </c>
      <c r="G10" s="79">
        <v>728120.92594999995</v>
      </c>
      <c r="H10" s="79">
        <v>890371.27124000003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4837697.76</v>
      </c>
      <c r="P10" s="57">
        <f t="shared" si="0"/>
        <v>4.2434157311791347</v>
      </c>
    </row>
    <row r="11" spans="1:16" x14ac:dyDescent="0.25">
      <c r="A11" s="54" t="s">
        <v>93</v>
      </c>
      <c r="B11" s="55" t="s">
        <v>174</v>
      </c>
      <c r="C11" s="79">
        <v>609540.88147999998</v>
      </c>
      <c r="D11" s="79">
        <v>716415.79775999999</v>
      </c>
      <c r="E11" s="79">
        <v>728788.71065999998</v>
      </c>
      <c r="F11" s="79">
        <v>771450.29099000001</v>
      </c>
      <c r="G11" s="79">
        <v>697543.99028999999</v>
      </c>
      <c r="H11" s="79">
        <v>872048.69162000006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4395788.3628000002</v>
      </c>
      <c r="P11" s="57">
        <f t="shared" si="0"/>
        <v>3.8557922414813484</v>
      </c>
    </row>
    <row r="12" spans="1:16" x14ac:dyDescent="0.25">
      <c r="A12" s="54" t="s">
        <v>92</v>
      </c>
      <c r="B12" s="55" t="s">
        <v>176</v>
      </c>
      <c r="C12" s="79">
        <v>553522.74315999995</v>
      </c>
      <c r="D12" s="79">
        <v>581868.62413000001</v>
      </c>
      <c r="E12" s="79">
        <v>811390.65648999996</v>
      </c>
      <c r="F12" s="79">
        <v>751987.77324999997</v>
      </c>
      <c r="G12" s="79">
        <v>458498.69248999999</v>
      </c>
      <c r="H12" s="79">
        <v>749001.88708999997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3906270.3766100002</v>
      </c>
      <c r="P12" s="57">
        <f t="shared" si="0"/>
        <v>3.4264085911695981</v>
      </c>
    </row>
    <row r="13" spans="1:16" x14ac:dyDescent="0.25">
      <c r="A13" s="54" t="s">
        <v>91</v>
      </c>
      <c r="B13" s="55" t="s">
        <v>213</v>
      </c>
      <c r="C13" s="79">
        <v>519507.09732</v>
      </c>
      <c r="D13" s="79">
        <v>576401.47094000003</v>
      </c>
      <c r="E13" s="79">
        <v>709167.01430000004</v>
      </c>
      <c r="F13" s="79">
        <v>708723.34412000002</v>
      </c>
      <c r="G13" s="79">
        <v>485691.89309999999</v>
      </c>
      <c r="H13" s="79">
        <v>567530.99387999997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3567021.81366</v>
      </c>
      <c r="P13" s="57">
        <f t="shared" si="0"/>
        <v>3.1288346706355572</v>
      </c>
    </row>
    <row r="14" spans="1:16" x14ac:dyDescent="0.25">
      <c r="A14" s="54" t="s">
        <v>90</v>
      </c>
      <c r="B14" s="55" t="s">
        <v>178</v>
      </c>
      <c r="C14" s="79">
        <v>343732.45873000001</v>
      </c>
      <c r="D14" s="79">
        <v>445719.56633</v>
      </c>
      <c r="E14" s="79">
        <v>719041.94730999996</v>
      </c>
      <c r="F14" s="79">
        <v>616204.17046000005</v>
      </c>
      <c r="G14" s="79">
        <v>601317.11852999998</v>
      </c>
      <c r="H14" s="79">
        <v>665272.39532999997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3391287.6566900001</v>
      </c>
      <c r="P14" s="57">
        <f t="shared" si="0"/>
        <v>2.9746883962738448</v>
      </c>
    </row>
    <row r="15" spans="1:16" x14ac:dyDescent="0.25">
      <c r="A15" s="54" t="s">
        <v>89</v>
      </c>
      <c r="B15" s="55" t="s">
        <v>214</v>
      </c>
      <c r="C15" s="79">
        <v>380691.92894999997</v>
      </c>
      <c r="D15" s="79">
        <v>457972.59590999997</v>
      </c>
      <c r="E15" s="79">
        <v>506744.29608</v>
      </c>
      <c r="F15" s="79">
        <v>519096.67135999998</v>
      </c>
      <c r="G15" s="79">
        <v>398634.09431999997</v>
      </c>
      <c r="H15" s="79">
        <v>478038.12732999999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2741177.7139499998</v>
      </c>
      <c r="P15" s="57">
        <f t="shared" si="0"/>
        <v>2.4044405439113437</v>
      </c>
    </row>
    <row r="16" spans="1:16" x14ac:dyDescent="0.25">
      <c r="A16" s="54" t="s">
        <v>88</v>
      </c>
      <c r="B16" s="55" t="s">
        <v>177</v>
      </c>
      <c r="C16" s="79">
        <v>381874.47272000002</v>
      </c>
      <c r="D16" s="79">
        <v>431960.55063000001</v>
      </c>
      <c r="E16" s="79">
        <v>250540.35657999999</v>
      </c>
      <c r="F16" s="79">
        <v>394320.32903999998</v>
      </c>
      <c r="G16" s="79">
        <v>435504.02129</v>
      </c>
      <c r="H16" s="79">
        <v>687947.50350999995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2582147.2337699998</v>
      </c>
      <c r="P16" s="57">
        <f t="shared" si="0"/>
        <v>2.2649460002644535</v>
      </c>
    </row>
    <row r="17" spans="1:16" x14ac:dyDescent="0.25">
      <c r="A17" s="54" t="s">
        <v>87</v>
      </c>
      <c r="B17" s="55" t="s">
        <v>215</v>
      </c>
      <c r="C17" s="79">
        <v>429397.0098</v>
      </c>
      <c r="D17" s="79">
        <v>403153.88020999997</v>
      </c>
      <c r="E17" s="79">
        <v>397969.57631999999</v>
      </c>
      <c r="F17" s="79">
        <v>380140.06422</v>
      </c>
      <c r="G17" s="79">
        <v>318661.53808999999</v>
      </c>
      <c r="H17" s="79">
        <v>383845.44524999999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2313167.5138900001</v>
      </c>
      <c r="P17" s="57">
        <f t="shared" si="0"/>
        <v>2.0290088187099471</v>
      </c>
    </row>
    <row r="18" spans="1:16" x14ac:dyDescent="0.25">
      <c r="A18" s="54" t="s">
        <v>86</v>
      </c>
      <c r="B18" s="55" t="s">
        <v>216</v>
      </c>
      <c r="C18" s="79">
        <v>279983.81095999997</v>
      </c>
      <c r="D18" s="79">
        <v>351947.79765000002</v>
      </c>
      <c r="E18" s="79">
        <v>464859.28258</v>
      </c>
      <c r="F18" s="79">
        <v>366336.85475</v>
      </c>
      <c r="G18" s="79">
        <v>407837.86470999999</v>
      </c>
      <c r="H18" s="79">
        <v>422501.86953000003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2293467.48018</v>
      </c>
      <c r="P18" s="57">
        <f t="shared" si="0"/>
        <v>2.0117288154734956</v>
      </c>
    </row>
    <row r="19" spans="1:16" x14ac:dyDescent="0.25">
      <c r="A19" s="54" t="s">
        <v>85</v>
      </c>
      <c r="B19" s="55" t="s">
        <v>217</v>
      </c>
      <c r="C19" s="79">
        <v>317634.53700000001</v>
      </c>
      <c r="D19" s="79">
        <v>330796.15392999997</v>
      </c>
      <c r="E19" s="79">
        <v>410258.75634000002</v>
      </c>
      <c r="F19" s="79">
        <v>442654.24135000003</v>
      </c>
      <c r="G19" s="79">
        <v>344557.48310999997</v>
      </c>
      <c r="H19" s="79">
        <v>419242.55225000001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2265143.7239799998</v>
      </c>
      <c r="P19" s="57">
        <f t="shared" si="0"/>
        <v>1.9868844621079469</v>
      </c>
    </row>
    <row r="20" spans="1:16" x14ac:dyDescent="0.25">
      <c r="A20" s="54" t="s">
        <v>84</v>
      </c>
      <c r="B20" s="55" t="s">
        <v>218</v>
      </c>
      <c r="C20" s="79">
        <v>198604.21090000001</v>
      </c>
      <c r="D20" s="79">
        <v>303189.97188000003</v>
      </c>
      <c r="E20" s="79">
        <v>258996.56455000001</v>
      </c>
      <c r="F20" s="79">
        <v>367591.95899000001</v>
      </c>
      <c r="G20" s="79">
        <v>191748.69021999999</v>
      </c>
      <c r="H20" s="79">
        <v>355664.92830999999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1675796.32485</v>
      </c>
      <c r="P20" s="57">
        <f t="shared" si="0"/>
        <v>1.46993484089024</v>
      </c>
    </row>
    <row r="21" spans="1:16" x14ac:dyDescent="0.25">
      <c r="A21" s="54" t="s">
        <v>83</v>
      </c>
      <c r="B21" s="55" t="s">
        <v>219</v>
      </c>
      <c r="C21" s="79">
        <v>227061.1488</v>
      </c>
      <c r="D21" s="79">
        <v>314988.29501</v>
      </c>
      <c r="E21" s="79">
        <v>316360.58283000003</v>
      </c>
      <c r="F21" s="79">
        <v>350012.50303000002</v>
      </c>
      <c r="G21" s="79">
        <v>208486.6441</v>
      </c>
      <c r="H21" s="79">
        <v>247850.23996000001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1664759.4137299999</v>
      </c>
      <c r="P21" s="57">
        <f t="shared" si="0"/>
        <v>1.4602537478179365</v>
      </c>
    </row>
    <row r="22" spans="1:16" x14ac:dyDescent="0.25">
      <c r="A22" s="54" t="s">
        <v>82</v>
      </c>
      <c r="B22" s="55" t="s">
        <v>220</v>
      </c>
      <c r="C22" s="79">
        <v>191701.31562000001</v>
      </c>
      <c r="D22" s="79">
        <v>249709.99109</v>
      </c>
      <c r="E22" s="79">
        <v>349155.08801000001</v>
      </c>
      <c r="F22" s="79">
        <v>261249.00398000001</v>
      </c>
      <c r="G22" s="79">
        <v>231752.66823000001</v>
      </c>
      <c r="H22" s="79">
        <v>275169.24294000003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1558737.30987</v>
      </c>
      <c r="P22" s="57">
        <f t="shared" si="0"/>
        <v>1.3672558207683905</v>
      </c>
    </row>
    <row r="23" spans="1:16" x14ac:dyDescent="0.25">
      <c r="A23" s="54" t="s">
        <v>81</v>
      </c>
      <c r="B23" s="55" t="s">
        <v>221</v>
      </c>
      <c r="C23" s="79">
        <v>258960.94308999999</v>
      </c>
      <c r="D23" s="79">
        <v>231794.00294000001</v>
      </c>
      <c r="E23" s="79">
        <v>226271.76918999999</v>
      </c>
      <c r="F23" s="79">
        <v>281759.34406999999</v>
      </c>
      <c r="G23" s="79">
        <v>203207.06486000001</v>
      </c>
      <c r="H23" s="79">
        <v>221766.97972999999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1423760.1038800001</v>
      </c>
      <c r="P23" s="57">
        <f t="shared" si="0"/>
        <v>1.2488597514677378</v>
      </c>
    </row>
    <row r="24" spans="1:16" x14ac:dyDescent="0.25">
      <c r="A24" s="54" t="s">
        <v>80</v>
      </c>
      <c r="B24" s="55" t="s">
        <v>222</v>
      </c>
      <c r="C24" s="79">
        <v>191213.14981999999</v>
      </c>
      <c r="D24" s="79">
        <v>262108.67092</v>
      </c>
      <c r="E24" s="79">
        <v>302951.35531000001</v>
      </c>
      <c r="F24" s="79">
        <v>198733.65168000001</v>
      </c>
      <c r="G24" s="79">
        <v>156008.43955000001</v>
      </c>
      <c r="H24" s="79">
        <v>192393.77992999999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1303409.04721</v>
      </c>
      <c r="P24" s="57">
        <f t="shared" si="0"/>
        <v>1.1432930971471278</v>
      </c>
    </row>
    <row r="25" spans="1:16" x14ac:dyDescent="0.25">
      <c r="A25" s="58"/>
      <c r="B25" s="153" t="s">
        <v>79</v>
      </c>
      <c r="C25" s="153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74141850.719610006</v>
      </c>
      <c r="P25" s="60">
        <f>SUM(P5:P24)</f>
        <v>65.03397096934971</v>
      </c>
    </row>
    <row r="26" spans="1:16" ht="13.5" customHeight="1" x14ac:dyDescent="0.25">
      <c r="A26" s="58"/>
      <c r="B26" s="154" t="s">
        <v>78</v>
      </c>
      <c r="C26" s="15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114004803.35815999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P1" sqref="P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O1" sqref="O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2022-07-01T14:59:48Z</dcterms:modified>
</cp:coreProperties>
</file>