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2\202207 - Temmuz\dağıtım\tam\"/>
    </mc:Choice>
  </mc:AlternateContent>
  <xr:revisionPtr revIDLastSave="0" documentId="13_ncr:1_{61C81E8B-9088-407E-A802-A88766E9A8F0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2_AYLIK_IHR" sheetId="22" r:id="rId14"/>
  </sheets>
  <definedNames>
    <definedName name="_xlnm._FilterDatabase" localSheetId="13" hidden="1">'2002_2022_AYLIK_IHR'!$A$1:$O$82</definedName>
  </definedNames>
  <calcPr calcId="191029"/>
</workbook>
</file>

<file path=xl/calcChain.xml><?xml version="1.0" encoding="utf-8"?>
<calcChain xmlns="http://schemas.openxmlformats.org/spreadsheetml/2006/main">
  <c r="M37" i="1" l="1"/>
  <c r="I41" i="1"/>
  <c r="I42" i="1"/>
  <c r="I18" i="1"/>
  <c r="I15" i="1"/>
  <c r="I8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I46" i="1"/>
  <c r="H46" i="1"/>
  <c r="E46" i="1"/>
  <c r="D46" i="1"/>
  <c r="M22" i="1" l="1"/>
  <c r="I27" i="1"/>
  <c r="I28" i="1"/>
  <c r="I9" i="1"/>
  <c r="M30" i="1"/>
  <c r="I10" i="1"/>
  <c r="M31" i="1"/>
  <c r="I11" i="1"/>
  <c r="M32" i="1"/>
  <c r="I12" i="1"/>
  <c r="I22" i="1"/>
  <c r="I35" i="1"/>
  <c r="M15" i="1"/>
  <c r="M33" i="1"/>
  <c r="I43" i="1"/>
  <c r="L46" i="1"/>
  <c r="I29" i="1"/>
  <c r="M46" i="1"/>
  <c r="I31" i="1"/>
  <c r="I32" i="1"/>
  <c r="I13" i="1"/>
  <c r="I23" i="1"/>
  <c r="I36" i="1"/>
  <c r="M16" i="1"/>
  <c r="M38" i="1"/>
  <c r="M25" i="1"/>
  <c r="I19" i="1"/>
  <c r="I44" i="1"/>
  <c r="I20" i="1"/>
  <c r="M10" i="1"/>
  <c r="I21" i="1"/>
  <c r="M14" i="1"/>
  <c r="I14" i="1"/>
  <c r="I26" i="1"/>
  <c r="I37" i="1"/>
  <c r="M17" i="1"/>
  <c r="M41" i="1"/>
  <c r="I16" i="1"/>
  <c r="I24" i="1"/>
  <c r="I33" i="1"/>
  <c r="M8" i="1"/>
  <c r="M23" i="1"/>
  <c r="M39" i="1"/>
  <c r="I17" i="1"/>
  <c r="I25" i="1"/>
  <c r="I34" i="1"/>
  <c r="M9" i="1"/>
  <c r="M24" i="1"/>
  <c r="M40" i="1"/>
  <c r="I30" i="1"/>
  <c r="I38" i="1"/>
  <c r="M18" i="1"/>
  <c r="M26" i="1"/>
  <c r="M34" i="1"/>
  <c r="M42" i="1"/>
  <c r="M11" i="1"/>
  <c r="M19" i="1"/>
  <c r="M27" i="1"/>
  <c r="M35" i="1"/>
  <c r="M43" i="1"/>
  <c r="M12" i="1"/>
  <c r="M20" i="1"/>
  <c r="M28" i="1"/>
  <c r="M36" i="1"/>
  <c r="M44" i="1"/>
  <c r="M13" i="1"/>
  <c r="M21" i="1"/>
  <c r="M29" i="1"/>
  <c r="I39" i="1"/>
  <c r="I40" i="1"/>
  <c r="C23" i="4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L38" i="2" s="1"/>
  <c r="G38" i="3" s="1"/>
  <c r="K37" i="2"/>
  <c r="K36" i="2"/>
  <c r="K35" i="2"/>
  <c r="K34" i="2"/>
  <c r="K33" i="2"/>
  <c r="K32" i="2"/>
  <c r="K31" i="2"/>
  <c r="L31" i="2" s="1"/>
  <c r="G31" i="3" s="1"/>
  <c r="K30" i="2"/>
  <c r="L30" i="2" s="1"/>
  <c r="G30" i="3" s="1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J39" i="2"/>
  <c r="J38" i="2"/>
  <c r="J37" i="2"/>
  <c r="J36" i="2"/>
  <c r="L36" i="2" s="1"/>
  <c r="G36" i="3" s="1"/>
  <c r="J35" i="2"/>
  <c r="L35" i="2" s="1"/>
  <c r="G35" i="3" s="1"/>
  <c r="J34" i="2"/>
  <c r="L34" i="2" s="1"/>
  <c r="G34" i="3" s="1"/>
  <c r="J33" i="2"/>
  <c r="J32" i="2"/>
  <c r="J31" i="2"/>
  <c r="J30" i="2"/>
  <c r="J28" i="2"/>
  <c r="J26" i="2"/>
  <c r="L26" i="2" s="1"/>
  <c r="G26" i="3" s="1"/>
  <c r="J25" i="2"/>
  <c r="J24" i="2"/>
  <c r="J21" i="2"/>
  <c r="L21" i="2" s="1"/>
  <c r="G21" i="3" s="1"/>
  <c r="J19" i="2"/>
  <c r="L19" i="2" s="1"/>
  <c r="G19" i="3" s="1"/>
  <c r="J17" i="2"/>
  <c r="J16" i="2"/>
  <c r="J15" i="2"/>
  <c r="J14" i="2"/>
  <c r="J13" i="2"/>
  <c r="J12" i="2"/>
  <c r="L12" i="2" s="1"/>
  <c r="G12" i="3" s="1"/>
  <c r="J11" i="2"/>
  <c r="L11" i="2" s="1"/>
  <c r="G11" i="3" s="1"/>
  <c r="J10" i="2"/>
  <c r="L10" i="2" s="1"/>
  <c r="G10" i="3" s="1"/>
  <c r="G43" i="2"/>
  <c r="G41" i="2"/>
  <c r="G40" i="2"/>
  <c r="G39" i="2"/>
  <c r="G38" i="2"/>
  <c r="G37" i="2"/>
  <c r="H37" i="2" s="1"/>
  <c r="E37" i="3" s="1"/>
  <c r="G36" i="2"/>
  <c r="H36" i="2" s="1"/>
  <c r="E36" i="3" s="1"/>
  <c r="G35" i="2"/>
  <c r="G34" i="2"/>
  <c r="G33" i="2"/>
  <c r="G32" i="2"/>
  <c r="G31" i="2"/>
  <c r="G30" i="2"/>
  <c r="G28" i="2"/>
  <c r="H28" i="2" s="1"/>
  <c r="E28" i="3" s="1"/>
  <c r="G26" i="2"/>
  <c r="G25" i="2"/>
  <c r="G24" i="2"/>
  <c r="G21" i="2"/>
  <c r="G19" i="2"/>
  <c r="G17" i="2"/>
  <c r="G16" i="2"/>
  <c r="G15" i="2"/>
  <c r="G14" i="2"/>
  <c r="H14" i="2" s="1"/>
  <c r="E14" i="3" s="1"/>
  <c r="G13" i="2"/>
  <c r="G12" i="2"/>
  <c r="G11" i="2"/>
  <c r="G10" i="2"/>
  <c r="F43" i="2"/>
  <c r="H43" i="2" s="1"/>
  <c r="E43" i="3" s="1"/>
  <c r="F41" i="2"/>
  <c r="F40" i="2"/>
  <c r="H40" i="2" s="1"/>
  <c r="E40" i="3" s="1"/>
  <c r="F39" i="2"/>
  <c r="H39" i="2" s="1"/>
  <c r="E39" i="3" s="1"/>
  <c r="F38" i="2"/>
  <c r="F37" i="2"/>
  <c r="F36" i="2"/>
  <c r="F35" i="2"/>
  <c r="F34" i="2"/>
  <c r="H34" i="2" s="1"/>
  <c r="E34" i="3" s="1"/>
  <c r="F33" i="2"/>
  <c r="F32" i="2"/>
  <c r="F31" i="2"/>
  <c r="F30" i="2"/>
  <c r="H30" i="2" s="1"/>
  <c r="E30" i="3" s="1"/>
  <c r="F28" i="2"/>
  <c r="F26" i="2"/>
  <c r="F25" i="2"/>
  <c r="F24" i="2"/>
  <c r="H24" i="2" s="1"/>
  <c r="E24" i="3" s="1"/>
  <c r="F21" i="2"/>
  <c r="F19" i="2"/>
  <c r="H19" i="2" s="1"/>
  <c r="E19" i="3" s="1"/>
  <c r="F17" i="2"/>
  <c r="F16" i="2"/>
  <c r="H16" i="2" s="1"/>
  <c r="E16" i="3" s="1"/>
  <c r="F15" i="2"/>
  <c r="F14" i="2"/>
  <c r="F13" i="2"/>
  <c r="F12" i="2"/>
  <c r="F11" i="2"/>
  <c r="H11" i="2" s="1"/>
  <c r="E11" i="3" s="1"/>
  <c r="F10" i="2"/>
  <c r="H10" i="2" s="1"/>
  <c r="E10" i="3" s="1"/>
  <c r="C43" i="2"/>
  <c r="C41" i="2"/>
  <c r="C40" i="2"/>
  <c r="C39" i="2"/>
  <c r="C38" i="2"/>
  <c r="C37" i="2"/>
  <c r="C36" i="2"/>
  <c r="C35" i="2"/>
  <c r="C34" i="2"/>
  <c r="D34" i="2" s="1"/>
  <c r="C34" i="3" s="1"/>
  <c r="C33" i="2"/>
  <c r="D33" i="2" s="1"/>
  <c r="C33" i="3" s="1"/>
  <c r="C32" i="2"/>
  <c r="C31" i="2"/>
  <c r="C30" i="2"/>
  <c r="C28" i="2"/>
  <c r="C26" i="2"/>
  <c r="C25" i="2"/>
  <c r="D25" i="2" s="1"/>
  <c r="C25" i="3" s="1"/>
  <c r="C24" i="2"/>
  <c r="D24" i="2" s="1"/>
  <c r="C24" i="3" s="1"/>
  <c r="C21" i="2"/>
  <c r="D21" i="2" s="1"/>
  <c r="C21" i="3" s="1"/>
  <c r="C19" i="2"/>
  <c r="C17" i="2"/>
  <c r="C16" i="2"/>
  <c r="C15" i="2"/>
  <c r="C14" i="2"/>
  <c r="C13" i="2"/>
  <c r="D13" i="2" s="1"/>
  <c r="C13" i="3" s="1"/>
  <c r="C12" i="2"/>
  <c r="D12" i="2" s="1"/>
  <c r="C12" i="3" s="1"/>
  <c r="C11" i="2"/>
  <c r="D11" i="2" s="1"/>
  <c r="C11" i="3" s="1"/>
  <c r="C10" i="2"/>
  <c r="B43" i="2"/>
  <c r="B41" i="2"/>
  <c r="B40" i="2"/>
  <c r="D40" i="2" s="1"/>
  <c r="C40" i="3" s="1"/>
  <c r="B39" i="2"/>
  <c r="B38" i="2"/>
  <c r="B37" i="2"/>
  <c r="B36" i="2"/>
  <c r="D36" i="2" s="1"/>
  <c r="C36" i="3" s="1"/>
  <c r="B35" i="2"/>
  <c r="B34" i="2"/>
  <c r="B33" i="2"/>
  <c r="B32" i="2"/>
  <c r="D32" i="2" s="1"/>
  <c r="C32" i="3" s="1"/>
  <c r="B31" i="2"/>
  <c r="B30" i="2"/>
  <c r="D30" i="2" s="1"/>
  <c r="C30" i="3" s="1"/>
  <c r="B28" i="2"/>
  <c r="D28" i="2" s="1"/>
  <c r="C28" i="3" s="1"/>
  <c r="B26" i="2"/>
  <c r="D26" i="2" s="1"/>
  <c r="C26" i="3" s="1"/>
  <c r="B25" i="2"/>
  <c r="B24" i="2"/>
  <c r="B21" i="2"/>
  <c r="B19" i="2"/>
  <c r="D19" i="2" s="1"/>
  <c r="C19" i="3" s="1"/>
  <c r="B17" i="2"/>
  <c r="B16" i="2"/>
  <c r="D16" i="2" s="1"/>
  <c r="C16" i="3" s="1"/>
  <c r="B15" i="2"/>
  <c r="D15" i="2" s="1"/>
  <c r="C15" i="3" s="1"/>
  <c r="B14" i="2"/>
  <c r="B13" i="2"/>
  <c r="B12" i="2"/>
  <c r="B11" i="2"/>
  <c r="B10" i="2"/>
  <c r="D10" i="2" s="1"/>
  <c r="C10" i="3" s="1"/>
  <c r="C7" i="2"/>
  <c r="B7" i="2"/>
  <c r="F6" i="2"/>
  <c r="B6" i="2"/>
  <c r="K42" i="1"/>
  <c r="L42" i="1" s="1"/>
  <c r="F42" i="3" s="1"/>
  <c r="J42" i="1"/>
  <c r="J42" i="2" s="1"/>
  <c r="G42" i="1"/>
  <c r="G42" i="2" s="1"/>
  <c r="F42" i="1"/>
  <c r="F42" i="2" s="1"/>
  <c r="C42" i="1"/>
  <c r="B42" i="1"/>
  <c r="B42" i="2" s="1"/>
  <c r="K29" i="1"/>
  <c r="J29" i="1"/>
  <c r="G29" i="1"/>
  <c r="G29" i="2" s="1"/>
  <c r="F29" i="1"/>
  <c r="F29" i="2" s="1"/>
  <c r="C29" i="1"/>
  <c r="C29" i="2" s="1"/>
  <c r="B29" i="1"/>
  <c r="B29" i="2" s="1"/>
  <c r="K27" i="1"/>
  <c r="J27" i="1"/>
  <c r="G27" i="1"/>
  <c r="G27" i="2" s="1"/>
  <c r="F27" i="1"/>
  <c r="F27" i="2" s="1"/>
  <c r="C27" i="1"/>
  <c r="C27" i="2" s="1"/>
  <c r="B27" i="1"/>
  <c r="B27" i="2" s="1"/>
  <c r="K23" i="1"/>
  <c r="K23" i="2" s="1"/>
  <c r="J23" i="1"/>
  <c r="J23" i="2"/>
  <c r="G23" i="1"/>
  <c r="F23" i="1"/>
  <c r="F23" i="2" s="1"/>
  <c r="C23" i="1"/>
  <c r="C23" i="2" s="1"/>
  <c r="B23" i="1"/>
  <c r="B23" i="2" s="1"/>
  <c r="K20" i="1"/>
  <c r="J20" i="1"/>
  <c r="L20" i="1" s="1"/>
  <c r="F20" i="3" s="1"/>
  <c r="G20" i="1"/>
  <c r="F20" i="1"/>
  <c r="C20" i="1"/>
  <c r="C20" i="2" s="1"/>
  <c r="B20" i="1"/>
  <c r="K18" i="1"/>
  <c r="K18" i="2" s="1"/>
  <c r="J18" i="1"/>
  <c r="J18" i="2" s="1"/>
  <c r="G18" i="1"/>
  <c r="G18" i="2" s="1"/>
  <c r="F18" i="1"/>
  <c r="F18" i="2" s="1"/>
  <c r="C18" i="1"/>
  <c r="C18" i="2" s="1"/>
  <c r="B18" i="1"/>
  <c r="B18" i="2" s="1"/>
  <c r="K9" i="1"/>
  <c r="K9" i="2" s="1"/>
  <c r="J9" i="1"/>
  <c r="J9" i="2" s="1"/>
  <c r="G9" i="1"/>
  <c r="F9" i="1"/>
  <c r="C9" i="1"/>
  <c r="B9" i="1"/>
  <c r="B9" i="2" s="1"/>
  <c r="G20" i="2"/>
  <c r="K20" i="2"/>
  <c r="K27" i="2"/>
  <c r="J46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/>
  <c r="L40" i="1"/>
  <c r="F40" i="3" s="1"/>
  <c r="L39" i="1"/>
  <c r="F39" i="3" s="1"/>
  <c r="L38" i="1"/>
  <c r="F38" i="3"/>
  <c r="L37" i="1"/>
  <c r="F37" i="3" s="1"/>
  <c r="L36" i="1"/>
  <c r="F36" i="3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/>
  <c r="L13" i="1"/>
  <c r="F13" i="3" s="1"/>
  <c r="L12" i="1"/>
  <c r="F12" i="3" s="1"/>
  <c r="L11" i="1"/>
  <c r="F11" i="3"/>
  <c r="L10" i="1"/>
  <c r="F10" i="3" s="1"/>
  <c r="L25" i="2"/>
  <c r="G25" i="3" s="1"/>
  <c r="L40" i="2"/>
  <c r="G40" i="3" s="1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4" i="22"/>
  <c r="O25" i="22"/>
  <c r="O58" i="22"/>
  <c r="O59" i="22"/>
  <c r="O62" i="22"/>
  <c r="I23" i="4"/>
  <c r="I21" i="4"/>
  <c r="H21" i="4"/>
  <c r="E21" i="4"/>
  <c r="I20" i="4"/>
  <c r="H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17" i="2"/>
  <c r="C17" i="3" s="1"/>
  <c r="D46" i="3"/>
  <c r="B46" i="3"/>
  <c r="H43" i="1"/>
  <c r="D43" i="3" s="1"/>
  <c r="D43" i="1"/>
  <c r="B43" i="3" s="1"/>
  <c r="H42" i="1"/>
  <c r="D42" i="3" s="1"/>
  <c r="H41" i="1"/>
  <c r="D41" i="3"/>
  <c r="D41" i="1"/>
  <c r="B41" i="3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/>
  <c r="D36" i="1"/>
  <c r="B36" i="3" s="1"/>
  <c r="H35" i="1"/>
  <c r="D35" i="3" s="1"/>
  <c r="D35" i="1"/>
  <c r="B35" i="3" s="1"/>
  <c r="H34" i="1"/>
  <c r="D34" i="3" s="1"/>
  <c r="D34" i="1"/>
  <c r="B34" i="3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/>
  <c r="H30" i="1"/>
  <c r="D30" i="3" s="1"/>
  <c r="D30" i="1"/>
  <c r="B30" i="3" s="1"/>
  <c r="H28" i="1"/>
  <c r="D28" i="3" s="1"/>
  <c r="D28" i="1"/>
  <c r="B28" i="3" s="1"/>
  <c r="H27" i="1"/>
  <c r="D27" i="3" s="1"/>
  <c r="H26" i="1"/>
  <c r="D26" i="3" s="1"/>
  <c r="D26" i="1"/>
  <c r="B26" i="3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/>
  <c r="D15" i="1"/>
  <c r="B15" i="3" s="1"/>
  <c r="H14" i="1"/>
  <c r="D14" i="3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33" i="2"/>
  <c r="E33" i="3" s="1"/>
  <c r="H21" i="2"/>
  <c r="E21" i="3" s="1"/>
  <c r="D45" i="3"/>
  <c r="H12" i="2"/>
  <c r="E12" i="3" s="1"/>
  <c r="D39" i="2"/>
  <c r="C39" i="3" s="1"/>
  <c r="H41" i="2"/>
  <c r="E41" i="3" s="1"/>
  <c r="H15" i="2"/>
  <c r="E15" i="3" s="1"/>
  <c r="F46" i="3"/>
  <c r="F45" i="3"/>
  <c r="H17" i="2" l="1"/>
  <c r="E17" i="3" s="1"/>
  <c r="L39" i="2"/>
  <c r="G39" i="3" s="1"/>
  <c r="D18" i="1"/>
  <c r="B18" i="3" s="1"/>
  <c r="J20" i="2"/>
  <c r="L20" i="2" s="1"/>
  <c r="G20" i="3" s="1"/>
  <c r="L23" i="1"/>
  <c r="F23" i="3" s="1"/>
  <c r="L27" i="1"/>
  <c r="F27" i="3" s="1"/>
  <c r="H42" i="2"/>
  <c r="E42" i="3" s="1"/>
  <c r="D41" i="2"/>
  <c r="C41" i="3" s="1"/>
  <c r="H35" i="2"/>
  <c r="E35" i="3" s="1"/>
  <c r="L28" i="2"/>
  <c r="G28" i="3" s="1"/>
  <c r="L37" i="2"/>
  <c r="G37" i="3" s="1"/>
  <c r="G8" i="1"/>
  <c r="D20" i="1"/>
  <c r="B20" i="3" s="1"/>
  <c r="D14" i="2"/>
  <c r="C14" i="3" s="1"/>
  <c r="H38" i="2"/>
  <c r="E38" i="3" s="1"/>
  <c r="L32" i="2"/>
  <c r="G32" i="3" s="1"/>
  <c r="D42" i="1"/>
  <c r="B42" i="3" s="1"/>
  <c r="K8" i="1"/>
  <c r="K8" i="2" s="1"/>
  <c r="H31" i="2"/>
  <c r="E31" i="3" s="1"/>
  <c r="L33" i="2"/>
  <c r="G33" i="3" s="1"/>
  <c r="H18" i="1"/>
  <c r="D18" i="3" s="1"/>
  <c r="D38" i="2"/>
  <c r="C38" i="3" s="1"/>
  <c r="H32" i="2"/>
  <c r="E32" i="3" s="1"/>
  <c r="L24" i="2"/>
  <c r="G24" i="3" s="1"/>
  <c r="D27" i="1"/>
  <c r="B27" i="3" s="1"/>
  <c r="D43" i="2"/>
  <c r="C43" i="3" s="1"/>
  <c r="H26" i="2"/>
  <c r="E26" i="3" s="1"/>
  <c r="L16" i="2"/>
  <c r="G16" i="3" s="1"/>
  <c r="L13" i="2"/>
  <c r="G13" i="3" s="1"/>
  <c r="B8" i="1"/>
  <c r="H20" i="1"/>
  <c r="D20" i="3" s="1"/>
  <c r="D35" i="2"/>
  <c r="C35" i="3" s="1"/>
  <c r="L17" i="2"/>
  <c r="G17" i="3" s="1"/>
  <c r="L14" i="2"/>
  <c r="G14" i="3" s="1"/>
  <c r="K22" i="1"/>
  <c r="K22" i="2" s="1"/>
  <c r="H13" i="2"/>
  <c r="E13" i="3" s="1"/>
  <c r="H25" i="2"/>
  <c r="E25" i="3" s="1"/>
  <c r="L15" i="2"/>
  <c r="G15" i="3" s="1"/>
  <c r="D46" i="2"/>
  <c r="C46" i="3" s="1"/>
  <c r="O25" i="23"/>
  <c r="P5" i="23"/>
  <c r="P25" i="23" s="1"/>
  <c r="E20" i="4"/>
  <c r="E23" i="4"/>
  <c r="D23" i="4"/>
  <c r="K42" i="2"/>
  <c r="L42" i="2" s="1"/>
  <c r="G42" i="3" s="1"/>
  <c r="C42" i="2"/>
  <c r="D42" i="2" s="1"/>
  <c r="C42" i="3" s="1"/>
  <c r="K29" i="2"/>
  <c r="D37" i="2"/>
  <c r="C37" i="3" s="1"/>
  <c r="L29" i="1"/>
  <c r="F29" i="3" s="1"/>
  <c r="H29" i="2"/>
  <c r="E29" i="3" s="1"/>
  <c r="H29" i="1"/>
  <c r="D29" i="3" s="1"/>
  <c r="D31" i="2"/>
  <c r="C31" i="3" s="1"/>
  <c r="J29" i="2"/>
  <c r="J22" i="1"/>
  <c r="J22" i="2" s="1"/>
  <c r="D29" i="2"/>
  <c r="C29" i="3" s="1"/>
  <c r="D29" i="1"/>
  <c r="B29" i="3" s="1"/>
  <c r="J27" i="2"/>
  <c r="L27" i="2" s="1"/>
  <c r="G27" i="3" s="1"/>
  <c r="H27" i="2"/>
  <c r="E27" i="3" s="1"/>
  <c r="D27" i="2"/>
  <c r="C27" i="3" s="1"/>
  <c r="F22" i="1"/>
  <c r="F22" i="2" s="1"/>
  <c r="H23" i="1"/>
  <c r="D23" i="3" s="1"/>
  <c r="B22" i="1"/>
  <c r="B22" i="2" s="1"/>
  <c r="C22" i="1"/>
  <c r="C22" i="2" s="1"/>
  <c r="D23" i="1"/>
  <c r="B23" i="3" s="1"/>
  <c r="D23" i="2"/>
  <c r="C23" i="3" s="1"/>
  <c r="L23" i="2"/>
  <c r="G23" i="3" s="1"/>
  <c r="G22" i="1"/>
  <c r="G23" i="2"/>
  <c r="H23" i="2" s="1"/>
  <c r="E23" i="3" s="1"/>
  <c r="F20" i="2"/>
  <c r="H20" i="2" s="1"/>
  <c r="E20" i="3" s="1"/>
  <c r="F8" i="1"/>
  <c r="B20" i="2"/>
  <c r="D20" i="2" s="1"/>
  <c r="C20" i="3" s="1"/>
  <c r="L18" i="2"/>
  <c r="G18" i="3" s="1"/>
  <c r="L18" i="1"/>
  <c r="F18" i="3" s="1"/>
  <c r="J8" i="1"/>
  <c r="J8" i="2" s="1"/>
  <c r="H18" i="2"/>
  <c r="E18" i="3" s="1"/>
  <c r="C8" i="1"/>
  <c r="C8" i="2" s="1"/>
  <c r="D18" i="2"/>
  <c r="C18" i="3" s="1"/>
  <c r="L9" i="2"/>
  <c r="G9" i="3" s="1"/>
  <c r="C9" i="2"/>
  <c r="D9" i="2"/>
  <c r="C9" i="3" s="1"/>
  <c r="L9" i="1"/>
  <c r="F9" i="3" s="1"/>
  <c r="D9" i="1"/>
  <c r="B9" i="3" s="1"/>
  <c r="G9" i="2"/>
  <c r="B8" i="2"/>
  <c r="G8" i="2"/>
  <c r="H8" i="1"/>
  <c r="D8" i="3" s="1"/>
  <c r="F8" i="2"/>
  <c r="F9" i="2"/>
  <c r="H9" i="1"/>
  <c r="D9" i="3" s="1"/>
  <c r="D8" i="1" l="1"/>
  <c r="B8" i="3" s="1"/>
  <c r="K44" i="1"/>
  <c r="L8" i="2"/>
  <c r="G8" i="3" s="1"/>
  <c r="G44" i="1"/>
  <c r="G45" i="1" s="1"/>
  <c r="L22" i="2"/>
  <c r="G22" i="3" s="1"/>
  <c r="L29" i="2"/>
  <c r="G29" i="3" s="1"/>
  <c r="L22" i="1"/>
  <c r="F22" i="3" s="1"/>
  <c r="F44" i="1"/>
  <c r="D22" i="1"/>
  <c r="B22" i="3" s="1"/>
  <c r="D22" i="2"/>
  <c r="C22" i="3" s="1"/>
  <c r="B44" i="1"/>
  <c r="C44" i="1"/>
  <c r="H22" i="1"/>
  <c r="D22" i="3" s="1"/>
  <c r="G22" i="2"/>
  <c r="H22" i="2" s="1"/>
  <c r="E22" i="3" s="1"/>
  <c r="L8" i="1"/>
  <c r="F8" i="3" s="1"/>
  <c r="D8" i="2"/>
  <c r="C8" i="3" s="1"/>
  <c r="J44" i="1"/>
  <c r="H8" i="2"/>
  <c r="E8" i="3" s="1"/>
  <c r="H9" i="2"/>
  <c r="E9" i="3" s="1"/>
  <c r="K44" i="2"/>
  <c r="G44" i="2"/>
  <c r="I8" i="2" s="1"/>
  <c r="F45" i="2"/>
  <c r="F44" i="2" l="1"/>
  <c r="H44" i="2" s="1"/>
  <c r="E44" i="3" s="1"/>
  <c r="F45" i="1"/>
  <c r="L44" i="1"/>
  <c r="F44" i="3" s="1"/>
  <c r="J45" i="1"/>
  <c r="C45" i="1"/>
  <c r="I45" i="1"/>
  <c r="H45" i="1"/>
  <c r="B44" i="2"/>
  <c r="B45" i="1"/>
  <c r="K45" i="1"/>
  <c r="H44" i="1"/>
  <c r="D44" i="3" s="1"/>
  <c r="C44" i="2"/>
  <c r="E44" i="2" s="1"/>
  <c r="D44" i="1"/>
  <c r="B44" i="3" s="1"/>
  <c r="B45" i="2"/>
  <c r="K45" i="2"/>
  <c r="G46" i="2"/>
  <c r="H46" i="2" s="1"/>
  <c r="E46" i="3" s="1"/>
  <c r="J44" i="2"/>
  <c r="L44" i="2" s="1"/>
  <c r="G44" i="3" s="1"/>
  <c r="J45" i="2"/>
  <c r="M44" i="2"/>
  <c r="M11" i="2"/>
  <c r="M24" i="2"/>
  <c r="M33" i="2"/>
  <c r="M43" i="2"/>
  <c r="M42" i="2"/>
  <c r="M15" i="2"/>
  <c r="M12" i="2"/>
  <c r="M25" i="2"/>
  <c r="M34" i="2"/>
  <c r="M40" i="2"/>
  <c r="M23" i="2"/>
  <c r="M17" i="2"/>
  <c r="M26" i="2"/>
  <c r="M36" i="2"/>
  <c r="M35" i="2"/>
  <c r="M13" i="2"/>
  <c r="M22" i="2"/>
  <c r="M27" i="2"/>
  <c r="M20" i="2"/>
  <c r="M28" i="2"/>
  <c r="M16" i="2"/>
  <c r="M31" i="2"/>
  <c r="M38" i="2"/>
  <c r="M39" i="2"/>
  <c r="M9" i="2"/>
  <c r="M14" i="2"/>
  <c r="M10" i="2"/>
  <c r="M30" i="2"/>
  <c r="M32" i="2"/>
  <c r="M18" i="2"/>
  <c r="M29" i="2"/>
  <c r="M37" i="2"/>
  <c r="M21" i="2"/>
  <c r="M19" i="2"/>
  <c r="M41" i="2"/>
  <c r="M8" i="2"/>
  <c r="I34" i="2"/>
  <c r="I26" i="2"/>
  <c r="I17" i="2"/>
  <c r="I25" i="2"/>
  <c r="I15" i="2"/>
  <c r="I33" i="2"/>
  <c r="I14" i="2"/>
  <c r="I30" i="2"/>
  <c r="I21" i="2"/>
  <c r="I10" i="2"/>
  <c r="I19" i="2"/>
  <c r="I20" i="2"/>
  <c r="I44" i="2"/>
  <c r="I11" i="2"/>
  <c r="I16" i="2"/>
  <c r="I39" i="2"/>
  <c r="I36" i="2"/>
  <c r="I24" i="2"/>
  <c r="I42" i="2"/>
  <c r="I22" i="2"/>
  <c r="I41" i="2"/>
  <c r="I31" i="2"/>
  <c r="I40" i="2"/>
  <c r="I38" i="2"/>
  <c r="I13" i="2"/>
  <c r="I29" i="2"/>
  <c r="I18" i="2"/>
  <c r="I32" i="2"/>
  <c r="I27" i="2"/>
  <c r="I28" i="2"/>
  <c r="I43" i="2"/>
  <c r="I35" i="2"/>
  <c r="I37" i="2"/>
  <c r="I12" i="2"/>
  <c r="I23" i="2"/>
  <c r="I9" i="2"/>
  <c r="D45" i="1" l="1"/>
  <c r="E45" i="1"/>
  <c r="L45" i="1"/>
  <c r="M45" i="1"/>
  <c r="G45" i="2"/>
  <c r="H45" i="2" s="1"/>
  <c r="E45" i="3" s="1"/>
  <c r="E23" i="2"/>
  <c r="E13" i="2"/>
  <c r="E19" i="2"/>
  <c r="E20" i="2"/>
  <c r="E12" i="2"/>
  <c r="E31" i="2"/>
  <c r="E21" i="2"/>
  <c r="E25" i="2"/>
  <c r="E27" i="2"/>
  <c r="E35" i="2"/>
  <c r="E22" i="2"/>
  <c r="E29" i="2"/>
  <c r="E11" i="2"/>
  <c r="E15" i="2"/>
  <c r="E36" i="2"/>
  <c r="E38" i="2"/>
  <c r="E24" i="2"/>
  <c r="E28" i="2"/>
  <c r="E37" i="2"/>
  <c r="E8" i="2"/>
  <c r="E32" i="2"/>
  <c r="E43" i="2"/>
  <c r="E10" i="2"/>
  <c r="E9" i="2"/>
  <c r="E42" i="2"/>
  <c r="E40" i="2"/>
  <c r="E26" i="2"/>
  <c r="E18" i="2"/>
  <c r="E30" i="2"/>
  <c r="E41" i="2"/>
  <c r="E14" i="2"/>
  <c r="E17" i="2"/>
  <c r="E33" i="2"/>
  <c r="E16" i="2"/>
  <c r="E34" i="2"/>
  <c r="E39" i="2"/>
  <c r="D44" i="2"/>
  <c r="C44" i="3" s="1"/>
  <c r="K46" i="2"/>
  <c r="M45" i="2" s="1"/>
  <c r="I46" i="2"/>
  <c r="L45" i="2"/>
  <c r="G45" i="3" s="1"/>
  <c r="I45" i="2" l="1"/>
  <c r="M46" i="2"/>
  <c r="L46" i="2"/>
  <c r="G46" i="3" s="1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<sst xmlns="http://schemas.openxmlformats.org/spreadsheetml/2006/main" count="421" uniqueCount="228">
  <si>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</si>
  <si>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</si>
  <si>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</si>
  <si>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</si>
  <si>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</si>
  <si>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</si>
  <si>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</si>
  <si>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</si>
  <si>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</si>
  <si>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</si>
  <si>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</si>
  <si>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</si>
  <si>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</si>
  <si>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</si>
  <si>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</si>
  <si>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</si>
  <si>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</si>
  <si>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</si>
  <si>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</si>
  <si>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</si>
  <si>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</si>
  <si>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</si>
  <si>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</si>
  <si>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</si>
  <si>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</si>
  <si>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</si>
  <si>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</si>
  <si>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</si>
  <si>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</si>
  <si>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</si>
  <si>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</si>
  <si>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</si>
  <si>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</si>
  <si>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</si>
  <si>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</si>
  <si>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</si>
  <si>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</si>
  <si>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</si>
  <si>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</si>
  <si>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</si>
  <si>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</si>
  <si>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</si>
  <si>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</si>
  <si>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</si>
  <si>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</si>
  <si>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</si>
  <si>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</si>
  <si>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</si>
  <si>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</si>
  <si>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</si>
  <si>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</si>
  <si>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</si>
  <si>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</si>
  <si>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</si>
  <si>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</si>
  <si>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</si>
  <si>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</si>
  <si>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</si>
  <si>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</si>
  <si>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</si>
  <si>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</si>
  <si>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</si>
  <si>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</si>
  <si>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</si>
  <si>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</si>
  <si>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</si>
  <si>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</si>
  <si>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</si>
  <si>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</si>
  <si>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</si>
  <si>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</si>
  <si>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</si>
  <si>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</si>
  <si>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</si>
  <si>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</si>
  <si>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</si>
  <si>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</si>
  <si>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</si>
  <si>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</si>
  <si>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</si>
  <si>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</si>
  <si>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</si>
  <si>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</si>
  <si>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</si>
  <si>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</si>
  <si>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</si>
  <si>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</si>
  <si>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</si>
  <si>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</si>
  <si>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</si>
  <si>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</si>
  <si>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</si>
  <si>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</si>
  <si>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</si>
  <si>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</si>
  <si>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</si>
  <si>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</si>
  <si>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</si>
  <si>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</si>
  <si>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</si>
  <si>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</si>
  <si>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</si>
  <si>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</si>
  <si>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</si>
  <si>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</si>
  <si>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</si>
  <si>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</si>
  <si>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</si>
  <si>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</si>
  <si>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</si>
  <si>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</si>
  <si>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</si>
  <si>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</si>
  <si>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</si>
  <si>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</si>
  <si>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</si>
  <si>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</si>
  <si>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</si>
  <si>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('22/'21)</t>
  </si>
  <si>
    <t xml:space="preserve"> Pay(22)  (%)</t>
  </si>
  <si>
    <t>2022 YILI İHRACATIMIZDA İLK 20 ÜLKE (1.000 $)</t>
  </si>
  <si>
    <t>2022 İHRACAT RAKAMLARI - TL</t>
  </si>
  <si>
    <t>TEMMUZ  (2021/2020)</t>
  </si>
  <si>
    <t>OCAK - TEMMUZ (2021/2020)</t>
  </si>
  <si>
    <t>1 - 31 TEMMUZ İHRACAT RAKAMLARI</t>
  </si>
  <si>
    <t xml:space="preserve">SEKTÖREL BAZDA İHRACAT RAKAMLARI -1.000 $ </t>
  </si>
  <si>
    <t>1 - 31 TEMMUZ</t>
  </si>
  <si>
    <t>1 OCAK  -  31 TEMMUZ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</si>
  <si>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</si>
  <si>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</si>
  <si>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</si>
  <si>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</si>
  <si>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</si>
  <si>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</si>
  <si>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</si>
  <si>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</si>
  <si>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</si>
  <si>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</si>
  <si>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</si>
  <si>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</si>
  <si>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</si>
  <si>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</si>
  <si>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</si>
  <si>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</si>
  <si>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</si>
  <si>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</si>
  <si>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</si>
  <si>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</si>
  <si>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</si>
  <si>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</si>
  <si>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</si>
  <si>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</si>
  <si>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</si>
  <si>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</si>
  <si>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</si>
  <si>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</si>
  <si>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</si>
  <si>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1 - 31 TEMMUZ</t>
  </si>
  <si>
    <t>2022  1 - 31 TEMMUZ</t>
  </si>
  <si>
    <t>SAMSUN SERBEST BÖLGESİ</t>
  </si>
  <si>
    <t>MAKAO</t>
  </si>
  <si>
    <t>CAYMAN ADALARI</t>
  </si>
  <si>
    <t>RUANDA</t>
  </si>
  <si>
    <t>LETONYA</t>
  </si>
  <si>
    <t>NAMİBYA</t>
  </si>
  <si>
    <t>YENİ KALEDONYA</t>
  </si>
  <si>
    <t>FAROE ADALARI</t>
  </si>
  <si>
    <t>HAİTİ</t>
  </si>
  <si>
    <t>KOSTARİKA</t>
  </si>
  <si>
    <t>ALMANYA</t>
  </si>
  <si>
    <t>ABD</t>
  </si>
  <si>
    <t>BİRLEŞİK KRALLIK</t>
  </si>
  <si>
    <t>İTALYA</t>
  </si>
  <si>
    <t>IRAK</t>
  </si>
  <si>
    <t>HOLLANDA</t>
  </si>
  <si>
    <t>RUSYA FEDERASYONU</t>
  </si>
  <si>
    <t>İSPANYA</t>
  </si>
  <si>
    <t>FRANSA</t>
  </si>
  <si>
    <t>BULGARİSTAN</t>
  </si>
  <si>
    <t>İSTANBUL</t>
  </si>
  <si>
    <t>KOCAELI</t>
  </si>
  <si>
    <t>İZMIR</t>
  </si>
  <si>
    <t>BURSA</t>
  </si>
  <si>
    <t>ANKARA</t>
  </si>
  <si>
    <t>GAZIANTEP</t>
  </si>
  <si>
    <t>MANISA</t>
  </si>
  <si>
    <t>DENIZLI</t>
  </si>
  <si>
    <t>HATAY</t>
  </si>
  <si>
    <t>SAKARYA</t>
  </si>
  <si>
    <t>YOZGAT</t>
  </si>
  <si>
    <t>TUNCELI</t>
  </si>
  <si>
    <t>NEVŞEHIR</t>
  </si>
  <si>
    <t>MUŞ</t>
  </si>
  <si>
    <t>DIYARBAKIR</t>
  </si>
  <si>
    <t>ŞANLIURFA</t>
  </si>
  <si>
    <t>BITLIS</t>
  </si>
  <si>
    <t>TOKAT</t>
  </si>
  <si>
    <t>KASTAMONU</t>
  </si>
  <si>
    <t>YALOVA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</si>
  <si>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</si>
  <si>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</si>
  <si>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</si>
  <si>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</si>
  <si>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</si>
  <si>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</si>
  <si>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</si>
  <si>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</si>
  <si>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</si>
  <si>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</si>
  <si>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</si>
  <si>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</si>
  <si>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</si>
  <si>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</si>
  <si>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İSRAİL</t>
  </si>
  <si>
    <t>ROMANYA</t>
  </si>
  <si>
    <t>POLONYA</t>
  </si>
  <si>
    <t>BELÇİKA</t>
  </si>
  <si>
    <t>MISIR</t>
  </si>
  <si>
    <t>BAE</t>
  </si>
  <si>
    <t>FAS</t>
  </si>
  <si>
    <t>YUNANİSTAN</t>
  </si>
  <si>
    <t>ÇİN</t>
  </si>
  <si>
    <t>LİBYA</t>
  </si>
  <si>
    <t>İhracatçı Birlikleri Kaydından Muaf İhracat ile Antrepo ve Serbest Bölgeler Farkı</t>
  </si>
  <si>
    <t>GENEL İHRACAT TOPLAMI</t>
  </si>
  <si>
    <t>1 Temmuz - 31 Temmuz</t>
  </si>
  <si>
    <t>1 Ağustos - 31 Temmuz</t>
  </si>
  <si>
    <t>1 Ocak - 31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</si>
</sst>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00FF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2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'2002_2022_AYLIK_IHR'!$C$25:$N$25</c:f>
              <c:numCache>
                <c:formatCode>#,##0</c:formatCode>
                <c:ptCount val="12"/>
                <c:pt idx="0">
                  <c:v>11077246.29403</c:v>
                </c:pt>
                <c:pt idx="1">
                  <c:v>11948924.97445</c:v>
                </c:pt>
                <c:pt idx="2">
                  <c:v>14119645.851669999</c:v>
                </c:pt>
                <c:pt idx="3">
                  <c:v>14141836.870530002</c:v>
                </c:pt>
                <c:pt idx="4">
                  <c:v>12585067.91626</c:v>
                </c:pt>
                <c:pt idx="5">
                  <c:v>15239398.87558</c:v>
                </c:pt>
                <c:pt idx="6">
                  <c:v>12620482.270850001</c:v>
                </c:pt>
                <c:pt idx="7">
                  <c:v>14411158.42987</c:v>
                </c:pt>
                <c:pt idx="8">
                  <c:v>15799394.71926</c:v>
                </c:pt>
                <c:pt idx="9">
                  <c:v>15672881.787390001</c:v>
                </c:pt>
                <c:pt idx="10">
                  <c:v>16225728.866579998</c:v>
                </c:pt>
                <c:pt idx="11">
                  <c:v>16898320.939830001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775-AD80-8B55D96B3255}"/>
            </c:ext>
          </c:extLst>
        </c:ser>
        <c:ser>
          <c:idx val="1"/>
          <c:order val="1"/>
          <c:tx>
            <c:strRef>
              <c:f>'2002_2022_AYLIK_IHR'!$A$24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'2002_2022_AYLIK_IHR'!$C$24:$N$24</c:f>
              <c:numCache>
                <c:formatCode>#,##0</c:formatCode>
                <c:ptCount val="12"/>
                <c:pt idx="0">
                  <c:v>13079074.0613</c:v>
                </c:pt>
                <c:pt idx="1">
                  <c:v>14934839.93702</c:v>
                </c:pt>
                <c:pt idx="2">
                  <c:v>17097160.577080004</c:v>
                </c:pt>
                <c:pt idx="3">
                  <c:v>17680052.78757</c:v>
                </c:pt>
                <c:pt idx="4">
                  <c:v>14032056.886050001</c:v>
                </c:pt>
                <c:pt idx="5">
                  <c:v>17318237.59141</c:v>
                </c:pt>
                <c:pt idx="6">
                  <c:v>13627448.407199999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775-AD80-8B55D96B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328320"/>
        <c:axId val="2102321792"/>
      </c:lineChart>
      <c:catAx>
        <c:axId val="21023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3217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8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'2002_2022_AYLIK_IHR'!$C$10:$N$10</c:f>
              <c:numCache>
                <c:formatCode>#,##0</c:formatCode>
                <c:ptCount val="12"/>
                <c:pt idx="0">
                  <c:v>119504.97966</c:v>
                </c:pt>
                <c:pt idx="1">
                  <c:v>126826.40564</c:v>
                </c:pt>
                <c:pt idx="2">
                  <c:v>155295.20410999999</c:v>
                </c:pt>
                <c:pt idx="3">
                  <c:v>138882.17697</c:v>
                </c:pt>
                <c:pt idx="4">
                  <c:v>95213.119390000007</c:v>
                </c:pt>
                <c:pt idx="5">
                  <c:v>119534.03211</c:v>
                </c:pt>
                <c:pt idx="6">
                  <c:v>74494.278479999994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8-4165-933E-39A6222296C0}"/>
            </c:ext>
          </c:extLst>
        </c:ser>
        <c:ser>
          <c:idx val="0"/>
          <c:order val="1"/>
          <c:tx>
            <c:strRef>
              <c:f>'2002_2022_AYLIK_IHR'!$A$11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121883.05445</c:v>
                </c:pt>
                <c:pt idx="4">
                  <c:v>104753.48768999999</c:v>
                </c:pt>
                <c:pt idx="5">
                  <c:v>110501.72897</c:v>
                </c:pt>
                <c:pt idx="6">
                  <c:v>71800.412160000007</c:v>
                </c:pt>
                <c:pt idx="7">
                  <c:v>113484.03417</c:v>
                </c:pt>
                <c:pt idx="8">
                  <c:v>159769.88894999999</c:v>
                </c:pt>
                <c:pt idx="9">
                  <c:v>194594.14347000001</c:v>
                </c:pt>
                <c:pt idx="10">
                  <c:v>175985.90319000001</c:v>
                </c:pt>
                <c:pt idx="11">
                  <c:v>169882.33003000001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8-4165-933E-39A62222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5504"/>
        <c:axId val="83904416"/>
      </c:lineChart>
      <c:catAx>
        <c:axId val="839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0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904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05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'2002_2022_AYLIK_IHR'!$C$12:$N$12</c:f>
              <c:numCache>
                <c:formatCode>#,##0</c:formatCode>
                <c:ptCount val="12"/>
                <c:pt idx="0">
                  <c:v>182179.29435000001</c:v>
                </c:pt>
                <c:pt idx="1">
                  <c:v>166179.95728999999</c:v>
                </c:pt>
                <c:pt idx="2">
                  <c:v>147999.34074000001</c:v>
                </c:pt>
                <c:pt idx="3">
                  <c:v>125035.16962</c:v>
                </c:pt>
                <c:pt idx="4">
                  <c:v>99884.427439999999</c:v>
                </c:pt>
                <c:pt idx="5">
                  <c:v>112182.65635</c:v>
                </c:pt>
                <c:pt idx="6">
                  <c:v>87411.026939999996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2-4090-A770-D3799E0FBD29}"/>
            </c:ext>
          </c:extLst>
        </c:ser>
        <c:ser>
          <c:idx val="0"/>
          <c:order val="1"/>
          <c:tx>
            <c:strRef>
              <c:f>'2002_2022_AYLIK_IHR'!$A$13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201450.54587</c:v>
                </c:pt>
                <c:pt idx="9">
                  <c:v>250355.84604999999</c:v>
                </c:pt>
                <c:pt idx="10">
                  <c:v>277980.59620000003</c:v>
                </c:pt>
                <c:pt idx="11">
                  <c:v>247152.83914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2-4090-A770-D3799E0F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8976"/>
        <c:axId val="84739520"/>
      </c:lineChart>
      <c:catAx>
        <c:axId val="847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73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39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738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46536.772340000003</c:v>
                </c:pt>
                <c:pt idx="2">
                  <c:v>31049.380369999999</c:v>
                </c:pt>
                <c:pt idx="3">
                  <c:v>29633.729480000002</c:v>
                </c:pt>
                <c:pt idx="4">
                  <c:v>21837.58901</c:v>
                </c:pt>
                <c:pt idx="5">
                  <c:v>26370.037349999999</c:v>
                </c:pt>
                <c:pt idx="6">
                  <c:v>24144.079109999999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D-433B-9E1F-580EED64AFF4}"/>
            </c:ext>
          </c:extLst>
        </c:ser>
        <c:ser>
          <c:idx val="0"/>
          <c:order val="1"/>
          <c:tx>
            <c:strRef>
              <c:f>'2002_2022_AYLIK_IHR'!$A$15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D-433B-9E1F-580EED64A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40608"/>
        <c:axId val="84740064"/>
      </c:lineChart>
      <c:catAx>
        <c:axId val="847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74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40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740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'2002_2022_AYLIK_IHR'!$C$16:$N$16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52440.728620000002</c:v>
                </c:pt>
                <c:pt idx="4">
                  <c:v>53819.293160000001</c:v>
                </c:pt>
                <c:pt idx="5">
                  <c:v>79506.822440000004</c:v>
                </c:pt>
                <c:pt idx="6">
                  <c:v>59510.284160000003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D-4FCF-A8D2-2E4C11643994}"/>
            </c:ext>
          </c:extLst>
        </c:ser>
        <c:ser>
          <c:idx val="0"/>
          <c:order val="1"/>
          <c:tx>
            <c:strRef>
              <c:f>'2002_2022_AYLIK_IHR'!$A$17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100938.86161000001</c:v>
                </c:pt>
                <c:pt idx="9">
                  <c:v>76724.234389999998</c:v>
                </c:pt>
                <c:pt idx="10">
                  <c:v>57727.288930000002</c:v>
                </c:pt>
                <c:pt idx="11">
                  <c:v>77762.280119999996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D-4FCF-A8D2-2E4C1164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8432"/>
        <c:axId val="84734624"/>
      </c:lineChart>
      <c:catAx>
        <c:axId val="847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73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346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7384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'2002_2022_AYLIK_IHR'!$C$18:$N$18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17033.14921</c:v>
                </c:pt>
                <c:pt idx="3">
                  <c:v>18062.520100000002</c:v>
                </c:pt>
                <c:pt idx="4">
                  <c:v>12463.489380000001</c:v>
                </c:pt>
                <c:pt idx="5">
                  <c:v>9079.7899400000006</c:v>
                </c:pt>
                <c:pt idx="6">
                  <c:v>5436.1416799999997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F-4158-895B-9CB22247826A}"/>
            </c:ext>
          </c:extLst>
        </c:ser>
        <c:ser>
          <c:idx val="0"/>
          <c:order val="1"/>
          <c:tx>
            <c:strRef>
              <c:f>'2002_2022_AYLIK_IHR'!$A$19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F-4158-895B-9CB22247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7344"/>
        <c:axId val="84737888"/>
      </c:lineChart>
      <c:catAx>
        <c:axId val="847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73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37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737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'2002_2022_AYLIK_IHR'!$C$20:$N$20</c:f>
              <c:numCache>
                <c:formatCode>#,##0</c:formatCode>
                <c:ptCount val="12"/>
                <c:pt idx="0">
                  <c:v>300295.32032</c:v>
                </c:pt>
                <c:pt idx="1">
                  <c:v>316227.99005999998</c:v>
                </c:pt>
                <c:pt idx="2">
                  <c:v>381823.84909999999</c:v>
                </c:pt>
                <c:pt idx="3">
                  <c:v>382787.74605000002</c:v>
                </c:pt>
                <c:pt idx="4">
                  <c:v>301575.01276999997</c:v>
                </c:pt>
                <c:pt idx="5">
                  <c:v>369776.19076000003</c:v>
                </c:pt>
                <c:pt idx="6">
                  <c:v>319498.85668000003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6-4A4C-8B8A-17E7BE13ADED}"/>
            </c:ext>
          </c:extLst>
        </c:ser>
        <c:ser>
          <c:idx val="0"/>
          <c:order val="1"/>
          <c:tx>
            <c:strRef>
              <c:f>'2002_2022_AYLIK_IHR'!$A$21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299483.45898</c:v>
                </c:pt>
                <c:pt idx="9">
                  <c:v>288750.81549000001</c:v>
                </c:pt>
                <c:pt idx="10">
                  <c:v>321478.48223000002</c:v>
                </c:pt>
                <c:pt idx="11">
                  <c:v>407124.58727999998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6-4A4C-8B8A-17E7BE13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73152"/>
        <c:axId val="84272608"/>
      </c:lineChart>
      <c:catAx>
        <c:axId val="842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2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2726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273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'2002_2022_AYLIK_IHR'!$C$22:$N$22</c:f>
              <c:numCache>
                <c:formatCode>#,##0</c:formatCode>
                <c:ptCount val="12"/>
                <c:pt idx="0">
                  <c:v>557551.93977000006</c:v>
                </c:pt>
                <c:pt idx="1">
                  <c:v>622233.56258000003</c:v>
                </c:pt>
                <c:pt idx="2">
                  <c:v>752051.05654999998</c:v>
                </c:pt>
                <c:pt idx="3">
                  <c:v>776293.85204000003</c:v>
                </c:pt>
                <c:pt idx="4">
                  <c:v>612852.36283</c:v>
                </c:pt>
                <c:pt idx="5">
                  <c:v>800497.20189999999</c:v>
                </c:pt>
                <c:pt idx="6">
                  <c:v>607117.72686000005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5-43FA-880C-985CADD793F8}"/>
            </c:ext>
          </c:extLst>
        </c:ser>
        <c:ser>
          <c:idx val="0"/>
          <c:order val="1"/>
          <c:tx>
            <c:strRef>
              <c:f>'2002_2022_AYLIK_IHR'!$A$23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'2002_2022_AYLIK_IHR'!$C$23:$N$23</c:f>
              <c:numCache>
                <c:formatCode>#,##0</c:formatCode>
                <c:ptCount val="12"/>
                <c:pt idx="0">
                  <c:v>453133.13257000002</c:v>
                </c:pt>
                <c:pt idx="1">
                  <c:v>479065.09509000002</c:v>
                </c:pt>
                <c:pt idx="2">
                  <c:v>580656.74722999998</c:v>
                </c:pt>
                <c:pt idx="3">
                  <c:v>581183.08773999999</c:v>
                </c:pt>
                <c:pt idx="4">
                  <c:v>501065.42385000002</c:v>
                </c:pt>
                <c:pt idx="5">
                  <c:v>613094.48181000003</c:v>
                </c:pt>
                <c:pt idx="6">
                  <c:v>505401.99618999998</c:v>
                </c:pt>
                <c:pt idx="7">
                  <c:v>605133.60210000002</c:v>
                </c:pt>
                <c:pt idx="8">
                  <c:v>650701.06733999995</c:v>
                </c:pt>
                <c:pt idx="9">
                  <c:v>613688.73182999995</c:v>
                </c:pt>
                <c:pt idx="10">
                  <c:v>694279.27769999998</c:v>
                </c:pt>
                <c:pt idx="11">
                  <c:v>712919.66767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5-43FA-880C-985CADD7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70976"/>
        <c:axId val="84275328"/>
      </c:lineChart>
      <c:catAx>
        <c:axId val="84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2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275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270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'2002_2022_AYLIK_IHR'!$C$26:$N$26</c:f>
              <c:numCache>
                <c:formatCode>#,##0</c:formatCode>
                <c:ptCount val="12"/>
                <c:pt idx="0">
                  <c:v>815066.55845999997</c:v>
                </c:pt>
                <c:pt idx="1">
                  <c:v>881016.32317999995</c:v>
                </c:pt>
                <c:pt idx="2">
                  <c:v>951057.01395000005</c:v>
                </c:pt>
                <c:pt idx="3">
                  <c:v>993725.78292999999</c:v>
                </c:pt>
                <c:pt idx="4">
                  <c:v>766605.25531000004</c:v>
                </c:pt>
                <c:pt idx="5">
                  <c:v>983175.84916999994</c:v>
                </c:pt>
                <c:pt idx="6">
                  <c:v>728287.03746000002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7-43C7-BCBB-8DDEA8C3116A}"/>
            </c:ext>
          </c:extLst>
        </c:ser>
        <c:ser>
          <c:idx val="0"/>
          <c:order val="1"/>
          <c:tx>
            <c:strRef>
              <c:f>'2002_2022_AYLIK_IHR'!$A$27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'2002_2022_AYLIK_IHR'!$C$27:$N$27</c:f>
              <c:numCache>
                <c:formatCode>#,##0</c:formatCode>
                <c:ptCount val="12"/>
                <c:pt idx="0">
                  <c:v>730163.28118000005</c:v>
                </c:pt>
                <c:pt idx="1">
                  <c:v>744922.37257999997</c:v>
                </c:pt>
                <c:pt idx="2">
                  <c:v>868403.19288999995</c:v>
                </c:pt>
                <c:pt idx="3">
                  <c:v>877321.17700999998</c:v>
                </c:pt>
                <c:pt idx="4">
                  <c:v>743295.18130000005</c:v>
                </c:pt>
                <c:pt idx="5">
                  <c:v>898567.82024000003</c:v>
                </c:pt>
                <c:pt idx="6">
                  <c:v>723408.12600000005</c:v>
                </c:pt>
                <c:pt idx="7">
                  <c:v>827998.32036999997</c:v>
                </c:pt>
                <c:pt idx="8">
                  <c:v>943334.50381999998</c:v>
                </c:pt>
                <c:pt idx="9">
                  <c:v>916766.03974000004</c:v>
                </c:pt>
                <c:pt idx="10">
                  <c:v>935932.53396000003</c:v>
                </c:pt>
                <c:pt idx="11">
                  <c:v>931980.09959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7-43C7-BCBB-8DDEA8C3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71520"/>
        <c:axId val="84276416"/>
      </c:lineChart>
      <c:catAx>
        <c:axId val="842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27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276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271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'2002_2022_AYLIK_IHR'!$C$28:$N$28</c:f>
              <c:numCache>
                <c:formatCode>#,##0</c:formatCode>
                <c:ptCount val="12"/>
                <c:pt idx="0">
                  <c:v>132690.81586999999</c:v>
                </c:pt>
                <c:pt idx="1">
                  <c:v>177436.97214999999</c:v>
                </c:pt>
                <c:pt idx="2">
                  <c:v>191775.63162999999</c:v>
                </c:pt>
                <c:pt idx="3">
                  <c:v>187207.19407</c:v>
                </c:pt>
                <c:pt idx="4">
                  <c:v>116576.53564</c:v>
                </c:pt>
                <c:pt idx="5">
                  <c:v>172057.94915</c:v>
                </c:pt>
                <c:pt idx="6">
                  <c:v>156269.09538000001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1-496F-8A0E-5E3F95424A12}"/>
            </c:ext>
          </c:extLst>
        </c:ser>
        <c:ser>
          <c:idx val="0"/>
          <c:order val="1"/>
          <c:tx>
            <c:strRef>
              <c:f>'2002_2022_AYLIK_IHR'!$A$29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'2002_2022_AYLIK_IHR'!$C$29:$N$29</c:f>
              <c:numCache>
                <c:formatCode>#,##0</c:formatCode>
                <c:ptCount val="12"/>
                <c:pt idx="0">
                  <c:v>109745.80074999999</c:v>
                </c:pt>
                <c:pt idx="1">
                  <c:v>128850.02197</c:v>
                </c:pt>
                <c:pt idx="2">
                  <c:v>157418.70843</c:v>
                </c:pt>
                <c:pt idx="3">
                  <c:v>142855.30155999999</c:v>
                </c:pt>
                <c:pt idx="4">
                  <c:v>100608.22285000001</c:v>
                </c:pt>
                <c:pt idx="5">
                  <c:v>152971.71781999999</c:v>
                </c:pt>
                <c:pt idx="6">
                  <c:v>144666.56654</c:v>
                </c:pt>
                <c:pt idx="7">
                  <c:v>156708.43179</c:v>
                </c:pt>
                <c:pt idx="8">
                  <c:v>171860.83700999999</c:v>
                </c:pt>
                <c:pt idx="9">
                  <c:v>159297.02609</c:v>
                </c:pt>
                <c:pt idx="10">
                  <c:v>148397.83684999999</c:v>
                </c:pt>
                <c:pt idx="11">
                  <c:v>158242.33548000001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1-496F-8A0E-5E3F9542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72032"/>
        <c:axId val="86070400"/>
      </c:lineChart>
      <c:catAx>
        <c:axId val="860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07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0704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072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'2002_2022_AYLIK_IHR'!$C$30:$N$30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251136.28876</c:v>
                </c:pt>
                <c:pt idx="2">
                  <c:v>260037.57652999999</c:v>
                </c:pt>
                <c:pt idx="3">
                  <c:v>262262.59772000002</c:v>
                </c:pt>
                <c:pt idx="4">
                  <c:v>157845.32604000001</c:v>
                </c:pt>
                <c:pt idx="5">
                  <c:v>225405.18966</c:v>
                </c:pt>
                <c:pt idx="6">
                  <c:v>156852.34036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9-4FE9-BED4-A53EAAC3C824}"/>
            </c:ext>
          </c:extLst>
        </c:ser>
        <c:ser>
          <c:idx val="0"/>
          <c:order val="1"/>
          <c:tx>
            <c:strRef>
              <c:f>'2002_2022_AYLIK_IHR'!$A$31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271362.51105999999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282954.28135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9-4FE9-BED4-A53EAAC3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69856"/>
        <c:axId val="86073664"/>
      </c:lineChart>
      <c:catAx>
        <c:axId val="860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07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0736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069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785-AFE0-FEB9C30571A5}"/>
            </c:ext>
          </c:extLst>
        </c:ser>
        <c:ser>
          <c:idx val="1"/>
          <c:order val="1"/>
          <c:tx>
            <c:strRef>
              <c:f>'2002_2022_AYLIK_IHR'!$A$58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'2002_2022_AYLIK_IHR'!$C$58:$N$58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471963.83912000002</c:v>
                </c:pt>
                <c:pt idx="2">
                  <c:v>554604.43623999995</c:v>
                </c:pt>
                <c:pt idx="3">
                  <c:v>704101.03535999998</c:v>
                </c:pt>
                <c:pt idx="4">
                  <c:v>533088.27280000004</c:v>
                </c:pt>
                <c:pt idx="5">
                  <c:v>597064.98693000001</c:v>
                </c:pt>
                <c:pt idx="6">
                  <c:v>491722.84674000001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6-4785-AFE0-FEB9C305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319616"/>
        <c:axId val="2102321248"/>
      </c:lineChart>
      <c:catAx>
        <c:axId val="21023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3212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19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'2002_2022_AYLIK_IHR'!$C$32:$N$32</c:f>
              <c:numCache>
                <c:formatCode>#,##0</c:formatCode>
                <c:ptCount val="12"/>
                <c:pt idx="0">
                  <c:v>2127433.1631</c:v>
                </c:pt>
                <c:pt idx="1">
                  <c:v>2392979.3029499999</c:v>
                </c:pt>
                <c:pt idx="2">
                  <c:v>2975970.1821599999</c:v>
                </c:pt>
                <c:pt idx="3">
                  <c:v>3301091.7952999999</c:v>
                </c:pt>
                <c:pt idx="4">
                  <c:v>2759673.3552100002</c:v>
                </c:pt>
                <c:pt idx="5">
                  <c:v>3187939.5064599998</c:v>
                </c:pt>
                <c:pt idx="6">
                  <c:v>2945172.3684700001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E-4FCD-B631-019015042EA4}"/>
            </c:ext>
          </c:extLst>
        </c:ser>
        <c:ser>
          <c:idx val="0"/>
          <c:order val="1"/>
          <c:tx>
            <c:strRef>
              <c:f>'2002_2022_AYLIK_IHR'!$A$33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'2002_2022_AYLIK_IHR'!$C$33:$N$33</c:f>
              <c:numCache>
                <c:formatCode>#,##0</c:formatCode>
                <c:ptCount val="12"/>
                <c:pt idx="0">
                  <c:v>1638768.19664</c:v>
                </c:pt>
                <c:pt idx="1">
                  <c:v>1672616.25248</c:v>
                </c:pt>
                <c:pt idx="2">
                  <c:v>1993955.99486</c:v>
                </c:pt>
                <c:pt idx="3">
                  <c:v>2165949.9748300002</c:v>
                </c:pt>
                <c:pt idx="4">
                  <c:v>2136435.0214300002</c:v>
                </c:pt>
                <c:pt idx="5">
                  <c:v>2369620.2602300001</c:v>
                </c:pt>
                <c:pt idx="6">
                  <c:v>1911317.13179</c:v>
                </c:pt>
                <c:pt idx="7">
                  <c:v>2047627.3241699999</c:v>
                </c:pt>
                <c:pt idx="8">
                  <c:v>2278012.1217499999</c:v>
                </c:pt>
                <c:pt idx="9">
                  <c:v>2265106.6880100002</c:v>
                </c:pt>
                <c:pt idx="10">
                  <c:v>2376597.3197400002</c:v>
                </c:pt>
                <c:pt idx="11">
                  <c:v>2480869.7856299998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E-4FCD-B631-01901504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69312"/>
        <c:axId val="86070944"/>
      </c:lineChart>
      <c:catAx>
        <c:axId val="860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07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070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069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'2002_2022_AYLIK_IHR'!$C$42:$N$42</c:f>
              <c:numCache>
                <c:formatCode>#,##0</c:formatCode>
                <c:ptCount val="12"/>
                <c:pt idx="0">
                  <c:v>711594.10811000003</c:v>
                </c:pt>
                <c:pt idx="1">
                  <c:v>813576.81319000002</c:v>
                </c:pt>
                <c:pt idx="2">
                  <c:v>908687.74410000001</c:v>
                </c:pt>
                <c:pt idx="3">
                  <c:v>906695.68504999997</c:v>
                </c:pt>
                <c:pt idx="4">
                  <c:v>719737.56359999999</c:v>
                </c:pt>
                <c:pt idx="5">
                  <c:v>905320.68093000003</c:v>
                </c:pt>
                <c:pt idx="6">
                  <c:v>722872.27226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CCA-8672-F25F010E5958}"/>
            </c:ext>
          </c:extLst>
        </c:ser>
        <c:ser>
          <c:idx val="0"/>
          <c:order val="1"/>
          <c:tx>
            <c:strRef>
              <c:f>'2002_2022_AYLIK_IHR'!$A$43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'2002_2022_AYLIK_IHR'!$C$43:$N$43</c:f>
              <c:numCache>
                <c:formatCode>#,##0</c:formatCode>
                <c:ptCount val="12"/>
                <c:pt idx="0">
                  <c:v>650750.59207000001</c:v>
                </c:pt>
                <c:pt idx="1">
                  <c:v>683828.38561999996</c:v>
                </c:pt>
                <c:pt idx="2">
                  <c:v>783716.25133</c:v>
                </c:pt>
                <c:pt idx="3">
                  <c:v>821070.57741000003</c:v>
                </c:pt>
                <c:pt idx="4">
                  <c:v>734997.35328000004</c:v>
                </c:pt>
                <c:pt idx="5">
                  <c:v>826954.06608000002</c:v>
                </c:pt>
                <c:pt idx="6">
                  <c:v>696212.87263</c:v>
                </c:pt>
                <c:pt idx="7">
                  <c:v>758072.19669999997</c:v>
                </c:pt>
                <c:pt idx="8">
                  <c:v>875279.42666999996</c:v>
                </c:pt>
                <c:pt idx="9">
                  <c:v>807782.56012000004</c:v>
                </c:pt>
                <c:pt idx="10">
                  <c:v>838118.87766999996</c:v>
                </c:pt>
                <c:pt idx="11">
                  <c:v>935256.93414000003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9-4CCA-8672-F25F010E5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73120"/>
        <c:axId val="86075296"/>
      </c:lineChart>
      <c:catAx>
        <c:axId val="860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07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0752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073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'2002_2022_AYLIK_IHR'!$C$36:$N$36</c:f>
              <c:numCache>
                <c:formatCode>#,##0</c:formatCode>
                <c:ptCount val="12"/>
                <c:pt idx="0">
                  <c:v>2227779.5358799999</c:v>
                </c:pt>
                <c:pt idx="1">
                  <c:v>2538985.2994599999</c:v>
                </c:pt>
                <c:pt idx="2">
                  <c:v>2679905.6145700002</c:v>
                </c:pt>
                <c:pt idx="3">
                  <c:v>2742595.8697899999</c:v>
                </c:pt>
                <c:pt idx="4">
                  <c:v>2299140.4160799999</c:v>
                </c:pt>
                <c:pt idx="5">
                  <c:v>2770146.5671899999</c:v>
                </c:pt>
                <c:pt idx="6">
                  <c:v>2051239.7450900001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4-4F1E-A8FC-443ED1023233}"/>
            </c:ext>
          </c:extLst>
        </c:ser>
        <c:ser>
          <c:idx val="0"/>
          <c:order val="1"/>
          <c:tx>
            <c:strRef>
              <c:f>'2002_2022_AYLIK_IHR'!$A$37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'2002_2022_AYLIK_IHR'!$C$37:$N$37</c:f>
              <c:numCache>
                <c:formatCode>#,##0</c:formatCode>
                <c:ptCount val="12"/>
                <c:pt idx="0">
                  <c:v>2266225.0534399999</c:v>
                </c:pt>
                <c:pt idx="1">
                  <c:v>2530671.6601999998</c:v>
                </c:pt>
                <c:pt idx="2">
                  <c:v>2890088.6971999998</c:v>
                </c:pt>
                <c:pt idx="3">
                  <c:v>2462171.0479000001</c:v>
                </c:pt>
                <c:pt idx="4">
                  <c:v>1880242.3083599999</c:v>
                </c:pt>
                <c:pt idx="5">
                  <c:v>2350260.9346400001</c:v>
                </c:pt>
                <c:pt idx="6">
                  <c:v>1981800.67988</c:v>
                </c:pt>
                <c:pt idx="7">
                  <c:v>2417749.2172300001</c:v>
                </c:pt>
                <c:pt idx="8">
                  <c:v>2465102.1225200002</c:v>
                </c:pt>
                <c:pt idx="9">
                  <c:v>2603918.5035700002</c:v>
                </c:pt>
                <c:pt idx="10">
                  <c:v>2529065.2315000002</c:v>
                </c:pt>
                <c:pt idx="11">
                  <c:v>2957449.0071399999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4-4F1E-A8FC-443ED102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5344"/>
        <c:axId val="83298608"/>
      </c:lineChart>
      <c:catAx>
        <c:axId val="8329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9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98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95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'2002_2022_AYLIK_IHR'!$C$40:$N$40</c:f>
              <c:numCache>
                <c:formatCode>#,##0</c:formatCode>
                <c:ptCount val="12"/>
                <c:pt idx="0">
                  <c:v>980454.87993000005</c:v>
                </c:pt>
                <c:pt idx="1">
                  <c:v>1174342.99095</c:v>
                </c:pt>
                <c:pt idx="2">
                  <c:v>1366139.2207800001</c:v>
                </c:pt>
                <c:pt idx="3">
                  <c:v>1396089.2031700001</c:v>
                </c:pt>
                <c:pt idx="4">
                  <c:v>1065291.7370800001</c:v>
                </c:pt>
                <c:pt idx="5">
                  <c:v>1357072.2599500001</c:v>
                </c:pt>
                <c:pt idx="6">
                  <c:v>1029750.33771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2-49B7-B0CE-452D801D1F4B}"/>
            </c:ext>
          </c:extLst>
        </c:ser>
        <c:ser>
          <c:idx val="0"/>
          <c:order val="1"/>
          <c:tx>
            <c:strRef>
              <c:f>'2002_2022_AYLIK_IHR'!$A$41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'2002_2022_AYLIK_IHR'!$C$41:$N$41</c:f>
              <c:numCache>
                <c:formatCode>#,##0</c:formatCode>
                <c:ptCount val="12"/>
                <c:pt idx="0">
                  <c:v>894313.18824000005</c:v>
                </c:pt>
                <c:pt idx="1">
                  <c:v>1063990.71875</c:v>
                </c:pt>
                <c:pt idx="2">
                  <c:v>1254808.62084</c:v>
                </c:pt>
                <c:pt idx="3">
                  <c:v>1251392.95209</c:v>
                </c:pt>
                <c:pt idx="4">
                  <c:v>1098938.99734</c:v>
                </c:pt>
                <c:pt idx="5">
                  <c:v>1304150.26086</c:v>
                </c:pt>
                <c:pt idx="6">
                  <c:v>1000088.1062</c:v>
                </c:pt>
                <c:pt idx="7">
                  <c:v>1204968.4345</c:v>
                </c:pt>
                <c:pt idx="8">
                  <c:v>1276158.9347699999</c:v>
                </c:pt>
                <c:pt idx="9">
                  <c:v>1231005.9175799999</c:v>
                </c:pt>
                <c:pt idx="10">
                  <c:v>1267932.4925299999</c:v>
                </c:pt>
                <c:pt idx="11">
                  <c:v>1313964.7506599999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2-49B7-B0CE-452D801D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0240"/>
        <c:axId val="83299152"/>
      </c:lineChart>
      <c:catAx>
        <c:axId val="8330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9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99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300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'2002_2022_AYLIK_IHR'!$C$34:$N$34</c:f>
              <c:numCache>
                <c:formatCode>#,##0</c:formatCode>
                <c:ptCount val="12"/>
                <c:pt idx="0">
                  <c:v>1591698.14745</c:v>
                </c:pt>
                <c:pt idx="1">
                  <c:v>1840686.77893</c:v>
                </c:pt>
                <c:pt idx="2">
                  <c:v>2014593.94811</c:v>
                </c:pt>
                <c:pt idx="3">
                  <c:v>2036436.20049</c:v>
                </c:pt>
                <c:pt idx="4">
                  <c:v>1337019.3861499999</c:v>
                </c:pt>
                <c:pt idx="5">
                  <c:v>1968180.15114</c:v>
                </c:pt>
                <c:pt idx="6">
                  <c:v>1622280.56654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4A6A-9623-12A982E708BD}"/>
            </c:ext>
          </c:extLst>
        </c:ser>
        <c:ser>
          <c:idx val="0"/>
          <c:order val="1"/>
          <c:tx>
            <c:strRef>
              <c:f>'2002_2022_AYLIK_IHR'!$A$35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'2002_2022_AYLIK_IHR'!$C$35:$N$35</c:f>
              <c:numCache>
                <c:formatCode>#,##0</c:formatCode>
                <c:ptCount val="12"/>
                <c:pt idx="0">
                  <c:v>1512887.10396</c:v>
                </c:pt>
                <c:pt idx="1">
                  <c:v>1510502.47695</c:v>
                </c:pt>
                <c:pt idx="2">
                  <c:v>1674880.7140299999</c:v>
                </c:pt>
                <c:pt idx="3">
                  <c:v>1625138.0874699999</c:v>
                </c:pt>
                <c:pt idx="4">
                  <c:v>1299825.1461799999</c:v>
                </c:pt>
                <c:pt idx="5">
                  <c:v>1801835.9164799999</c:v>
                </c:pt>
                <c:pt idx="6">
                  <c:v>1691656.0907999999</c:v>
                </c:pt>
                <c:pt idx="7">
                  <c:v>1736089.8269499999</c:v>
                </c:pt>
                <c:pt idx="8">
                  <c:v>1942340.7962799999</c:v>
                </c:pt>
                <c:pt idx="9">
                  <c:v>1908764.29648</c:v>
                </c:pt>
                <c:pt idx="10">
                  <c:v>1729446.0313200001</c:v>
                </c:pt>
                <c:pt idx="11">
                  <c:v>1808156.9228699999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4-4A6A-9623-12A982E7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7520"/>
        <c:axId val="83294256"/>
      </c:lineChart>
      <c:catAx>
        <c:axId val="8329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9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942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97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'2002_2022_AYLIK_IHR'!$C$44:$N$44</c:f>
              <c:numCache>
                <c:formatCode>#,##0</c:formatCode>
                <c:ptCount val="12"/>
                <c:pt idx="0">
                  <c:v>1120248.6373399999</c:v>
                </c:pt>
                <c:pt idx="1">
                  <c:v>1241254.0713</c:v>
                </c:pt>
                <c:pt idx="2">
                  <c:v>1444204.7164100001</c:v>
                </c:pt>
                <c:pt idx="3">
                  <c:v>1497804.3135899999</c:v>
                </c:pt>
                <c:pt idx="4">
                  <c:v>1166767.15255</c:v>
                </c:pt>
                <c:pt idx="5">
                  <c:v>1344629.9335099999</c:v>
                </c:pt>
                <c:pt idx="6">
                  <c:v>981195.72641999996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4-47F3-A5F9-41605F69CA50}"/>
            </c:ext>
          </c:extLst>
        </c:ser>
        <c:ser>
          <c:idx val="0"/>
          <c:order val="1"/>
          <c:tx>
            <c:strRef>
              <c:f>'2002_2022_AYLIK_IHR'!$A$45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'2002_2022_AYLIK_IHR'!$C$45:$N$45</c:f>
              <c:numCache>
                <c:formatCode>#,##0</c:formatCode>
                <c:ptCount val="12"/>
                <c:pt idx="0">
                  <c:v>758964.78963999997</c:v>
                </c:pt>
                <c:pt idx="1">
                  <c:v>833167.73285999999</c:v>
                </c:pt>
                <c:pt idx="2">
                  <c:v>978931.89535999997</c:v>
                </c:pt>
                <c:pt idx="3">
                  <c:v>1048966.75306</c:v>
                </c:pt>
                <c:pt idx="4">
                  <c:v>937477.07331999997</c:v>
                </c:pt>
                <c:pt idx="5">
                  <c:v>1125694.4090100001</c:v>
                </c:pt>
                <c:pt idx="6">
                  <c:v>929070.19051999995</c:v>
                </c:pt>
                <c:pt idx="7">
                  <c:v>1023479.34162</c:v>
                </c:pt>
                <c:pt idx="8">
                  <c:v>1148085.1480099999</c:v>
                </c:pt>
                <c:pt idx="9">
                  <c:v>1144186.99232</c:v>
                </c:pt>
                <c:pt idx="10">
                  <c:v>1204081.43725</c:v>
                </c:pt>
                <c:pt idx="11">
                  <c:v>1226584.8026999999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4-47F3-A5F9-41605F69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7456"/>
        <c:axId val="86508000"/>
      </c:lineChart>
      <c:catAx>
        <c:axId val="865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0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08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07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'2002_2022_AYLIK_IHR'!$C$48:$N$48</c:f>
              <c:numCache>
                <c:formatCode>#,##0</c:formatCode>
                <c:ptCount val="12"/>
                <c:pt idx="0">
                  <c:v>353686.47193</c:v>
                </c:pt>
                <c:pt idx="1">
                  <c:v>428132.48064000002</c:v>
                </c:pt>
                <c:pt idx="2">
                  <c:v>513053.90175999998</c:v>
                </c:pt>
                <c:pt idx="3">
                  <c:v>566124.54715</c:v>
                </c:pt>
                <c:pt idx="4">
                  <c:v>444350.06211</c:v>
                </c:pt>
                <c:pt idx="5">
                  <c:v>523048.2599</c:v>
                </c:pt>
                <c:pt idx="6">
                  <c:v>418433.96039999998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5-4D36-9D9A-96FD9574D1F8}"/>
            </c:ext>
          </c:extLst>
        </c:ser>
        <c:ser>
          <c:idx val="0"/>
          <c:order val="1"/>
          <c:tx>
            <c:strRef>
              <c:f>'2002_2022_AYLIK_IHR'!$A$49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402238.67887</c:v>
                </c:pt>
                <c:pt idx="3">
                  <c:v>401912.45516999997</c:v>
                </c:pt>
                <c:pt idx="4">
                  <c:v>384027.50832000002</c:v>
                </c:pt>
                <c:pt idx="5">
                  <c:v>425660.49411000003</c:v>
                </c:pt>
                <c:pt idx="6">
                  <c:v>357614.99625000003</c:v>
                </c:pt>
                <c:pt idx="7">
                  <c:v>420387.10174000001</c:v>
                </c:pt>
                <c:pt idx="8">
                  <c:v>414259.15292000002</c:v>
                </c:pt>
                <c:pt idx="9">
                  <c:v>380695.97982000001</c:v>
                </c:pt>
                <c:pt idx="10">
                  <c:v>395587.95963</c:v>
                </c:pt>
                <c:pt idx="11">
                  <c:v>419610.09613000002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5-4D36-9D9A-96FD9574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6160"/>
        <c:axId val="86505824"/>
      </c:lineChart>
      <c:catAx>
        <c:axId val="865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0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058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16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'2002_2022_AYLIK_IHR'!$C$50:$N$50</c:f>
              <c:numCache>
                <c:formatCode>#,##0</c:formatCode>
                <c:ptCount val="12"/>
                <c:pt idx="0">
                  <c:v>359355.12098000001</c:v>
                </c:pt>
                <c:pt idx="1">
                  <c:v>488955.76747999998</c:v>
                </c:pt>
                <c:pt idx="2">
                  <c:v>433177.13968000002</c:v>
                </c:pt>
                <c:pt idx="3">
                  <c:v>528934.26580000005</c:v>
                </c:pt>
                <c:pt idx="4">
                  <c:v>351687.90104000003</c:v>
                </c:pt>
                <c:pt idx="5">
                  <c:v>535580.34479999996</c:v>
                </c:pt>
                <c:pt idx="6">
                  <c:v>371188.58857999998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0-41A9-BB20-423136133C36}"/>
            </c:ext>
          </c:extLst>
        </c:ser>
        <c:ser>
          <c:idx val="0"/>
          <c:order val="1"/>
          <c:tx>
            <c:strRef>
              <c:f>'2002_2022_AYLIK_IHR'!$A$51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594623.31441999995</c:v>
                </c:pt>
                <c:pt idx="6">
                  <c:v>459415.87331</c:v>
                </c:pt>
                <c:pt idx="7">
                  <c:v>452188.53921000002</c:v>
                </c:pt>
                <c:pt idx="8">
                  <c:v>507313.06409</c:v>
                </c:pt>
                <c:pt idx="9">
                  <c:v>686001.71333000006</c:v>
                </c:pt>
                <c:pt idx="10">
                  <c:v>1284603.57005</c:v>
                </c:pt>
                <c:pt idx="11">
                  <c:v>926979.57175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0-41A9-BB20-42313613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2352"/>
        <c:axId val="86502560"/>
      </c:lineChart>
      <c:catAx>
        <c:axId val="8651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0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025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12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'2002_2022_AYLIK_IHR'!$C$46:$N$46</c:f>
              <c:numCache>
                <c:formatCode>#,##0</c:formatCode>
                <c:ptCount val="12"/>
                <c:pt idx="0">
                  <c:v>1628072.7863700001</c:v>
                </c:pt>
                <c:pt idx="1">
                  <c:v>1766999.4591300001</c:v>
                </c:pt>
                <c:pt idx="2">
                  <c:v>2263599.4373699999</c:v>
                </c:pt>
                <c:pt idx="3">
                  <c:v>2022106.51721</c:v>
                </c:pt>
                <c:pt idx="4">
                  <c:v>1911139.96205</c:v>
                </c:pt>
                <c:pt idx="5">
                  <c:v>2300473.83715</c:v>
                </c:pt>
                <c:pt idx="6">
                  <c:v>1603788.5160999999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D-4273-965C-0C08C693ABD2}"/>
            </c:ext>
          </c:extLst>
        </c:ser>
        <c:ser>
          <c:idx val="0"/>
          <c:order val="1"/>
          <c:tx>
            <c:strRef>
              <c:f>'2002_2022_AYLIK_IHR'!$A$47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'2002_2022_AYLIK_IHR'!$C$47:$N$47</c:f>
              <c:numCache>
                <c:formatCode>#,##0</c:formatCode>
                <c:ptCount val="12"/>
                <c:pt idx="0">
                  <c:v>1052771.92059</c:v>
                </c:pt>
                <c:pt idx="1">
                  <c:v>1191759.4696899999</c:v>
                </c:pt>
                <c:pt idx="2">
                  <c:v>1526156.64411</c:v>
                </c:pt>
                <c:pt idx="3">
                  <c:v>1647166.2464699999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1727116.3204699999</c:v>
                </c:pt>
                <c:pt idx="7">
                  <c:v>2255363.12145</c:v>
                </c:pt>
                <c:pt idx="8">
                  <c:v>2587114.0803700001</c:v>
                </c:pt>
                <c:pt idx="9">
                  <c:v>2259679.54201</c:v>
                </c:pt>
                <c:pt idx="10">
                  <c:v>2019172.8745500001</c:v>
                </c:pt>
                <c:pt idx="11">
                  <c:v>2265845.8472199999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D-4273-965C-0C08C693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2896"/>
        <c:axId val="86516704"/>
      </c:lineChart>
      <c:catAx>
        <c:axId val="865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1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167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12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'2002_2022_AYLIK_IHR'!$C$60:$N$60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471963.83912000002</c:v>
                </c:pt>
                <c:pt idx="2">
                  <c:v>554604.43623999995</c:v>
                </c:pt>
                <c:pt idx="3">
                  <c:v>704101.03535999998</c:v>
                </c:pt>
                <c:pt idx="4">
                  <c:v>533088.27280000004</c:v>
                </c:pt>
                <c:pt idx="5">
                  <c:v>597064.98693000001</c:v>
                </c:pt>
                <c:pt idx="6">
                  <c:v>491722.84674000001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C-4571-9B4A-8F69EE209B0E}"/>
            </c:ext>
          </c:extLst>
        </c:ser>
        <c:ser>
          <c:idx val="0"/>
          <c:order val="1"/>
          <c:tx>
            <c:strRef>
              <c:f>'2002_2022_AYLIK_IHR'!$A$61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C-4571-9B4A-8F69EE20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9632"/>
        <c:axId val="86510176"/>
      </c:lineChart>
      <c:catAx>
        <c:axId val="865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1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10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09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1-497D-A73F-40BE65BCB9EB}"/>
            </c:ext>
          </c:extLst>
        </c:ser>
        <c:ser>
          <c:idx val="1"/>
          <c:order val="1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'2002_2022_AYLIK_IHR'!$C$82:$N$82</c:f>
              <c:numCache>
                <c:formatCode>#,##0</c:formatCode>
                <c:ptCount val="12"/>
                <c:pt idx="0">
                  <c:v>17555840.493999999</c:v>
                </c:pt>
                <c:pt idx="1">
                  <c:v>19900493.407000002</c:v>
                </c:pt>
                <c:pt idx="2">
                  <c:v>22651154.574999999</c:v>
                </c:pt>
                <c:pt idx="3">
                  <c:v>23347589.269000001</c:v>
                </c:pt>
                <c:pt idx="4">
                  <c:v>18983454.324000001</c:v>
                </c:pt>
                <c:pt idx="5">
                  <c:v>23427853.177999999</c:v>
                </c:pt>
                <c:pt idx="6">
                  <c:v>18550303.147999998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97D-A73F-40BE65BC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329952"/>
        <c:axId val="2102323424"/>
      </c:lineChart>
      <c:catAx>
        <c:axId val="21023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3234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9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'2002_2022_AYLIK_IHR'!$C$38:$N$38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67064.913990000001</c:v>
                </c:pt>
                <c:pt idx="2">
                  <c:v>140232.92827999999</c:v>
                </c:pt>
                <c:pt idx="3">
                  <c:v>198883.93552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44158.22006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9-4FA1-908D-1BF3C17F9B09}"/>
            </c:ext>
          </c:extLst>
        </c:ser>
        <c:ser>
          <c:idx val="0"/>
          <c:order val="1"/>
          <c:tx>
            <c:strRef>
              <c:f>'2002_2022_AYLIK_IHR'!$A$39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171221.63492000001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9-4FA1-908D-1BF3C17F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4192"/>
        <c:axId val="86510720"/>
      </c:lineChart>
      <c:catAx>
        <c:axId val="865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1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1072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041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'2002_2022_AYLIK_IHR'!$C$52:$N$52</c:f>
              <c:numCache>
                <c:formatCode>#,##0</c:formatCode>
                <c:ptCount val="12"/>
                <c:pt idx="0">
                  <c:v>295375.80463000003</c:v>
                </c:pt>
                <c:pt idx="1">
                  <c:v>325086.20932999998</c:v>
                </c:pt>
                <c:pt idx="2">
                  <c:v>327049.70130000002</c:v>
                </c:pt>
                <c:pt idx="3">
                  <c:v>390702.08237000002</c:v>
                </c:pt>
                <c:pt idx="4">
                  <c:v>330448.88416000002</c:v>
                </c:pt>
                <c:pt idx="5">
                  <c:v>309359.28745</c:v>
                </c:pt>
                <c:pt idx="6">
                  <c:v>325893.27529000002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3-4B87-80D6-0DFFF2C091A1}"/>
            </c:ext>
          </c:extLst>
        </c:ser>
        <c:ser>
          <c:idx val="0"/>
          <c:order val="1"/>
          <c:tx>
            <c:strRef>
              <c:f>'2002_2022_AYLIK_IHR'!$A$53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382521.11450999998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3-4B87-80D6-0DFFF2C0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1808"/>
        <c:axId val="86503648"/>
      </c:lineChart>
      <c:catAx>
        <c:axId val="865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0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503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11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'2002_2022_AYLIK_IHR'!$C$54:$N$54</c:f>
              <c:numCache>
                <c:formatCode>#,##0</c:formatCode>
                <c:ptCount val="12"/>
                <c:pt idx="0">
                  <c:v>458162.74589000002</c:v>
                </c:pt>
                <c:pt idx="1">
                  <c:v>537176.93674999999</c:v>
                </c:pt>
                <c:pt idx="2">
                  <c:v>616257.47975000006</c:v>
                </c:pt>
                <c:pt idx="3">
                  <c:v>635103.22131000005</c:v>
                </c:pt>
                <c:pt idx="4">
                  <c:v>495010.70750000002</c:v>
                </c:pt>
                <c:pt idx="5">
                  <c:v>620614.80984</c:v>
                </c:pt>
                <c:pt idx="6">
                  <c:v>460490.38123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F-48C0-90F1-C5DB21E00D49}"/>
            </c:ext>
          </c:extLst>
        </c:ser>
        <c:ser>
          <c:idx val="0"/>
          <c:order val="1"/>
          <c:tx>
            <c:strRef>
              <c:f>'2002_2022_AYLIK_IHR'!$A$55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'2002_2022_AYLIK_IHR'!$C$55:$N$55</c:f>
              <c:numCache>
                <c:formatCode>#,##0</c:formatCode>
                <c:ptCount val="12"/>
                <c:pt idx="0">
                  <c:v>400023.77013999998</c:v>
                </c:pt>
                <c:pt idx="1">
                  <c:v>445925.11801999999</c:v>
                </c:pt>
                <c:pt idx="2">
                  <c:v>545986.36667000002</c:v>
                </c:pt>
                <c:pt idx="3">
                  <c:v>561086.33949000004</c:v>
                </c:pt>
                <c:pt idx="4">
                  <c:v>485871.66136999999</c:v>
                </c:pt>
                <c:pt idx="5">
                  <c:v>573154.10702</c:v>
                </c:pt>
                <c:pt idx="6">
                  <c:v>466224.32444</c:v>
                </c:pt>
                <c:pt idx="7">
                  <c:v>521656.87170999998</c:v>
                </c:pt>
                <c:pt idx="8">
                  <c:v>550053.41911000002</c:v>
                </c:pt>
                <c:pt idx="9">
                  <c:v>513418.6778</c:v>
                </c:pt>
                <c:pt idx="10">
                  <c:v>559327.19366999995</c:v>
                </c:pt>
                <c:pt idx="11">
                  <c:v>570163.03637999995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F-48C0-90F1-C5DB21E0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4528"/>
        <c:axId val="86861472"/>
      </c:lineChart>
      <c:catAx>
        <c:axId val="865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86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8614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6514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'2002_2022_AYLIK_IHR'!$C$3:$N$3</c:f>
              <c:numCache>
                <c:formatCode>#,##0</c:formatCode>
                <c:ptCount val="12"/>
                <c:pt idx="0">
                  <c:v>2058776.5823300001</c:v>
                </c:pt>
                <c:pt idx="1">
                  <c:v>2127157.54868</c:v>
                </c:pt>
                <c:pt idx="2">
                  <c:v>2425943.91494</c:v>
                </c:pt>
                <c:pt idx="3">
                  <c:v>2351071.3903600001</c:v>
                </c:pt>
                <c:pt idx="4">
                  <c:v>2069852.10671</c:v>
                </c:pt>
                <c:pt idx="5">
                  <c:v>2557510.3248600001</c:v>
                </c:pt>
                <c:pt idx="6">
                  <c:v>2018220.5045799999</c:v>
                </c:pt>
                <c:pt idx="7">
                  <c:v>2317000.0141799999</c:v>
                </c:pt>
                <c:pt idx="8">
                  <c:v>2723253.55155</c:v>
                </c:pt>
                <c:pt idx="9">
                  <c:v>2827502.4230400003</c:v>
                </c:pt>
                <c:pt idx="10">
                  <c:v>3021927.5673199999</c:v>
                </c:pt>
                <c:pt idx="11">
                  <c:v>3209843.79458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9-433C-B88B-E91C630655FD}"/>
            </c:ext>
          </c:extLst>
        </c:ser>
        <c:ser>
          <c:idx val="1"/>
          <c:order val="1"/>
          <c:tx>
            <c:strRef>
              <c:f>'2002_2022_AYLIK_IHR'!$A$2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'2002_2022_AYLIK_IHR'!$C$2:$N$2</c:f>
              <c:numCache>
                <c:formatCode>#,##0</c:formatCode>
                <c:ptCount val="12"/>
                <c:pt idx="0">
                  <c:v>2550592.1764500001</c:v>
                </c:pt>
                <c:pt idx="1">
                  <c:v>2743892.6552300001</c:v>
                </c:pt>
                <c:pt idx="2">
                  <c:v>2995233.7118799998</c:v>
                </c:pt>
                <c:pt idx="3">
                  <c:v>2754072.0371300001</c:v>
                </c:pt>
                <c:pt idx="4">
                  <c:v>2415453.3191099996</c:v>
                </c:pt>
                <c:pt idx="5">
                  <c:v>2992554.6730599999</c:v>
                </c:pt>
                <c:pt idx="6">
                  <c:v>2339114.3723500003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9-433C-B88B-E91C6306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327232"/>
        <c:axId val="2102317440"/>
      </c:lineChart>
      <c:catAx>
        <c:axId val="21023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1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317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7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6-4342-B088-BC0CC757DA72}"/>
            </c:ext>
          </c:extLst>
        </c:ser>
        <c:ser>
          <c:idx val="6"/>
          <c:order val="1"/>
          <c:tx>
            <c:strRef>
              <c:f>'2002_2022_AYLIK_IHR'!$A$70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'2002_2022_AYLIK_IHR'!$C$70:$N$70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6-4342-B088-BC0CC757DA72}"/>
            </c:ext>
          </c:extLst>
        </c:ser>
        <c:ser>
          <c:idx val="7"/>
          <c:order val="2"/>
          <c:tx>
            <c:strRef>
              <c:f>'2002_2022_AYLIK_IHR'!$A$71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6-4342-B088-BC0CC757DA72}"/>
            </c:ext>
          </c:extLst>
        </c:ser>
        <c:ser>
          <c:idx val="0"/>
          <c:order val="3"/>
          <c:tx>
            <c:strRef>
              <c:f>'2002_2022_AYLIK_IHR'!$A$72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'2002_2022_AYLIK_IHR'!$C$72:$N$72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E6-4342-B088-BC0CC757DA72}"/>
            </c:ext>
          </c:extLst>
        </c:ser>
        <c:ser>
          <c:idx val="3"/>
          <c:order val="4"/>
          <c:tx>
            <c:strRef>
              <c:f>'2002_2022_AYLIK_IHR'!$A$73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'2002_2022_AYLIK_IHR'!$C$73:$N$73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E6-4342-B088-BC0CC757DA72}"/>
            </c:ext>
          </c:extLst>
        </c:ser>
        <c:ser>
          <c:idx val="4"/>
          <c:order val="5"/>
          <c:tx>
            <c:strRef>
              <c:f>'2002_2022_AYLIK_IHR'!$A$74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'2002_2022_AYLIK_IHR'!$C$74:$N$74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E6-4342-B088-BC0CC757DA72}"/>
            </c:ext>
          </c:extLst>
        </c:ser>
        <c:ser>
          <c:idx val="1"/>
          <c:order val="6"/>
          <c:tx>
            <c:strRef>
              <c:f>'2002_2022_AYLIK_IHR'!$A$75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'2002_2022_AYLIK_IHR'!$C$75:$N$75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E6-4342-B088-BC0CC757DA72}"/>
            </c:ext>
          </c:extLst>
        </c:ser>
        <c:ser>
          <c:idx val="2"/>
          <c:order val="7"/>
          <c:tx>
            <c:strRef>
              <c:f>'2002_2022_AYLIK_IHR'!$A$76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'2002_2022_AYLIK_IHR'!$C$76:$N$76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E6-4342-B088-BC0CC757DA72}"/>
            </c:ext>
          </c:extLst>
        </c:ser>
        <c:ser>
          <c:idx val="8"/>
          <c:order val="8"/>
          <c:tx>
            <c:strRef>
              <c:f>'2002_2022_AYLIK_IHR'!$A$77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'2002_2022_AYLIK_IHR'!$C$77:$N$77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E6-4342-B088-BC0CC757DA72}"/>
            </c:ext>
          </c:extLst>
        </c:ser>
        <c:ser>
          <c:idx val="9"/>
          <c:order val="9"/>
          <c:tx>
            <c:strRef>
              <c:f>'2002_2022_AYLIK_IHR'!$A$78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'2002_2022_AYLIK_IHR'!$C$78:$N$78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E6-4342-B088-BC0CC757DA72}"/>
            </c:ext>
          </c:extLst>
        </c:ser>
        <c:ser>
          <c:idx val="10"/>
          <c:order val="10"/>
          <c:tx>
            <c:strRef>
              <c:f>'2002_2022_AYLIK_IHR'!$A$79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'2002_2022_AYLIK_IHR'!$C$79:$N$79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E6-4342-B088-BC0CC757DA72}"/>
            </c:ext>
          </c:extLst>
        </c:ser>
        <c:ser>
          <c:idx val="11"/>
          <c:order val="11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'2002_2022_AYLIK_IHR'!$C$81:$N$81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E6-4342-B088-BC0CC757DA72}"/>
            </c:ext>
          </c:extLst>
        </c:ser>
        <c:ser>
          <c:idx val="12"/>
          <c:order val="12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'2002_2022_AYLIK_IHR'!$C$82:$N$82</c:f>
              <c:numCache>
                <c:formatCode>#,##0</c:formatCode>
                <c:ptCount val="12"/>
                <c:pt idx="0">
                  <c:v>17555840.493999999</c:v>
                </c:pt>
                <c:pt idx="1">
                  <c:v>19900493.407000002</c:v>
                </c:pt>
                <c:pt idx="2">
                  <c:v>22651154.574999999</c:v>
                </c:pt>
                <c:pt idx="3">
                  <c:v>23347589.269000001</c:v>
                </c:pt>
                <c:pt idx="4">
                  <c:v>18983454.324000001</c:v>
                </c:pt>
                <c:pt idx="5">
                  <c:v>23427853.177999999</c:v>
                </c:pt>
                <c:pt idx="6">
                  <c:v>18550303.147999998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E6-4342-B088-BC0CC757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325056"/>
        <c:axId val="2102325600"/>
      </c:lineChart>
      <c:catAx>
        <c:axId val="21023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32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50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'2002_2022_AYLIK_IHR'!$A$62:$A$82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'2002_2022_AYLIK_IHR'!$A$62:$A$82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'2002_2022_AYLIK_IHR'!$O$62:$O$82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225214458.03800002</c:v>
                </c:pt>
                <c:pt idx="20">
                  <c:v>144416688.39500001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6-4597-9AB4-B55D9DF0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26688"/>
        <c:axId val="2102327776"/>
      </c:barChart>
      <c:catAx>
        <c:axId val="21023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3277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232668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'2002_2022_AYLIK_IHR'!$C$4:$N$4</c:f>
              <c:numCache>
                <c:formatCode>#,##0</c:formatCode>
                <c:ptCount val="12"/>
                <c:pt idx="0">
                  <c:v>829415.41431999998</c:v>
                </c:pt>
                <c:pt idx="1">
                  <c:v>938571.81056000001</c:v>
                </c:pt>
                <c:pt idx="2">
                  <c:v>990597.41958999995</c:v>
                </c:pt>
                <c:pt idx="3">
                  <c:v>813996.01609000005</c:v>
                </c:pt>
                <c:pt idx="4">
                  <c:v>870290.82921</c:v>
                </c:pt>
                <c:pt idx="5">
                  <c:v>997908.85867999995</c:v>
                </c:pt>
                <c:pt idx="6">
                  <c:v>844940.27592000004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3-449E-B6B7-F3D38E693157}"/>
            </c:ext>
          </c:extLst>
        </c:ser>
        <c:ser>
          <c:idx val="0"/>
          <c:order val="1"/>
          <c:tx>
            <c:strRef>
              <c:f>'2002_2022_AYLIK_IHR'!$A$5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'2002_2022_AYLIK_IHR'!$C$5:$N$5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749920.66836999997</c:v>
                </c:pt>
                <c:pt idx="4">
                  <c:v>609720.62609999999</c:v>
                </c:pt>
                <c:pt idx="5">
                  <c:v>764393.56053000002</c:v>
                </c:pt>
                <c:pt idx="6">
                  <c:v>641900.72643000004</c:v>
                </c:pt>
                <c:pt idx="7">
                  <c:v>780012.62309999997</c:v>
                </c:pt>
                <c:pt idx="8">
                  <c:v>840003.30015999998</c:v>
                </c:pt>
                <c:pt idx="9">
                  <c:v>897196.58700000006</c:v>
                </c:pt>
                <c:pt idx="10">
                  <c:v>896664.76390000002</c:v>
                </c:pt>
                <c:pt idx="11">
                  <c:v>949062.71716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3-449E-B6B7-F3D38E69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51264"/>
        <c:axId val="2098252352"/>
      </c:lineChart>
      <c:catAx>
        <c:axId val="209825126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825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8252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8251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'2002_2022_AYLIK_IHR'!$C$6:$N$6</c:f>
              <c:numCache>
                <c:formatCode>#,##0</c:formatCode>
                <c:ptCount val="12"/>
                <c:pt idx="0">
                  <c:v>284427.5808</c:v>
                </c:pt>
                <c:pt idx="1">
                  <c:v>253757.08697999999</c:v>
                </c:pt>
                <c:pt idx="2">
                  <c:v>225019.37281999999</c:v>
                </c:pt>
                <c:pt idx="3">
                  <c:v>210122.40538000001</c:v>
                </c:pt>
                <c:pt idx="4">
                  <c:v>189629.77382999999</c:v>
                </c:pt>
                <c:pt idx="5">
                  <c:v>295146.93329999998</c:v>
                </c:pt>
                <c:pt idx="6">
                  <c:v>155465.59951999999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9B7-A485-84A9DA147E43}"/>
            </c:ext>
          </c:extLst>
        </c:ser>
        <c:ser>
          <c:idx val="0"/>
          <c:order val="1"/>
          <c:tx>
            <c:strRef>
              <c:f>'2002_2022_AYLIK_IHR'!$A$7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295140.73609999998</c:v>
                </c:pt>
                <c:pt idx="6">
                  <c:v>166058.29462999999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291587.59298999998</c:v>
                </c:pt>
                <c:pt idx="10">
                  <c:v>365159.12122999999</c:v>
                </c:pt>
                <c:pt idx="11">
                  <c:v>409189.45477000001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B-49B7-A485-84A9DA14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7136"/>
        <c:axId val="83908224"/>
      </c:lineChart>
      <c:catAx>
        <c:axId val="839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0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9082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07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'2002_2022_AYLIK_IHR'!$C$8:$N$8</c:f>
              <c:numCache>
                <c:formatCode>#,##0</c:formatCode>
                <c:ptCount val="12"/>
                <c:pt idx="0">
                  <c:v>173032.37632000001</c:v>
                </c:pt>
                <c:pt idx="1">
                  <c:v>202863.34534</c:v>
                </c:pt>
                <c:pt idx="2">
                  <c:v>229868.58575</c:v>
                </c:pt>
                <c:pt idx="3">
                  <c:v>206817.69278000001</c:v>
                </c:pt>
                <c:pt idx="4">
                  <c:v>157887.42209000001</c:v>
                </c:pt>
                <c:pt idx="5">
                  <c:v>182552.15023</c:v>
                </c:pt>
                <c:pt idx="6">
                  <c:v>161096.103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F-4DD3-B36E-2A0BB5E5B7E1}"/>
            </c:ext>
          </c:extLst>
        </c:ser>
        <c:ser>
          <c:idx val="0"/>
          <c:order val="1"/>
          <c:tx>
            <c:strRef>
              <c:f>'2002_2022_AYLIK_IHR'!$A$9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145445.9252</c:v>
                </c:pt>
                <c:pt idx="2">
                  <c:v>164169.03878999999</c:v>
                </c:pt>
                <c:pt idx="3">
                  <c:v>157710.70725000001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179853.03216</c:v>
                </c:pt>
                <c:pt idx="8">
                  <c:v>202730.96283999999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F-4DD3-B36E-2A0BB5E5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4960"/>
        <c:axId val="83902240"/>
      </c:lineChart>
      <c:catAx>
        <c:axId val="839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0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902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04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P30" sqref="P30"/>
    </sheetView>
  </sheetViews>
  <sheetFormatPr defaultColWidth="9.109375" defaultRowHeight="13.2" x14ac:dyDescent="0.25"/>
  <cols>
    <col min="1" max="1" width="41.441406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0" t="s">
        <v>124</v>
      </c>
      <c r="C1" s="150"/>
      <c r="D1" s="150"/>
      <c r="E1" s="150"/>
      <c r="F1" s="150"/>
      <c r="G1" s="150"/>
      <c r="H1" s="150"/>
      <c r="I1" s="150"/>
      <c r="J1" s="150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7" t="s">
        <v>125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3"/>
      <c r="B6" s="146" t="s">
        <v>126</v>
      </c>
      <c r="C6" s="146"/>
      <c r="D6" s="146"/>
      <c r="E6" s="146"/>
      <c r="F6" s="146" t="s">
        <v>127</v>
      </c>
      <c r="G6" s="146"/>
      <c r="H6" s="146"/>
      <c r="I6" s="146"/>
      <c r="J6" s="146" t="s">
        <v>104</v>
      </c>
      <c r="K6" s="146"/>
      <c r="L6" s="146"/>
      <c r="M6" s="146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118</v>
      </c>
      <c r="E7" s="7" t="s">
        <v>119</v>
      </c>
      <c r="F7" s="5">
        <v>2021</v>
      </c>
      <c r="G7" s="6">
        <v>2022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5" t="s">
        <v>2</v>
      </c>
      <c r="B8" s="8">
        <f>B9+B18+B20</f>
        <v>2018220.5045799999</v>
      </c>
      <c r="C8" s="8">
        <f>C9+C18+C20</f>
        <v>2339114.3723500003</v>
      </c>
      <c r="D8" s="10">
        <f t="shared" ref="D8:D46" si="0">(C8-B8)/B8*100</f>
        <v>15.899841818165438</v>
      </c>
      <c r="E8" s="10">
        <f t="shared" ref="E8:E44" si="1">C8/C$46*100</f>
        <v>12.609574914694546</v>
      </c>
      <c r="F8" s="8">
        <f>F9+F18+F20</f>
        <v>15608532.372460002</v>
      </c>
      <c r="G8" s="8">
        <f>G9+G18+G20</f>
        <v>18790912.945209999</v>
      </c>
      <c r="H8" s="10">
        <f t="shared" ref="H8:H46" si="2">(G8-F8)/F8*100</f>
        <v>20.388723915933639</v>
      </c>
      <c r="I8" s="10">
        <f t="shared" ref="I8:I44" si="3">G8/G$46*100</f>
        <v>13.011593849745539</v>
      </c>
      <c r="J8" s="8">
        <f>J9+J18+J20</f>
        <v>26734694.50948</v>
      </c>
      <c r="K8" s="8">
        <f>K9+K18+K20</f>
        <v>32890440.295879997</v>
      </c>
      <c r="L8" s="10">
        <f t="shared" ref="L8:L46" si="4">(K8-J8)/J8*100</f>
        <v>23.025308122436925</v>
      </c>
      <c r="M8" s="10">
        <f t="shared" ref="M8:M44" si="5">K8/K$46*100</f>
        <v>13.241150271325056</v>
      </c>
    </row>
    <row r="9" spans="1:13" ht="15.6" x14ac:dyDescent="0.3">
      <c r="A9" s="9" t="s">
        <v>3</v>
      </c>
      <c r="B9" s="8">
        <f>B10+B11+B12+B13+B14+B15+B16+B17</f>
        <v>1250641.5436799999</v>
      </c>
      <c r="C9" s="8">
        <f>C10+C11+C12+C13+C14+C15+C16+C17</f>
        <v>1412497.7888100003</v>
      </c>
      <c r="D9" s="10">
        <f t="shared" si="0"/>
        <v>12.941857396943657</v>
      </c>
      <c r="E9" s="10">
        <f t="shared" si="1"/>
        <v>7.6144188994684363</v>
      </c>
      <c r="F9" s="8">
        <f>F10+F11+F12+F13+F14+F15+F16+F17</f>
        <v>10099567.669070002</v>
      </c>
      <c r="G9" s="8">
        <f>G10+G11+G12+G13+G14+G15+G16+G17</f>
        <v>11690330.276939999</v>
      </c>
      <c r="H9" s="10">
        <f t="shared" si="2"/>
        <v>15.75079904401967</v>
      </c>
      <c r="I9" s="10">
        <f t="shared" si="3"/>
        <v>8.0948610627085547</v>
      </c>
      <c r="J9" s="8">
        <f>J10+J11+J12+J13+J14+J15+J16+J17</f>
        <v>17560314.442540001</v>
      </c>
      <c r="K9" s="8">
        <f>K10+K11+K12+K13+K14+K15+K16+K17</f>
        <v>20910235.940479998</v>
      </c>
      <c r="L9" s="10">
        <f t="shared" si="4"/>
        <v>19.076660095702984</v>
      </c>
      <c r="M9" s="10">
        <f t="shared" si="5"/>
        <v>8.4181170518243356</v>
      </c>
    </row>
    <row r="10" spans="1:13" ht="13.8" x14ac:dyDescent="0.25">
      <c r="A10" s="11" t="s">
        <v>130</v>
      </c>
      <c r="B10" s="12">
        <v>641900.72643000004</v>
      </c>
      <c r="C10" s="12">
        <v>844940.27592000004</v>
      </c>
      <c r="D10" s="13">
        <f t="shared" si="0"/>
        <v>31.630989205951877</v>
      </c>
      <c r="E10" s="13">
        <f t="shared" si="1"/>
        <v>4.5548596655203308</v>
      </c>
      <c r="F10" s="12">
        <v>4784313.0190599998</v>
      </c>
      <c r="G10" s="12">
        <v>6285720.6243700003</v>
      </c>
      <c r="H10" s="13">
        <f t="shared" si="2"/>
        <v>31.381884908629793</v>
      </c>
      <c r="I10" s="13">
        <f t="shared" si="3"/>
        <v>4.3524891023519867</v>
      </c>
      <c r="J10" s="12">
        <v>8015605.4092600001</v>
      </c>
      <c r="K10" s="12">
        <v>10648660.61569</v>
      </c>
      <c r="L10" s="13">
        <f t="shared" si="4"/>
        <v>32.849112100605311</v>
      </c>
      <c r="M10" s="13">
        <f t="shared" si="5"/>
        <v>4.2869756115230366</v>
      </c>
    </row>
    <row r="11" spans="1:13" ht="13.8" x14ac:dyDescent="0.25">
      <c r="A11" s="11" t="s">
        <v>131</v>
      </c>
      <c r="B11" s="12">
        <v>166058.29462999999</v>
      </c>
      <c r="C11" s="12">
        <v>155465.59951999999</v>
      </c>
      <c r="D11" s="13">
        <f t="shared" si="0"/>
        <v>-6.3789015379219309</v>
      </c>
      <c r="E11" s="13">
        <f t="shared" si="1"/>
        <v>0.83807578927227144</v>
      </c>
      <c r="F11" s="12">
        <v>1637555.5962400001</v>
      </c>
      <c r="G11" s="12">
        <v>1613568.75263</v>
      </c>
      <c r="H11" s="13">
        <f t="shared" si="2"/>
        <v>-1.4647956786979577</v>
      </c>
      <c r="I11" s="13">
        <f t="shared" si="3"/>
        <v>1.1173007569711488</v>
      </c>
      <c r="J11" s="12">
        <v>3003924.1661899998</v>
      </c>
      <c r="K11" s="12">
        <v>3056415.9046100001</v>
      </c>
      <c r="L11" s="13">
        <f t="shared" si="4"/>
        <v>1.7474388671594769</v>
      </c>
      <c r="M11" s="13">
        <f t="shared" si="5"/>
        <v>1.2304627703533182</v>
      </c>
    </row>
    <row r="12" spans="1:13" ht="13.8" x14ac:dyDescent="0.25">
      <c r="A12" s="11" t="s">
        <v>132</v>
      </c>
      <c r="B12" s="12">
        <v>152303.13179000001</v>
      </c>
      <c r="C12" s="12">
        <v>161096.103</v>
      </c>
      <c r="D12" s="13">
        <f t="shared" si="0"/>
        <v>5.7733357854544929</v>
      </c>
      <c r="E12" s="13">
        <f t="shared" si="1"/>
        <v>0.86842841173389984</v>
      </c>
      <c r="F12" s="12">
        <v>1087099.2144599999</v>
      </c>
      <c r="G12" s="12">
        <v>1314117.67551</v>
      </c>
      <c r="H12" s="13">
        <f t="shared" si="2"/>
        <v>20.882956958327675</v>
      </c>
      <c r="I12" s="13">
        <f t="shared" si="3"/>
        <v>0.90994862859318792</v>
      </c>
      <c r="J12" s="12">
        <v>1866803.3698</v>
      </c>
      <c r="K12" s="12">
        <v>2253846.4665799998</v>
      </c>
      <c r="L12" s="13">
        <f t="shared" si="4"/>
        <v>20.732933261282128</v>
      </c>
      <c r="M12" s="13">
        <f t="shared" si="5"/>
        <v>0.90736151550452526</v>
      </c>
    </row>
    <row r="13" spans="1:13" ht="13.8" x14ac:dyDescent="0.25">
      <c r="A13" s="11" t="s">
        <v>133</v>
      </c>
      <c r="B13" s="12">
        <v>71800.412160000007</v>
      </c>
      <c r="C13" s="12">
        <v>74494.278479999994</v>
      </c>
      <c r="D13" s="13">
        <f t="shared" si="0"/>
        <v>3.751881415383767</v>
      </c>
      <c r="E13" s="13">
        <f t="shared" si="1"/>
        <v>0.4015798441980265</v>
      </c>
      <c r="F13" s="12">
        <v>755367.36253000004</v>
      </c>
      <c r="G13" s="12">
        <v>829750.19635999994</v>
      </c>
      <c r="H13" s="13">
        <f t="shared" si="2"/>
        <v>9.8472395710697302</v>
      </c>
      <c r="I13" s="13">
        <f t="shared" si="3"/>
        <v>0.57455284813796326</v>
      </c>
      <c r="J13" s="12">
        <v>1459915.01514</v>
      </c>
      <c r="K13" s="12">
        <v>1643466.4961699999</v>
      </c>
      <c r="L13" s="13">
        <f t="shared" si="4"/>
        <v>12.572751093487319</v>
      </c>
      <c r="M13" s="13">
        <f t="shared" si="5"/>
        <v>0.66163257912971629</v>
      </c>
    </row>
    <row r="14" spans="1:13" ht="13.8" x14ac:dyDescent="0.25">
      <c r="A14" s="11" t="s">
        <v>134</v>
      </c>
      <c r="B14" s="12">
        <v>131215.7303</v>
      </c>
      <c r="C14" s="12">
        <v>87411.026939999996</v>
      </c>
      <c r="D14" s="13">
        <f t="shared" si="0"/>
        <v>-33.383728658026605</v>
      </c>
      <c r="E14" s="13">
        <f t="shared" si="1"/>
        <v>0.4712107734445527</v>
      </c>
      <c r="F14" s="12">
        <v>1167334.8488</v>
      </c>
      <c r="G14" s="12">
        <v>920871.87272999994</v>
      </c>
      <c r="H14" s="13">
        <f t="shared" si="2"/>
        <v>-21.11330577711783</v>
      </c>
      <c r="I14" s="13">
        <f t="shared" si="3"/>
        <v>0.63764921004924702</v>
      </c>
      <c r="J14" s="12">
        <v>1981432.9350099999</v>
      </c>
      <c r="K14" s="12">
        <v>2009526.07825</v>
      </c>
      <c r="L14" s="13">
        <f t="shared" si="4"/>
        <v>1.4178195357320202</v>
      </c>
      <c r="M14" s="13">
        <f t="shared" si="5"/>
        <v>0.80900214581766638</v>
      </c>
    </row>
    <row r="15" spans="1:13" ht="13.8" x14ac:dyDescent="0.25">
      <c r="A15" s="11" t="s">
        <v>135</v>
      </c>
      <c r="B15" s="12">
        <v>23127.540229999999</v>
      </c>
      <c r="C15" s="12">
        <v>24144.079109999999</v>
      </c>
      <c r="D15" s="13">
        <f t="shared" si="0"/>
        <v>4.3953609847423021</v>
      </c>
      <c r="E15" s="13">
        <f t="shared" si="1"/>
        <v>0.13015463368642088</v>
      </c>
      <c r="F15" s="12">
        <v>159540.58252</v>
      </c>
      <c r="G15" s="12">
        <v>217093.09549000001</v>
      </c>
      <c r="H15" s="13">
        <f t="shared" si="2"/>
        <v>36.073901737688111</v>
      </c>
      <c r="I15" s="13">
        <f t="shared" si="3"/>
        <v>0.15032410582371189</v>
      </c>
      <c r="J15" s="12">
        <v>270806.43951</v>
      </c>
      <c r="K15" s="12">
        <v>366987.24645999999</v>
      </c>
      <c r="L15" s="13">
        <f t="shared" si="4"/>
        <v>35.516440127506037</v>
      </c>
      <c r="M15" s="13">
        <f t="shared" si="5"/>
        <v>0.14774302910883699</v>
      </c>
    </row>
    <row r="16" spans="1:13" ht="13.8" x14ac:dyDescent="0.25">
      <c r="A16" s="11" t="s">
        <v>136</v>
      </c>
      <c r="B16" s="12">
        <v>52207.46948</v>
      </c>
      <c r="C16" s="12">
        <v>59510.284160000003</v>
      </c>
      <c r="D16" s="13">
        <f t="shared" si="0"/>
        <v>13.98806483581361</v>
      </c>
      <c r="E16" s="13">
        <f t="shared" si="1"/>
        <v>0.32080491453540538</v>
      </c>
      <c r="F16" s="12">
        <v>409704.89390999998</v>
      </c>
      <c r="G16" s="12">
        <v>419024.51286999998</v>
      </c>
      <c r="H16" s="13">
        <f t="shared" si="2"/>
        <v>2.2747150689508815</v>
      </c>
      <c r="I16" s="13">
        <f t="shared" si="3"/>
        <v>0.29014964788827513</v>
      </c>
      <c r="J16" s="12">
        <v>819173.22149000003</v>
      </c>
      <c r="K16" s="12">
        <v>792199.29425000004</v>
      </c>
      <c r="L16" s="13">
        <f t="shared" si="4"/>
        <v>-3.2928233653606158</v>
      </c>
      <c r="M16" s="13">
        <f t="shared" si="5"/>
        <v>0.31892640553419049</v>
      </c>
    </row>
    <row r="17" spans="1:13" ht="13.8" x14ac:dyDescent="0.25">
      <c r="A17" s="11" t="s">
        <v>137</v>
      </c>
      <c r="B17" s="12">
        <v>12028.238660000001</v>
      </c>
      <c r="C17" s="12">
        <v>5436.1416799999997</v>
      </c>
      <c r="D17" s="13">
        <f t="shared" si="0"/>
        <v>-54.805172779968771</v>
      </c>
      <c r="E17" s="13">
        <f t="shared" si="1"/>
        <v>2.9304867077528583E-2</v>
      </c>
      <c r="F17" s="12">
        <v>98652.151549999995</v>
      </c>
      <c r="G17" s="12">
        <v>90183.546979999999</v>
      </c>
      <c r="H17" s="13">
        <f t="shared" si="2"/>
        <v>-8.5843080327628147</v>
      </c>
      <c r="I17" s="13">
        <f t="shared" si="3"/>
        <v>6.2446762893035808E-2</v>
      </c>
      <c r="J17" s="12">
        <v>142653.88613999999</v>
      </c>
      <c r="K17" s="12">
        <v>139133.83846999999</v>
      </c>
      <c r="L17" s="13">
        <f t="shared" si="4"/>
        <v>-2.4675441835110177</v>
      </c>
      <c r="M17" s="13">
        <f t="shared" si="5"/>
        <v>5.6012994853045811E-2</v>
      </c>
    </row>
    <row r="18" spans="1:13" ht="15.6" x14ac:dyDescent="0.3">
      <c r="A18" s="9" t="s">
        <v>12</v>
      </c>
      <c r="B18" s="8">
        <f>B19</f>
        <v>262176.96470999997</v>
      </c>
      <c r="C18" s="8">
        <f>C19</f>
        <v>319498.85668000003</v>
      </c>
      <c r="D18" s="10">
        <f t="shared" si="0"/>
        <v>21.863817072337049</v>
      </c>
      <c r="E18" s="10">
        <f t="shared" si="1"/>
        <v>1.7223376574007461</v>
      </c>
      <c r="F18" s="8">
        <f>F19</f>
        <v>1795364.7389100001</v>
      </c>
      <c r="G18" s="8">
        <f>G19</f>
        <v>2371984.9657399999</v>
      </c>
      <c r="H18" s="10">
        <f t="shared" si="2"/>
        <v>32.117163400461841</v>
      </c>
      <c r="I18" s="10">
        <f t="shared" si="3"/>
        <v>1.6424590482592198</v>
      </c>
      <c r="J18" s="8">
        <f>J19</f>
        <v>2898744.8337900001</v>
      </c>
      <c r="K18" s="8">
        <f>K19</f>
        <v>3974884.3062300002</v>
      </c>
      <c r="L18" s="10">
        <f t="shared" si="4"/>
        <v>37.124325670051753</v>
      </c>
      <c r="M18" s="10">
        <f t="shared" si="5"/>
        <v>1.6002230416026382</v>
      </c>
    </row>
    <row r="19" spans="1:13" ht="13.8" x14ac:dyDescent="0.25">
      <c r="A19" s="11" t="s">
        <v>138</v>
      </c>
      <c r="B19" s="12">
        <v>262176.96470999997</v>
      </c>
      <c r="C19" s="12">
        <v>319498.85668000003</v>
      </c>
      <c r="D19" s="13">
        <f t="shared" si="0"/>
        <v>21.863817072337049</v>
      </c>
      <c r="E19" s="13">
        <f t="shared" si="1"/>
        <v>1.7223376574007461</v>
      </c>
      <c r="F19" s="12">
        <v>1795364.7389100001</v>
      </c>
      <c r="G19" s="12">
        <v>2371984.9657399999</v>
      </c>
      <c r="H19" s="13">
        <f t="shared" si="2"/>
        <v>32.117163400461841</v>
      </c>
      <c r="I19" s="13">
        <f t="shared" si="3"/>
        <v>1.6424590482592198</v>
      </c>
      <c r="J19" s="12">
        <v>2898744.8337900001</v>
      </c>
      <c r="K19" s="12">
        <v>3974884.3062300002</v>
      </c>
      <c r="L19" s="13">
        <f t="shared" si="4"/>
        <v>37.124325670051753</v>
      </c>
      <c r="M19" s="13">
        <f t="shared" si="5"/>
        <v>1.6002230416026382</v>
      </c>
    </row>
    <row r="20" spans="1:13" ht="15.6" x14ac:dyDescent="0.3">
      <c r="A20" s="9" t="s">
        <v>110</v>
      </c>
      <c r="B20" s="8">
        <f>B21</f>
        <v>505401.99618999998</v>
      </c>
      <c r="C20" s="8">
        <f>C21</f>
        <v>607117.72686000005</v>
      </c>
      <c r="D20" s="10">
        <f t="shared" si="0"/>
        <v>20.12570813664955</v>
      </c>
      <c r="E20" s="10">
        <f t="shared" si="1"/>
        <v>3.2728183578253627</v>
      </c>
      <c r="F20" s="8">
        <f>F21</f>
        <v>3713599.9644800001</v>
      </c>
      <c r="G20" s="8">
        <f>G21</f>
        <v>4728597.7025300004</v>
      </c>
      <c r="H20" s="10">
        <f t="shared" si="2"/>
        <v>27.331908330415072</v>
      </c>
      <c r="I20" s="10">
        <f t="shared" si="3"/>
        <v>3.2742737387777652</v>
      </c>
      <c r="J20" s="8">
        <f>J21</f>
        <v>6275635.2331499998</v>
      </c>
      <c r="K20" s="8">
        <f>K21</f>
        <v>8005320.0491699995</v>
      </c>
      <c r="L20" s="10">
        <f t="shared" si="4"/>
        <v>27.561908105863569</v>
      </c>
      <c r="M20" s="10">
        <f t="shared" si="5"/>
        <v>3.2228101778980811</v>
      </c>
    </row>
    <row r="21" spans="1:13" ht="13.8" x14ac:dyDescent="0.25">
      <c r="A21" s="11" t="s">
        <v>139</v>
      </c>
      <c r="B21" s="12">
        <v>505401.99618999998</v>
      </c>
      <c r="C21" s="12">
        <v>607117.72686000005</v>
      </c>
      <c r="D21" s="13">
        <f t="shared" si="0"/>
        <v>20.12570813664955</v>
      </c>
      <c r="E21" s="13">
        <f t="shared" si="1"/>
        <v>3.2728183578253627</v>
      </c>
      <c r="F21" s="12">
        <v>3713599.9644800001</v>
      </c>
      <c r="G21" s="12">
        <v>4728597.7025300004</v>
      </c>
      <c r="H21" s="13">
        <f t="shared" si="2"/>
        <v>27.331908330415072</v>
      </c>
      <c r="I21" s="13">
        <f t="shared" si="3"/>
        <v>3.2742737387777652</v>
      </c>
      <c r="J21" s="12">
        <v>6275635.2331499998</v>
      </c>
      <c r="K21" s="12">
        <v>8005320.0491699995</v>
      </c>
      <c r="L21" s="13">
        <f t="shared" si="4"/>
        <v>27.561908105863569</v>
      </c>
      <c r="M21" s="13">
        <f t="shared" si="5"/>
        <v>3.2228101778980811</v>
      </c>
    </row>
    <row r="22" spans="1:13" ht="16.8" x14ac:dyDescent="0.3">
      <c r="A22" s="85" t="s">
        <v>14</v>
      </c>
      <c r="B22" s="8">
        <f>B23+B27+B29</f>
        <v>12620482.270850003</v>
      </c>
      <c r="C22" s="8">
        <f>C23+C27+C29</f>
        <v>13627448.407199997</v>
      </c>
      <c r="D22" s="10">
        <f t="shared" si="0"/>
        <v>7.978824538867439</v>
      </c>
      <c r="E22" s="10">
        <f t="shared" si="1"/>
        <v>73.462133197910788</v>
      </c>
      <c r="F22" s="8">
        <f>F23+F27+F29</f>
        <v>91732603.053369999</v>
      </c>
      <c r="G22" s="8">
        <f>G23+G27+G29</f>
        <v>107768870.24762997</v>
      </c>
      <c r="H22" s="10">
        <f t="shared" si="2"/>
        <v>17.481535092741318</v>
      </c>
      <c r="I22" s="10">
        <f t="shared" si="3"/>
        <v>74.6235573224522</v>
      </c>
      <c r="J22" s="8">
        <f>J23+J27+J29</f>
        <v>152068702.01459002</v>
      </c>
      <c r="K22" s="8">
        <f>K23+K27+K29</f>
        <v>186776354.99056002</v>
      </c>
      <c r="L22" s="10">
        <f t="shared" si="4"/>
        <v>22.823666222021163</v>
      </c>
      <c r="M22" s="10">
        <f t="shared" si="5"/>
        <v>75.19308836586643</v>
      </c>
    </row>
    <row r="23" spans="1:13" ht="15.6" x14ac:dyDescent="0.3">
      <c r="A23" s="9" t="s">
        <v>15</v>
      </c>
      <c r="B23" s="8">
        <f>B24+B25+B26</f>
        <v>1082120.4172200002</v>
      </c>
      <c r="C23" s="8">
        <f>C24+C25+C26</f>
        <v>1041408.4732000001</v>
      </c>
      <c r="D23" s="10">
        <f>(C23-B23)/B23*100</f>
        <v>-3.7622378593123917</v>
      </c>
      <c r="E23" s="10">
        <f t="shared" si="1"/>
        <v>5.6139701054550128</v>
      </c>
      <c r="F23" s="8">
        <f>F24+F25+F26</f>
        <v>8353297.4389600009</v>
      </c>
      <c r="G23" s="8">
        <f>G24+G25+G26</f>
        <v>8764964.9740699995</v>
      </c>
      <c r="H23" s="10">
        <f t="shared" si="2"/>
        <v>4.9282039591930529</v>
      </c>
      <c r="I23" s="10">
        <f t="shared" si="3"/>
        <v>6.0692189188666239</v>
      </c>
      <c r="J23" s="8">
        <f>J24+J25+J26</f>
        <v>13730954.209770001</v>
      </c>
      <c r="K23" s="8">
        <f>K24+K25+K26</f>
        <v>15464505.527540002</v>
      </c>
      <c r="L23" s="10">
        <f t="shared" si="4"/>
        <v>12.625133630818789</v>
      </c>
      <c r="M23" s="10">
        <f t="shared" si="5"/>
        <v>6.2257555605767987</v>
      </c>
    </row>
    <row r="24" spans="1:13" ht="13.8" x14ac:dyDescent="0.25">
      <c r="A24" s="11" t="s">
        <v>140</v>
      </c>
      <c r="B24" s="12">
        <v>723408.12600000005</v>
      </c>
      <c r="C24" s="12">
        <v>728287.03746000002</v>
      </c>
      <c r="D24" s="13">
        <f t="shared" si="0"/>
        <v>0.67443415198794343</v>
      </c>
      <c r="E24" s="13">
        <f t="shared" si="1"/>
        <v>3.926011513933239</v>
      </c>
      <c r="F24" s="12">
        <v>5586081.1512000002</v>
      </c>
      <c r="G24" s="12">
        <v>6118933.8204600001</v>
      </c>
      <c r="H24" s="13">
        <f t="shared" si="2"/>
        <v>9.5389353437075055</v>
      </c>
      <c r="I24" s="13">
        <f t="shared" si="3"/>
        <v>4.2369991227910271</v>
      </c>
      <c r="J24" s="12">
        <v>9082872.2808800004</v>
      </c>
      <c r="K24" s="12">
        <v>10674945.31794</v>
      </c>
      <c r="L24" s="13">
        <f t="shared" si="4"/>
        <v>17.528299284923456</v>
      </c>
      <c r="M24" s="13">
        <f t="shared" si="5"/>
        <v>4.2975574003102448</v>
      </c>
    </row>
    <row r="25" spans="1:13" ht="13.8" x14ac:dyDescent="0.25">
      <c r="A25" s="11" t="s">
        <v>141</v>
      </c>
      <c r="B25" s="12">
        <v>144666.56654</v>
      </c>
      <c r="C25" s="12">
        <v>156269.09538000001</v>
      </c>
      <c r="D25" s="13">
        <f t="shared" si="0"/>
        <v>8.0201867767366544</v>
      </c>
      <c r="E25" s="13">
        <f t="shared" si="1"/>
        <v>0.84240723255699557</v>
      </c>
      <c r="F25" s="12">
        <v>937116.33992000006</v>
      </c>
      <c r="G25" s="12">
        <v>1134014.19389</v>
      </c>
      <c r="H25" s="13">
        <f t="shared" si="2"/>
        <v>21.011036259042154</v>
      </c>
      <c r="I25" s="13">
        <f t="shared" si="3"/>
        <v>0.78523763873348995</v>
      </c>
      <c r="J25" s="12">
        <v>1509586.0006899999</v>
      </c>
      <c r="K25" s="12">
        <v>1928520.66111</v>
      </c>
      <c r="L25" s="13">
        <f t="shared" si="4"/>
        <v>27.751625957614468</v>
      </c>
      <c r="M25" s="13">
        <f t="shared" si="5"/>
        <v>0.77639069727842414</v>
      </c>
    </row>
    <row r="26" spans="1:13" ht="13.8" x14ac:dyDescent="0.25">
      <c r="A26" s="11" t="s">
        <v>142</v>
      </c>
      <c r="B26" s="12">
        <v>214045.72468000001</v>
      </c>
      <c r="C26" s="12">
        <v>156852.34036</v>
      </c>
      <c r="D26" s="13">
        <f t="shared" si="0"/>
        <v>-26.720171311762737</v>
      </c>
      <c r="E26" s="13">
        <f t="shared" si="1"/>
        <v>0.84555135896477818</v>
      </c>
      <c r="F26" s="12">
        <v>1830099.94784</v>
      </c>
      <c r="G26" s="12">
        <v>1512016.9597199999</v>
      </c>
      <c r="H26" s="13">
        <f t="shared" si="2"/>
        <v>-17.380634784205188</v>
      </c>
      <c r="I26" s="13">
        <f t="shared" si="3"/>
        <v>1.0469821573421074</v>
      </c>
      <c r="J26" s="12">
        <v>3138495.9282</v>
      </c>
      <c r="K26" s="12">
        <v>2861039.54849</v>
      </c>
      <c r="L26" s="13">
        <f t="shared" si="4"/>
        <v>-8.8404250334372012</v>
      </c>
      <c r="M26" s="13">
        <f t="shared" si="5"/>
        <v>1.1518074629881292</v>
      </c>
    </row>
    <row r="27" spans="1:13" ht="15.6" x14ac:dyDescent="0.3">
      <c r="A27" s="9" t="s">
        <v>19</v>
      </c>
      <c r="B27" s="8">
        <f>B28</f>
        <v>1911317.13179</v>
      </c>
      <c r="C27" s="8">
        <f>C28</f>
        <v>2945172.3684700001</v>
      </c>
      <c r="D27" s="10">
        <f t="shared" si="0"/>
        <v>54.091245219560548</v>
      </c>
      <c r="E27" s="10">
        <f t="shared" si="1"/>
        <v>15.876680531700821</v>
      </c>
      <c r="F27" s="8">
        <f>F28</f>
        <v>13888662.83226</v>
      </c>
      <c r="G27" s="8">
        <f>G28</f>
        <v>19690259.67365</v>
      </c>
      <c r="H27" s="10">
        <f t="shared" si="2"/>
        <v>41.772177145191378</v>
      </c>
      <c r="I27" s="10">
        <f t="shared" si="3"/>
        <v>13.634338172742453</v>
      </c>
      <c r="J27" s="8">
        <f>J28</f>
        <v>22027556.225930002</v>
      </c>
      <c r="K27" s="8">
        <f>K28</f>
        <v>31138472.912950002</v>
      </c>
      <c r="L27" s="10">
        <f t="shared" si="4"/>
        <v>41.361450147134235</v>
      </c>
      <c r="M27" s="10">
        <f t="shared" si="5"/>
        <v>12.535837019840789</v>
      </c>
    </row>
    <row r="28" spans="1:13" ht="13.8" x14ac:dyDescent="0.25">
      <c r="A28" s="11" t="s">
        <v>143</v>
      </c>
      <c r="B28" s="12">
        <v>1911317.13179</v>
      </c>
      <c r="C28" s="12">
        <v>2945172.3684700001</v>
      </c>
      <c r="D28" s="13">
        <f t="shared" si="0"/>
        <v>54.091245219560548</v>
      </c>
      <c r="E28" s="13">
        <f t="shared" si="1"/>
        <v>15.876680531700821</v>
      </c>
      <c r="F28" s="12">
        <v>13888662.83226</v>
      </c>
      <c r="G28" s="12">
        <v>19690259.67365</v>
      </c>
      <c r="H28" s="13">
        <f t="shared" si="2"/>
        <v>41.772177145191378</v>
      </c>
      <c r="I28" s="13">
        <f t="shared" si="3"/>
        <v>13.634338172742453</v>
      </c>
      <c r="J28" s="12">
        <v>22027556.225930002</v>
      </c>
      <c r="K28" s="12">
        <v>31138472.912950002</v>
      </c>
      <c r="L28" s="13">
        <f t="shared" si="4"/>
        <v>41.361450147134235</v>
      </c>
      <c r="M28" s="13">
        <f t="shared" si="5"/>
        <v>12.535837019840789</v>
      </c>
    </row>
    <row r="29" spans="1:13" ht="15.6" x14ac:dyDescent="0.3">
      <c r="A29" s="9" t="s">
        <v>21</v>
      </c>
      <c r="B29" s="8">
        <f>B30+B31+B32+B33+B34+B35+B36+B37+B38+B39+B40+B41</f>
        <v>9627044.7218400016</v>
      </c>
      <c r="C29" s="8">
        <f>C30+C31+C32+C33+C34+C35+C36+C37+C38+C39+C40+C41</f>
        <v>9640867.5655299984</v>
      </c>
      <c r="D29" s="10">
        <f t="shared" si="0"/>
        <v>0.14358345774210562</v>
      </c>
      <c r="E29" s="10">
        <f t="shared" si="1"/>
        <v>51.971482560754964</v>
      </c>
      <c r="F29" s="8">
        <f>F30+F31+F32+F33+F34+F35+F36+F37+F38+F39+F40+F41</f>
        <v>69490642.78215</v>
      </c>
      <c r="G29" s="8">
        <f>G30+G31+G32+G33+G34+G35+G36+G37+G38+G39+G40+G41</f>
        <v>79313645.599909976</v>
      </c>
      <c r="H29" s="10">
        <f t="shared" si="2"/>
        <v>14.135720184017641</v>
      </c>
      <c r="I29" s="10">
        <f t="shared" si="3"/>
        <v>54.920000230843115</v>
      </c>
      <c r="J29" s="8">
        <f>J30+J31+J32+J33+J34+J35+J36+J37+J38+J39+J40+J41</f>
        <v>116310191.57889001</v>
      </c>
      <c r="K29" s="8">
        <f>K30+K31+K32+K33+K34+K35+K36+K37+K38+K39+K40+K41</f>
        <v>140173376.55007002</v>
      </c>
      <c r="L29" s="10">
        <f t="shared" si="4"/>
        <v>20.516847790586144</v>
      </c>
      <c r="M29" s="10">
        <f t="shared" si="5"/>
        <v>56.431495785448838</v>
      </c>
    </row>
    <row r="30" spans="1:13" ht="13.8" x14ac:dyDescent="0.25">
      <c r="A30" s="11" t="s">
        <v>144</v>
      </c>
      <c r="B30" s="12">
        <v>1691656.0907999999</v>
      </c>
      <c r="C30" s="12">
        <v>1622280.56654</v>
      </c>
      <c r="D30" s="13">
        <f t="shared" si="0"/>
        <v>-4.1010418510769249</v>
      </c>
      <c r="E30" s="13">
        <f t="shared" si="1"/>
        <v>8.7453048804483089</v>
      </c>
      <c r="F30" s="12">
        <v>11116725.535870001</v>
      </c>
      <c r="G30" s="12">
        <v>12410895.17881</v>
      </c>
      <c r="H30" s="13">
        <f t="shared" si="2"/>
        <v>11.641644284228676</v>
      </c>
      <c r="I30" s="13">
        <f t="shared" si="3"/>
        <v>8.5938095636596064</v>
      </c>
      <c r="J30" s="12">
        <v>19455172.201340001</v>
      </c>
      <c r="K30" s="12">
        <v>21535693.05271</v>
      </c>
      <c r="L30" s="13">
        <f t="shared" si="4"/>
        <v>10.693921543530212</v>
      </c>
      <c r="M30" s="13">
        <f t="shared" si="5"/>
        <v>8.66991579750254</v>
      </c>
    </row>
    <row r="31" spans="1:13" ht="13.8" x14ac:dyDescent="0.25">
      <c r="A31" s="11" t="s">
        <v>145</v>
      </c>
      <c r="B31" s="12">
        <v>1981800.67988</v>
      </c>
      <c r="C31" s="12">
        <v>2051239.7450900001</v>
      </c>
      <c r="D31" s="13">
        <f t="shared" si="0"/>
        <v>3.5038369859780629</v>
      </c>
      <c r="E31" s="13">
        <f t="shared" si="1"/>
        <v>11.057715492434713</v>
      </c>
      <c r="F31" s="12">
        <v>16361460.381619999</v>
      </c>
      <c r="G31" s="12">
        <v>17309793.04806</v>
      </c>
      <c r="H31" s="13">
        <f t="shared" si="2"/>
        <v>5.7961370459652297</v>
      </c>
      <c r="I31" s="13">
        <f t="shared" si="3"/>
        <v>11.986006077576906</v>
      </c>
      <c r="J31" s="12">
        <v>28917341.60983</v>
      </c>
      <c r="K31" s="12">
        <v>30283077.13002</v>
      </c>
      <c r="L31" s="13">
        <f t="shared" si="4"/>
        <v>4.7228944438161635</v>
      </c>
      <c r="M31" s="13">
        <f t="shared" si="5"/>
        <v>12.191468747438773</v>
      </c>
    </row>
    <row r="32" spans="1:13" ht="13.8" x14ac:dyDescent="0.25">
      <c r="A32" s="11" t="s">
        <v>146</v>
      </c>
      <c r="B32" s="12">
        <v>76572.630040000004</v>
      </c>
      <c r="C32" s="12">
        <v>44158.22006</v>
      </c>
      <c r="D32" s="13">
        <f t="shared" si="0"/>
        <v>-42.331587622192643</v>
      </c>
      <c r="E32" s="13">
        <f t="shared" si="1"/>
        <v>0.23804581363275953</v>
      </c>
      <c r="F32" s="12">
        <v>810910.48366000003</v>
      </c>
      <c r="G32" s="12">
        <v>722375.44366999995</v>
      </c>
      <c r="H32" s="13">
        <f t="shared" si="2"/>
        <v>-10.917979453219303</v>
      </c>
      <c r="I32" s="13">
        <f t="shared" si="3"/>
        <v>0.50020219387263709</v>
      </c>
      <c r="J32" s="12">
        <v>1544008.8819200001</v>
      </c>
      <c r="K32" s="12">
        <v>1537833.7917899999</v>
      </c>
      <c r="L32" s="13">
        <f t="shared" si="4"/>
        <v>-0.3999387699325484</v>
      </c>
      <c r="M32" s="13">
        <f t="shared" si="5"/>
        <v>0.61910658982463407</v>
      </c>
    </row>
    <row r="33" spans="1:13" ht="13.8" x14ac:dyDescent="0.25">
      <c r="A33" s="11" t="s">
        <v>147</v>
      </c>
      <c r="B33" s="12">
        <v>1000088.1062</v>
      </c>
      <c r="C33" s="12">
        <v>1029750.33771</v>
      </c>
      <c r="D33" s="13">
        <f t="shared" si="0"/>
        <v>2.9659618313736877</v>
      </c>
      <c r="E33" s="13">
        <f t="shared" si="1"/>
        <v>5.5511240409083156</v>
      </c>
      <c r="F33" s="12">
        <v>7867682.8443200001</v>
      </c>
      <c r="G33" s="12">
        <v>8369140.6295699999</v>
      </c>
      <c r="H33" s="13">
        <f t="shared" si="2"/>
        <v>6.3736400560683819</v>
      </c>
      <c r="I33" s="13">
        <f t="shared" si="3"/>
        <v>5.7951340129606228</v>
      </c>
      <c r="J33" s="12">
        <v>13226773.62514</v>
      </c>
      <c r="K33" s="12">
        <v>14663171.15961</v>
      </c>
      <c r="L33" s="13">
        <f t="shared" si="4"/>
        <v>10.859772573258928</v>
      </c>
      <c r="M33" s="13">
        <f t="shared" si="5"/>
        <v>5.9031515246354624</v>
      </c>
    </row>
    <row r="34" spans="1:13" ht="13.8" x14ac:dyDescent="0.25">
      <c r="A34" s="11" t="s">
        <v>148</v>
      </c>
      <c r="B34" s="12">
        <v>696212.87263</v>
      </c>
      <c r="C34" s="12">
        <v>722872.27226</v>
      </c>
      <c r="D34" s="13">
        <f t="shared" si="0"/>
        <v>3.82920234285413</v>
      </c>
      <c r="E34" s="13">
        <f t="shared" si="1"/>
        <v>3.8968218820614609</v>
      </c>
      <c r="F34" s="12">
        <v>5197530.0984199997</v>
      </c>
      <c r="G34" s="12">
        <v>5688484.8672399996</v>
      </c>
      <c r="H34" s="13">
        <f t="shared" si="2"/>
        <v>9.4459244972769962</v>
      </c>
      <c r="I34" s="13">
        <f t="shared" si="3"/>
        <v>3.9389387268604255</v>
      </c>
      <c r="J34" s="12">
        <v>8715764.9211899992</v>
      </c>
      <c r="K34" s="12">
        <v>9902994.8625399992</v>
      </c>
      <c r="L34" s="13">
        <f t="shared" si="4"/>
        <v>13.621637940963449</v>
      </c>
      <c r="M34" s="13">
        <f t="shared" si="5"/>
        <v>3.9867828442381077</v>
      </c>
    </row>
    <row r="35" spans="1:13" ht="13.8" x14ac:dyDescent="0.25">
      <c r="A35" s="11" t="s">
        <v>149</v>
      </c>
      <c r="B35" s="12">
        <v>929070.19051999995</v>
      </c>
      <c r="C35" s="12">
        <v>981195.72641999996</v>
      </c>
      <c r="D35" s="13">
        <f t="shared" si="0"/>
        <v>5.6105056896535865</v>
      </c>
      <c r="E35" s="13">
        <f t="shared" si="1"/>
        <v>5.2893783923190902</v>
      </c>
      <c r="F35" s="12">
        <v>6612272.8437700002</v>
      </c>
      <c r="G35" s="12">
        <v>8796104.55112</v>
      </c>
      <c r="H35" s="13">
        <f t="shared" si="2"/>
        <v>33.026944878833582</v>
      </c>
      <c r="I35" s="13">
        <f t="shared" si="3"/>
        <v>6.0907812309484726</v>
      </c>
      <c r="J35" s="12">
        <v>10356511.022059999</v>
      </c>
      <c r="K35" s="12">
        <v>14542522.273019999</v>
      </c>
      <c r="L35" s="13">
        <f t="shared" si="4"/>
        <v>40.419126113452116</v>
      </c>
      <c r="M35" s="13">
        <f t="shared" si="5"/>
        <v>5.8545802673632883</v>
      </c>
    </row>
    <row r="36" spans="1:13" ht="13.8" x14ac:dyDescent="0.25">
      <c r="A36" s="11" t="s">
        <v>150</v>
      </c>
      <c r="B36" s="12">
        <v>1727116.3204699999</v>
      </c>
      <c r="C36" s="12">
        <v>1603788.5160999999</v>
      </c>
      <c r="D36" s="13">
        <f t="shared" si="0"/>
        <v>-7.1406773769840157</v>
      </c>
      <c r="E36" s="13">
        <f t="shared" si="1"/>
        <v>8.6456189060873232</v>
      </c>
      <c r="F36" s="12">
        <v>10880441.792579999</v>
      </c>
      <c r="G36" s="12">
        <v>13496180.515380001</v>
      </c>
      <c r="H36" s="13">
        <f t="shared" si="2"/>
        <v>24.040740005463977</v>
      </c>
      <c r="I36" s="13">
        <f t="shared" si="3"/>
        <v>9.345305355892144</v>
      </c>
      <c r="J36" s="12">
        <v>16505333.47938</v>
      </c>
      <c r="K36" s="12">
        <v>24883355.980980001</v>
      </c>
      <c r="L36" s="13">
        <f t="shared" si="4"/>
        <v>50.759486393089894</v>
      </c>
      <c r="M36" s="13">
        <f t="shared" si="5"/>
        <v>10.017629829063248</v>
      </c>
    </row>
    <row r="37" spans="1:13" ht="13.8" x14ac:dyDescent="0.25">
      <c r="A37" s="14" t="s">
        <v>151</v>
      </c>
      <c r="B37" s="12">
        <v>357614.99625000003</v>
      </c>
      <c r="C37" s="12">
        <v>418433.96039999998</v>
      </c>
      <c r="D37" s="13">
        <f t="shared" si="0"/>
        <v>17.006827115125475</v>
      </c>
      <c r="E37" s="13">
        <f t="shared" si="1"/>
        <v>2.2556718187385174</v>
      </c>
      <c r="F37" s="12">
        <v>2580363.3104500002</v>
      </c>
      <c r="G37" s="12">
        <v>3246829.68389</v>
      </c>
      <c r="H37" s="13">
        <f t="shared" si="2"/>
        <v>25.828392875566504</v>
      </c>
      <c r="I37" s="13">
        <f t="shared" si="3"/>
        <v>2.2482371808786139</v>
      </c>
      <c r="J37" s="12">
        <v>4269490.86271</v>
      </c>
      <c r="K37" s="12">
        <v>5277369.97413</v>
      </c>
      <c r="L37" s="13">
        <f t="shared" si="4"/>
        <v>23.606541009910085</v>
      </c>
      <c r="M37" s="13">
        <f t="shared" si="5"/>
        <v>2.1245823478254695</v>
      </c>
    </row>
    <row r="38" spans="1:13" ht="13.8" x14ac:dyDescent="0.25">
      <c r="A38" s="11" t="s">
        <v>152</v>
      </c>
      <c r="B38" s="12">
        <v>459415.87331</v>
      </c>
      <c r="C38" s="12">
        <v>371188.58857999998</v>
      </c>
      <c r="D38" s="13">
        <f t="shared" si="0"/>
        <v>-19.204230819092075</v>
      </c>
      <c r="E38" s="13">
        <f t="shared" si="1"/>
        <v>2.0009839495265589</v>
      </c>
      <c r="F38" s="12">
        <v>2935734.8498399998</v>
      </c>
      <c r="G38" s="12">
        <v>3068879.12836</v>
      </c>
      <c r="H38" s="13">
        <f t="shared" si="2"/>
        <v>4.5352964531949009</v>
      </c>
      <c r="I38" s="13">
        <f t="shared" si="3"/>
        <v>2.1250169647750012</v>
      </c>
      <c r="J38" s="12">
        <v>4750295.4680700004</v>
      </c>
      <c r="K38" s="12">
        <v>6925965.5867900001</v>
      </c>
      <c r="L38" s="13">
        <f t="shared" si="4"/>
        <v>45.80073246694176</v>
      </c>
      <c r="M38" s="13">
        <f t="shared" si="5"/>
        <v>2.7882798248888179</v>
      </c>
    </row>
    <row r="39" spans="1:13" ht="13.8" x14ac:dyDescent="0.25">
      <c r="A39" s="11" t="s">
        <v>153</v>
      </c>
      <c r="B39" s="12">
        <v>230940.86597000001</v>
      </c>
      <c r="C39" s="12">
        <v>325893.27529000002</v>
      </c>
      <c r="D39" s="13">
        <f>(C39-B39)/B39*100</f>
        <v>41.11546430779152</v>
      </c>
      <c r="E39" s="13">
        <f t="shared" si="1"/>
        <v>1.7568083534264842</v>
      </c>
      <c r="F39" s="12">
        <v>1572153.6749400001</v>
      </c>
      <c r="G39" s="12">
        <v>2303915.2445299998</v>
      </c>
      <c r="H39" s="13">
        <f t="shared" si="2"/>
        <v>46.545168023598379</v>
      </c>
      <c r="I39" s="13">
        <f t="shared" si="3"/>
        <v>1.5953247994639423</v>
      </c>
      <c r="J39" s="12">
        <v>2788771.2758900002</v>
      </c>
      <c r="K39" s="12">
        <v>3941950.45897</v>
      </c>
      <c r="L39" s="13">
        <f t="shared" si="4"/>
        <v>41.350798218902973</v>
      </c>
      <c r="M39" s="13">
        <f t="shared" si="5"/>
        <v>1.5869644164015293</v>
      </c>
    </row>
    <row r="40" spans="1:13" ht="13.8" x14ac:dyDescent="0.25">
      <c r="A40" s="11" t="s">
        <v>154</v>
      </c>
      <c r="B40" s="12">
        <v>466224.32444</v>
      </c>
      <c r="C40" s="12">
        <v>460490.38123</v>
      </c>
      <c r="D40" s="13">
        <f>(C40-B40)/B40*100</f>
        <v>-1.2298678789201438</v>
      </c>
      <c r="E40" s="13">
        <f t="shared" si="1"/>
        <v>2.4823873634628324</v>
      </c>
      <c r="F40" s="12">
        <v>3478271.6871500001</v>
      </c>
      <c r="G40" s="12">
        <v>3822816.2822699999</v>
      </c>
      <c r="H40" s="13">
        <f t="shared" si="2"/>
        <v>9.9056263026511893</v>
      </c>
      <c r="I40" s="13">
        <f t="shared" si="3"/>
        <v>2.6470737729520977</v>
      </c>
      <c r="J40" s="12">
        <v>5655708.6729600001</v>
      </c>
      <c r="K40" s="12">
        <v>6537435.4809400002</v>
      </c>
      <c r="L40" s="13">
        <f t="shared" si="4"/>
        <v>15.590032283585339</v>
      </c>
      <c r="M40" s="13">
        <f t="shared" si="5"/>
        <v>2.6318639949329596</v>
      </c>
    </row>
    <row r="41" spans="1:13" ht="13.8" x14ac:dyDescent="0.25">
      <c r="A41" s="11" t="s">
        <v>155</v>
      </c>
      <c r="B41" s="12">
        <v>10331.77133</v>
      </c>
      <c r="C41" s="12">
        <v>9575.9758500000007</v>
      </c>
      <c r="D41" s="13">
        <f t="shared" si="0"/>
        <v>-7.3152555922857312</v>
      </c>
      <c r="E41" s="13">
        <f t="shared" si="1"/>
        <v>5.162166770860796E-2</v>
      </c>
      <c r="F41" s="12">
        <v>77095.27953</v>
      </c>
      <c r="G41" s="12">
        <v>78231.027010000005</v>
      </c>
      <c r="H41" s="13">
        <f t="shared" si="2"/>
        <v>1.4731738271446999</v>
      </c>
      <c r="I41" s="13">
        <f t="shared" si="3"/>
        <v>5.4170351002667455E-2</v>
      </c>
      <c r="J41" s="12">
        <v>125019.55839999999</v>
      </c>
      <c r="K41" s="12">
        <v>142006.79857000001</v>
      </c>
      <c r="L41" s="13">
        <f t="shared" si="4"/>
        <v>13.587666111928948</v>
      </c>
      <c r="M41" s="13">
        <f t="shared" si="5"/>
        <v>5.7169601333999079E-2</v>
      </c>
    </row>
    <row r="42" spans="1:13" ht="15.6" x14ac:dyDescent="0.3">
      <c r="A42" s="9" t="s">
        <v>31</v>
      </c>
      <c r="B42" s="8">
        <f>B43</f>
        <v>476806.03814999998</v>
      </c>
      <c r="C42" s="8">
        <f>C43</f>
        <v>491722.84674000001</v>
      </c>
      <c r="D42" s="10">
        <f t="shared" si="0"/>
        <v>3.1284856726808696</v>
      </c>
      <c r="E42" s="10">
        <f t="shared" si="1"/>
        <v>2.6507536982920685</v>
      </c>
      <c r="F42" s="8">
        <f>F43</f>
        <v>3292448.9662799998</v>
      </c>
      <c r="G42" s="8">
        <f>G43</f>
        <v>3849694.2250000001</v>
      </c>
      <c r="H42" s="10">
        <f t="shared" si="2"/>
        <v>16.924947491277546</v>
      </c>
      <c r="I42" s="10">
        <f t="shared" si="3"/>
        <v>2.6656851557699093</v>
      </c>
      <c r="J42" s="8">
        <f>J43</f>
        <v>5340766.13595</v>
      </c>
      <c r="K42" s="8">
        <f>K43</f>
        <v>6484946.0872600004</v>
      </c>
      <c r="L42" s="10">
        <f t="shared" si="4"/>
        <v>21.423517191817218</v>
      </c>
      <c r="M42" s="10">
        <f t="shared" si="5"/>
        <v>2.6107326283986332</v>
      </c>
    </row>
    <row r="43" spans="1:13" ht="13.8" x14ac:dyDescent="0.25">
      <c r="A43" s="11" t="s">
        <v>156</v>
      </c>
      <c r="B43" s="12">
        <v>476806.03814999998</v>
      </c>
      <c r="C43" s="12">
        <v>491722.84674000001</v>
      </c>
      <c r="D43" s="13">
        <f t="shared" si="0"/>
        <v>3.1284856726808696</v>
      </c>
      <c r="E43" s="13">
        <f t="shared" si="1"/>
        <v>2.6507536982920685</v>
      </c>
      <c r="F43" s="12">
        <v>3292448.9662799998</v>
      </c>
      <c r="G43" s="12">
        <v>3849694.2250000001</v>
      </c>
      <c r="H43" s="13">
        <f t="shared" si="2"/>
        <v>16.924947491277546</v>
      </c>
      <c r="I43" s="13">
        <f t="shared" si="3"/>
        <v>2.6656851557699093</v>
      </c>
      <c r="J43" s="12">
        <v>5340766.13595</v>
      </c>
      <c r="K43" s="12">
        <v>6484946.0872600004</v>
      </c>
      <c r="L43" s="13">
        <f t="shared" si="4"/>
        <v>21.423517191817218</v>
      </c>
      <c r="M43" s="13">
        <f t="shared" si="5"/>
        <v>2.6107326283986332</v>
      </c>
    </row>
    <row r="44" spans="1:13" ht="15.6" x14ac:dyDescent="0.3">
      <c r="A44" s="9" t="s">
        <v>33</v>
      </c>
      <c r="B44" s="8">
        <f>B8+B22+B42</f>
        <v>15115508.813580003</v>
      </c>
      <c r="C44" s="8">
        <f>C8+C22+C42</f>
        <v>16458285.626289997</v>
      </c>
      <c r="D44" s="10">
        <f t="shared" si="0"/>
        <v>8.883437727902507</v>
      </c>
      <c r="E44" s="10">
        <f t="shared" si="1"/>
        <v>88.7224618108974</v>
      </c>
      <c r="F44" s="15">
        <f>F8+F22+F42</f>
        <v>110633584.39211001</v>
      </c>
      <c r="G44" s="15">
        <f>G8+G22+G42</f>
        <v>130409477.41783996</v>
      </c>
      <c r="H44" s="16">
        <f t="shared" si="2"/>
        <v>17.875126377212723</v>
      </c>
      <c r="I44" s="16">
        <f t="shared" si="3"/>
        <v>90.30083632796763</v>
      </c>
      <c r="J44" s="15">
        <f>J8+J22+J42</f>
        <v>184144162.66002002</v>
      </c>
      <c r="K44" s="15">
        <f>K8+K22+K42</f>
        <v>226151741.37370002</v>
      </c>
      <c r="L44" s="16">
        <f t="shared" si="4"/>
        <v>22.812332526248667</v>
      </c>
      <c r="M44" s="16">
        <f t="shared" si="5"/>
        <v>91.044971265590107</v>
      </c>
    </row>
    <row r="45" spans="1:13" ht="45" x14ac:dyDescent="0.25">
      <c r="A45" s="138" t="s">
        <v>223</v>
      </c>
      <c r="B45" s="139">
        <f>B46-B44</f>
        <v>1242189.3984199967</v>
      </c>
      <c r="C45" s="139">
        <f>C46-C44</f>
        <v>2092017.5217100009</v>
      </c>
      <c r="D45" s="140">
        <f t="shared" si="0"/>
        <v>68.413731784456004</v>
      </c>
      <c r="E45" s="140">
        <f t="shared" ref="E45:E46" si="6">C45/C$46*100</f>
        <v>11.277538189102597</v>
      </c>
      <c r="F45" s="139">
        <f>F46-F44</f>
        <v>10601919.502890006</v>
      </c>
      <c r="G45" s="139">
        <f>G46-G44</f>
        <v>14007210.977160022</v>
      </c>
      <c r="H45" s="141">
        <f t="shared" si="2"/>
        <v>32.119574887752719</v>
      </c>
      <c r="I45" s="140">
        <f t="shared" ref="I45:I46" si="7">G45/G$46*100</f>
        <v>9.6991636720323662</v>
      </c>
      <c r="J45" s="139">
        <f>J46-J44</f>
        <v>16779675.584979951</v>
      </c>
      <c r="K45" s="139">
        <f>K46-K44</f>
        <v>22243901.164299965</v>
      </c>
      <c r="L45" s="141">
        <f t="shared" si="4"/>
        <v>32.564548412433105</v>
      </c>
      <c r="M45" s="140">
        <f t="shared" ref="M45:M46" si="8">K45/K$46*100</f>
        <v>8.9550287344098862</v>
      </c>
    </row>
    <row r="46" spans="1:13" ht="21" x14ac:dyDescent="0.25">
      <c r="A46" s="142" t="s">
        <v>224</v>
      </c>
      <c r="B46" s="143">
        <v>16357698.211999999</v>
      </c>
      <c r="C46" s="143">
        <v>18550303.147999998</v>
      </c>
      <c r="D46" s="144">
        <f t="shared" si="0"/>
        <v>13.404116566911014</v>
      </c>
      <c r="E46" s="145">
        <f t="shared" si="6"/>
        <v>100</v>
      </c>
      <c r="F46" s="143">
        <v>121235503.89500001</v>
      </c>
      <c r="G46" s="143">
        <v>144416688.39499998</v>
      </c>
      <c r="H46" s="144">
        <f t="shared" si="2"/>
        <v>19.120788675961453</v>
      </c>
      <c r="I46" s="145">
        <f t="shared" si="7"/>
        <v>100</v>
      </c>
      <c r="J46" s="143">
        <v>200923838.24499997</v>
      </c>
      <c r="K46" s="143">
        <v>248395642.53799999</v>
      </c>
      <c r="L46" s="144">
        <f t="shared" si="4"/>
        <v>23.626765598173794</v>
      </c>
      <c r="M46" s="145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B1" sqref="B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/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2550592.1764500001</v>
      </c>
      <c r="D2" s="114">
        <f t="shared" ref="D2:O2" si="0">D4+D6+D8+D10+D12+D14+D16+D18+D20+D22</f>
        <v>2743892.6552300001</v>
      </c>
      <c r="E2" s="114">
        <f t="shared" si="0"/>
        <v>2995233.7118799998</v>
      </c>
      <c r="F2" s="114">
        <f t="shared" si="0"/>
        <v>2754072.0371300001</v>
      </c>
      <c r="G2" s="114">
        <f t="shared" si="0"/>
        <v>2415453.3191099996</v>
      </c>
      <c r="H2" s="114">
        <f t="shared" si="0"/>
        <v>2992554.6730599999</v>
      </c>
      <c r="I2" s="114">
        <f t="shared" si="0"/>
        <v>2339114.3723500003</v>
      </c>
      <c r="J2" s="114"/>
      <c r="K2" s="114"/>
      <c r="L2" s="114"/>
      <c r="M2" s="114"/>
      <c r="N2" s="114"/>
      <c r="O2" s="114">
        <f t="shared" si="0"/>
        <v>18790912.945209999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2058776.5823300001</v>
      </c>
      <c r="D3" s="114">
        <f t="shared" ref="D3:O3" si="1">D5+D7+D9+D11+D13+D15+D17+D19+D21+D23</f>
        <v>2127157.54868</v>
      </c>
      <c r="E3" s="114">
        <f t="shared" si="1"/>
        <v>2425943.91494</v>
      </c>
      <c r="F3" s="114">
        <f t="shared" si="1"/>
        <v>2351071.3903600001</v>
      </c>
      <c r="G3" s="114">
        <f t="shared" si="1"/>
        <v>2069852.10671</v>
      </c>
      <c r="H3" s="114">
        <f t="shared" si="1"/>
        <v>2557510.3248600001</v>
      </c>
      <c r="I3" s="114">
        <f t="shared" si="1"/>
        <v>2018220.5045799999</v>
      </c>
      <c r="J3" s="114">
        <f t="shared" si="1"/>
        <v>2317000.0141799999</v>
      </c>
      <c r="K3" s="114">
        <f t="shared" si="1"/>
        <v>2723253.55155</v>
      </c>
      <c r="L3" s="114">
        <f t="shared" si="1"/>
        <v>2827502.4230400003</v>
      </c>
      <c r="M3" s="114">
        <f t="shared" si="1"/>
        <v>3021927.5673199999</v>
      </c>
      <c r="N3" s="114">
        <f t="shared" si="1"/>
        <v>3209843.79458</v>
      </c>
      <c r="O3" s="114">
        <f t="shared" si="1"/>
        <v>29708059.723129999</v>
      </c>
    </row>
    <row r="4" spans="1:15" s="37" customFormat="1" ht="13.8" x14ac:dyDescent="0.25">
      <c r="A4" s="87">
        <v>2022</v>
      </c>
      <c r="B4" s="115" t="s">
        <v>130</v>
      </c>
      <c r="C4" s="116">
        <v>829415.41431999998</v>
      </c>
      <c r="D4" s="116">
        <v>938571.81056000001</v>
      </c>
      <c r="E4" s="116">
        <v>990597.41958999995</v>
      </c>
      <c r="F4" s="116">
        <v>813996.01609000005</v>
      </c>
      <c r="G4" s="116">
        <v>870290.82921</v>
      </c>
      <c r="H4" s="116">
        <v>997908.85867999995</v>
      </c>
      <c r="I4" s="116">
        <v>844940.27592000004</v>
      </c>
      <c r="J4" s="116"/>
      <c r="K4" s="116"/>
      <c r="L4" s="116"/>
      <c r="M4" s="116"/>
      <c r="N4" s="116"/>
      <c r="O4" s="117">
        <v>6285720.6243700003</v>
      </c>
    </row>
    <row r="5" spans="1:15" ht="13.8" x14ac:dyDescent="0.25">
      <c r="A5" s="86">
        <v>2021</v>
      </c>
      <c r="B5" s="115" t="s">
        <v>130</v>
      </c>
      <c r="C5" s="116">
        <v>599472.62661000004</v>
      </c>
      <c r="D5" s="116">
        <v>635152.71918999997</v>
      </c>
      <c r="E5" s="116">
        <v>783752.09183000005</v>
      </c>
      <c r="F5" s="116">
        <v>749920.66836999997</v>
      </c>
      <c r="G5" s="116">
        <v>609720.62609999999</v>
      </c>
      <c r="H5" s="116">
        <v>764393.56053000002</v>
      </c>
      <c r="I5" s="116">
        <v>641900.72643000004</v>
      </c>
      <c r="J5" s="116">
        <v>780012.62309999997</v>
      </c>
      <c r="K5" s="116">
        <v>840003.30015999998</v>
      </c>
      <c r="L5" s="116">
        <v>897196.58700000006</v>
      </c>
      <c r="M5" s="116">
        <v>896664.76390000002</v>
      </c>
      <c r="N5" s="116">
        <v>949062.71716</v>
      </c>
      <c r="O5" s="117">
        <v>9147253.0103799999</v>
      </c>
    </row>
    <row r="6" spans="1:15" s="37" customFormat="1" ht="13.8" x14ac:dyDescent="0.25">
      <c r="A6" s="87">
        <v>2022</v>
      </c>
      <c r="B6" s="115" t="s">
        <v>131</v>
      </c>
      <c r="C6" s="116">
        <v>284427.5808</v>
      </c>
      <c r="D6" s="116">
        <v>253757.08697999999</v>
      </c>
      <c r="E6" s="116">
        <v>225019.37281999999</v>
      </c>
      <c r="F6" s="116">
        <v>210122.40538000001</v>
      </c>
      <c r="G6" s="116">
        <v>189629.77382999999</v>
      </c>
      <c r="H6" s="116">
        <v>295146.93329999998</v>
      </c>
      <c r="I6" s="116">
        <v>155465.59951999999</v>
      </c>
      <c r="J6" s="116"/>
      <c r="K6" s="116"/>
      <c r="L6" s="116"/>
      <c r="M6" s="116"/>
      <c r="N6" s="116"/>
      <c r="O6" s="117">
        <v>1613568.75263</v>
      </c>
    </row>
    <row r="7" spans="1:15" ht="13.8" x14ac:dyDescent="0.25">
      <c r="A7" s="86">
        <v>2021</v>
      </c>
      <c r="B7" s="115" t="s">
        <v>131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295140.73609999998</v>
      </c>
      <c r="I7" s="116">
        <v>166058.29462999999</v>
      </c>
      <c r="J7" s="116">
        <v>147760.25855</v>
      </c>
      <c r="K7" s="116">
        <v>229150.72443999999</v>
      </c>
      <c r="L7" s="116">
        <v>291587.59298999998</v>
      </c>
      <c r="M7" s="116">
        <v>365159.12122999999</v>
      </c>
      <c r="N7" s="116">
        <v>409189.45477000001</v>
      </c>
      <c r="O7" s="117">
        <v>3080402.74822</v>
      </c>
    </row>
    <row r="8" spans="1:15" s="37" customFormat="1" ht="13.8" x14ac:dyDescent="0.25">
      <c r="A8" s="87">
        <v>2022</v>
      </c>
      <c r="B8" s="115" t="s">
        <v>132</v>
      </c>
      <c r="C8" s="116">
        <v>173032.37632000001</v>
      </c>
      <c r="D8" s="116">
        <v>202863.34534</v>
      </c>
      <c r="E8" s="116">
        <v>229868.58575</v>
      </c>
      <c r="F8" s="116">
        <v>206817.69278000001</v>
      </c>
      <c r="G8" s="116">
        <v>157887.42209000001</v>
      </c>
      <c r="H8" s="116">
        <v>182552.15023</v>
      </c>
      <c r="I8" s="116">
        <v>161096.103</v>
      </c>
      <c r="J8" s="116"/>
      <c r="K8" s="116"/>
      <c r="L8" s="116"/>
      <c r="M8" s="116"/>
      <c r="N8" s="116"/>
      <c r="O8" s="117">
        <v>1314117.67551</v>
      </c>
    </row>
    <row r="9" spans="1:15" ht="13.8" x14ac:dyDescent="0.25">
      <c r="A9" s="86">
        <v>2021</v>
      </c>
      <c r="B9" s="115" t="s">
        <v>132</v>
      </c>
      <c r="C9" s="116">
        <v>129703.74055</v>
      </c>
      <c r="D9" s="116">
        <v>145445.9252</v>
      </c>
      <c r="E9" s="116">
        <v>164169.03878999999</v>
      </c>
      <c r="F9" s="116">
        <v>157710.70725000001</v>
      </c>
      <c r="G9" s="116">
        <v>144432.52205</v>
      </c>
      <c r="H9" s="116">
        <v>193334.14882999999</v>
      </c>
      <c r="I9" s="116">
        <v>152303.13179000001</v>
      </c>
      <c r="J9" s="116">
        <v>179853.03216</v>
      </c>
      <c r="K9" s="116">
        <v>202730.96283999999</v>
      </c>
      <c r="L9" s="116">
        <v>181364.35298</v>
      </c>
      <c r="M9" s="116">
        <v>191293.85974000001</v>
      </c>
      <c r="N9" s="116">
        <v>184486.58335</v>
      </c>
      <c r="O9" s="117">
        <v>2026828.00553</v>
      </c>
    </row>
    <row r="10" spans="1:15" s="37" customFormat="1" ht="13.8" x14ac:dyDescent="0.25">
      <c r="A10" s="87">
        <v>2022</v>
      </c>
      <c r="B10" s="115" t="s">
        <v>133</v>
      </c>
      <c r="C10" s="116">
        <v>119504.97966</v>
      </c>
      <c r="D10" s="116">
        <v>126826.40564</v>
      </c>
      <c r="E10" s="116">
        <v>155295.20410999999</v>
      </c>
      <c r="F10" s="116">
        <v>138882.17697</v>
      </c>
      <c r="G10" s="116">
        <v>95213.119390000007</v>
      </c>
      <c r="H10" s="116">
        <v>119534.03211</v>
      </c>
      <c r="I10" s="116">
        <v>74494.278479999994</v>
      </c>
      <c r="J10" s="116"/>
      <c r="K10" s="116"/>
      <c r="L10" s="116"/>
      <c r="M10" s="116"/>
      <c r="N10" s="116"/>
      <c r="O10" s="117">
        <v>829750.19635999994</v>
      </c>
    </row>
    <row r="11" spans="1:15" ht="13.8" x14ac:dyDescent="0.25">
      <c r="A11" s="86">
        <v>2021</v>
      </c>
      <c r="B11" s="115" t="s">
        <v>133</v>
      </c>
      <c r="C11" s="116">
        <v>103715.16209</v>
      </c>
      <c r="D11" s="116">
        <v>116565.35743</v>
      </c>
      <c r="E11" s="116">
        <v>126148.15974</v>
      </c>
      <c r="F11" s="116">
        <v>121883.05445</v>
      </c>
      <c r="G11" s="116">
        <v>104753.48768999999</v>
      </c>
      <c r="H11" s="116">
        <v>110501.72897</v>
      </c>
      <c r="I11" s="116">
        <v>71800.412160000007</v>
      </c>
      <c r="J11" s="116">
        <v>113484.03417</v>
      </c>
      <c r="K11" s="116">
        <v>159769.88894999999</v>
      </c>
      <c r="L11" s="116">
        <v>194594.14347000001</v>
      </c>
      <c r="M11" s="116">
        <v>175985.90319000001</v>
      </c>
      <c r="N11" s="116">
        <v>169882.33003000001</v>
      </c>
      <c r="O11" s="117">
        <v>1569083.66234</v>
      </c>
    </row>
    <row r="12" spans="1:15" s="37" customFormat="1" ht="13.8" x14ac:dyDescent="0.25">
      <c r="A12" s="87">
        <v>2022</v>
      </c>
      <c r="B12" s="115" t="s">
        <v>134</v>
      </c>
      <c r="C12" s="116">
        <v>182179.29435000001</v>
      </c>
      <c r="D12" s="116">
        <v>166179.95728999999</v>
      </c>
      <c r="E12" s="116">
        <v>147999.34074000001</v>
      </c>
      <c r="F12" s="116">
        <v>125035.16962</v>
      </c>
      <c r="G12" s="116">
        <v>99884.427439999999</v>
      </c>
      <c r="H12" s="116">
        <v>112182.65635</v>
      </c>
      <c r="I12" s="116">
        <v>87411.026939999996</v>
      </c>
      <c r="J12" s="116"/>
      <c r="K12" s="116"/>
      <c r="L12" s="116"/>
      <c r="M12" s="116"/>
      <c r="N12" s="116"/>
      <c r="O12" s="117">
        <v>920871.87272999994</v>
      </c>
    </row>
    <row r="13" spans="1:15" ht="13.8" x14ac:dyDescent="0.25">
      <c r="A13" s="86">
        <v>2021</v>
      </c>
      <c r="B13" s="115" t="s">
        <v>134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147977.08721999999</v>
      </c>
      <c r="I13" s="116">
        <v>131215.7303</v>
      </c>
      <c r="J13" s="116">
        <v>111714.37826</v>
      </c>
      <c r="K13" s="116">
        <v>201450.54587</v>
      </c>
      <c r="L13" s="116">
        <v>250355.84604999999</v>
      </c>
      <c r="M13" s="116">
        <v>277980.59620000003</v>
      </c>
      <c r="N13" s="116">
        <v>247152.83914</v>
      </c>
      <c r="O13" s="117">
        <v>2255989.0543200001</v>
      </c>
    </row>
    <row r="14" spans="1:15" s="37" customFormat="1" ht="13.8" x14ac:dyDescent="0.25">
      <c r="A14" s="87">
        <v>2022</v>
      </c>
      <c r="B14" s="115" t="s">
        <v>135</v>
      </c>
      <c r="C14" s="116">
        <v>37521.507830000002</v>
      </c>
      <c r="D14" s="116">
        <v>46536.772340000003</v>
      </c>
      <c r="E14" s="116">
        <v>31049.380369999999</v>
      </c>
      <c r="F14" s="116">
        <v>29633.729480000002</v>
      </c>
      <c r="G14" s="116">
        <v>21837.58901</v>
      </c>
      <c r="H14" s="116">
        <v>26370.037349999999</v>
      </c>
      <c r="I14" s="116">
        <v>24144.079109999999</v>
      </c>
      <c r="J14" s="116"/>
      <c r="K14" s="116"/>
      <c r="L14" s="116"/>
      <c r="M14" s="116"/>
      <c r="N14" s="116"/>
      <c r="O14" s="117">
        <v>217093.09549000001</v>
      </c>
    </row>
    <row r="15" spans="1:15" ht="13.8" x14ac:dyDescent="0.25">
      <c r="A15" s="86">
        <v>2021</v>
      </c>
      <c r="B15" s="115" t="s">
        <v>135</v>
      </c>
      <c r="C15" s="116">
        <v>15943.144840000001</v>
      </c>
      <c r="D15" s="116">
        <v>26135.543170000001</v>
      </c>
      <c r="E15" s="116">
        <v>26641.716609999999</v>
      </c>
      <c r="F15" s="116">
        <v>24837.689180000001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29806.453839999998</v>
      </c>
      <c r="L15" s="116">
        <v>25260.424210000001</v>
      </c>
      <c r="M15" s="116">
        <v>30724.71009</v>
      </c>
      <c r="N15" s="116">
        <v>39583.996249999997</v>
      </c>
      <c r="O15" s="117">
        <v>309434.73349000001</v>
      </c>
    </row>
    <row r="16" spans="1:15" ht="13.8" x14ac:dyDescent="0.25">
      <c r="A16" s="87">
        <v>2022</v>
      </c>
      <c r="B16" s="115" t="s">
        <v>136</v>
      </c>
      <c r="C16" s="116">
        <v>54248.671849999999</v>
      </c>
      <c r="D16" s="116">
        <v>55002.358999999997</v>
      </c>
      <c r="E16" s="116">
        <v>64496.353640000001</v>
      </c>
      <c r="F16" s="116">
        <v>52440.728620000002</v>
      </c>
      <c r="G16" s="116">
        <v>53819.293160000001</v>
      </c>
      <c r="H16" s="116">
        <v>79506.822440000004</v>
      </c>
      <c r="I16" s="116">
        <v>59510.284160000003</v>
      </c>
      <c r="J16" s="116"/>
      <c r="K16" s="116"/>
      <c r="L16" s="116"/>
      <c r="M16" s="116"/>
      <c r="N16" s="116"/>
      <c r="O16" s="117">
        <v>419024.51286999998</v>
      </c>
    </row>
    <row r="17" spans="1:15" ht="13.8" x14ac:dyDescent="0.25">
      <c r="A17" s="86">
        <v>2021</v>
      </c>
      <c r="B17" s="115" t="s">
        <v>136</v>
      </c>
      <c r="C17" s="116">
        <v>59118.003539999998</v>
      </c>
      <c r="D17" s="116">
        <v>49199.688770000001</v>
      </c>
      <c r="E17" s="116">
        <v>49271.71471</v>
      </c>
      <c r="F17" s="116">
        <v>52377.636700000003</v>
      </c>
      <c r="G17" s="116">
        <v>62135.500480000002</v>
      </c>
      <c r="H17" s="116">
        <v>85394.880229999995</v>
      </c>
      <c r="I17" s="116">
        <v>52207.46948</v>
      </c>
      <c r="J17" s="116">
        <v>60022.116329999997</v>
      </c>
      <c r="K17" s="116">
        <v>100938.86161000001</v>
      </c>
      <c r="L17" s="116">
        <v>76724.234389999998</v>
      </c>
      <c r="M17" s="116">
        <v>57727.288930000002</v>
      </c>
      <c r="N17" s="116">
        <v>77762.280119999996</v>
      </c>
      <c r="O17" s="117">
        <v>782879.67529000004</v>
      </c>
    </row>
    <row r="18" spans="1:15" ht="13.8" x14ac:dyDescent="0.25">
      <c r="A18" s="87">
        <v>2022</v>
      </c>
      <c r="B18" s="115" t="s">
        <v>137</v>
      </c>
      <c r="C18" s="116">
        <v>12415.09123</v>
      </c>
      <c r="D18" s="116">
        <v>15693.36544</v>
      </c>
      <c r="E18" s="116">
        <v>17033.14921</v>
      </c>
      <c r="F18" s="116">
        <v>18062.520100000002</v>
      </c>
      <c r="G18" s="116">
        <v>12463.489380000001</v>
      </c>
      <c r="H18" s="116">
        <v>9079.7899400000006</v>
      </c>
      <c r="I18" s="116">
        <v>5436.1416799999997</v>
      </c>
      <c r="J18" s="116"/>
      <c r="K18" s="116"/>
      <c r="L18" s="116"/>
      <c r="M18" s="116"/>
      <c r="N18" s="116"/>
      <c r="O18" s="117">
        <v>90183.546979999999</v>
      </c>
    </row>
    <row r="19" spans="1:15" ht="13.8" x14ac:dyDescent="0.25">
      <c r="A19" s="86">
        <v>2021</v>
      </c>
      <c r="B19" s="115" t="s">
        <v>137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138</v>
      </c>
      <c r="C20" s="118">
        <v>300295.32032</v>
      </c>
      <c r="D20" s="118">
        <v>316227.99005999998</v>
      </c>
      <c r="E20" s="118">
        <v>381823.84909999999</v>
      </c>
      <c r="F20" s="118">
        <v>382787.74605000002</v>
      </c>
      <c r="G20" s="118">
        <v>301575.01276999997</v>
      </c>
      <c r="H20" s="116">
        <v>369776.19076000003</v>
      </c>
      <c r="I20" s="116">
        <v>319498.85668000003</v>
      </c>
      <c r="J20" s="116"/>
      <c r="K20" s="116"/>
      <c r="L20" s="116"/>
      <c r="M20" s="116"/>
      <c r="N20" s="116"/>
      <c r="O20" s="117">
        <v>2371984.9657399999</v>
      </c>
    </row>
    <row r="21" spans="1:15" ht="13.8" x14ac:dyDescent="0.25">
      <c r="A21" s="86">
        <v>2021</v>
      </c>
      <c r="B21" s="115" t="s">
        <v>138</v>
      </c>
      <c r="C21" s="116">
        <v>216886.89996000001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299483.45898</v>
      </c>
      <c r="L21" s="116">
        <v>288750.81549000001</v>
      </c>
      <c r="M21" s="116">
        <v>321478.48223000002</v>
      </c>
      <c r="N21" s="116">
        <v>407124.58727999998</v>
      </c>
      <c r="O21" s="117">
        <v>3398264.0794000002</v>
      </c>
    </row>
    <row r="22" spans="1:15" ht="13.8" x14ac:dyDescent="0.25">
      <c r="A22" s="87">
        <v>2022</v>
      </c>
      <c r="B22" s="115" t="s">
        <v>139</v>
      </c>
      <c r="C22" s="118">
        <v>557551.93977000006</v>
      </c>
      <c r="D22" s="118">
        <v>622233.56258000003</v>
      </c>
      <c r="E22" s="118">
        <v>752051.05654999998</v>
      </c>
      <c r="F22" s="118">
        <v>776293.85204000003</v>
      </c>
      <c r="G22" s="118">
        <v>612852.36283</v>
      </c>
      <c r="H22" s="116">
        <v>800497.20189999999</v>
      </c>
      <c r="I22" s="116">
        <v>607117.72686000005</v>
      </c>
      <c r="J22" s="116"/>
      <c r="K22" s="116"/>
      <c r="L22" s="116"/>
      <c r="M22" s="116"/>
      <c r="N22" s="116"/>
      <c r="O22" s="117">
        <v>4728597.7025300004</v>
      </c>
    </row>
    <row r="23" spans="1:15" ht="13.8" x14ac:dyDescent="0.25">
      <c r="A23" s="86">
        <v>2021</v>
      </c>
      <c r="B23" s="115" t="s">
        <v>139</v>
      </c>
      <c r="C23" s="116">
        <v>453133.13257000002</v>
      </c>
      <c r="D23" s="118">
        <v>479065.09509000002</v>
      </c>
      <c r="E23" s="116">
        <v>580656.74722999998</v>
      </c>
      <c r="F23" s="116">
        <v>581183.08773999999</v>
      </c>
      <c r="G23" s="116">
        <v>501065.42385000002</v>
      </c>
      <c r="H23" s="116">
        <v>613094.48181000003</v>
      </c>
      <c r="I23" s="116">
        <v>505401.99618999998</v>
      </c>
      <c r="J23" s="116">
        <v>605133.60210000002</v>
      </c>
      <c r="K23" s="116">
        <v>650701.06733999995</v>
      </c>
      <c r="L23" s="116">
        <v>613688.73182999995</v>
      </c>
      <c r="M23" s="116">
        <v>694279.27769999998</v>
      </c>
      <c r="N23" s="116">
        <v>712919.66767</v>
      </c>
      <c r="O23" s="117">
        <v>6990322.3111199997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13079074.0613</v>
      </c>
      <c r="D24" s="119">
        <f t="shared" ref="D24:O24" si="2">D26+D28+D30+D32+D34+D36+D38+D40+D42+D44+D46+D48+D50+D52+D54+D56</f>
        <v>14934839.93702</v>
      </c>
      <c r="E24" s="119">
        <f t="shared" si="2"/>
        <v>17097160.577080004</v>
      </c>
      <c r="F24" s="119">
        <f t="shared" si="2"/>
        <v>17680052.78757</v>
      </c>
      <c r="G24" s="119">
        <f t="shared" si="2"/>
        <v>14032056.886050001</v>
      </c>
      <c r="H24" s="119">
        <f t="shared" si="2"/>
        <v>17318237.59141</v>
      </c>
      <c r="I24" s="119">
        <f t="shared" si="2"/>
        <v>13627448.407199999</v>
      </c>
      <c r="J24" s="119"/>
      <c r="K24" s="119"/>
      <c r="L24" s="119"/>
      <c r="M24" s="119"/>
      <c r="N24" s="119"/>
      <c r="O24" s="119">
        <f t="shared" si="2"/>
        <v>107768870.24762999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11077246.29403</v>
      </c>
      <c r="D25" s="119">
        <f t="shared" ref="D25:O25" si="3">D27+D29+D31+D33+D35+D37+D39+D41+D43+D45+D47+D49+D51+D53+D55+D57</f>
        <v>11948924.97445</v>
      </c>
      <c r="E25" s="119">
        <f t="shared" si="3"/>
        <v>14119645.851669999</v>
      </c>
      <c r="F25" s="119">
        <f t="shared" si="3"/>
        <v>14141836.870530002</v>
      </c>
      <c r="G25" s="119">
        <f t="shared" si="3"/>
        <v>12585067.91626</v>
      </c>
      <c r="H25" s="119">
        <f t="shared" si="3"/>
        <v>15239398.87558</v>
      </c>
      <c r="I25" s="119">
        <f t="shared" si="3"/>
        <v>12620482.270850001</v>
      </c>
      <c r="J25" s="119">
        <f t="shared" si="3"/>
        <v>14411158.42987</v>
      </c>
      <c r="K25" s="119">
        <f t="shared" si="3"/>
        <v>15799394.71926</v>
      </c>
      <c r="L25" s="119">
        <f t="shared" si="3"/>
        <v>15672881.787390001</v>
      </c>
      <c r="M25" s="119">
        <f t="shared" si="3"/>
        <v>16225728.866579998</v>
      </c>
      <c r="N25" s="119">
        <f t="shared" si="3"/>
        <v>16898320.939830001</v>
      </c>
      <c r="O25" s="119">
        <f t="shared" si="3"/>
        <v>170740087.79630002</v>
      </c>
    </row>
    <row r="26" spans="1:15" ht="13.8" x14ac:dyDescent="0.25">
      <c r="A26" s="87">
        <v>2022</v>
      </c>
      <c r="B26" s="115" t="s">
        <v>140</v>
      </c>
      <c r="C26" s="116">
        <v>815066.55845999997</v>
      </c>
      <c r="D26" s="116">
        <v>881016.32317999995</v>
      </c>
      <c r="E26" s="116">
        <v>951057.01395000005</v>
      </c>
      <c r="F26" s="116">
        <v>993725.78292999999</v>
      </c>
      <c r="G26" s="116">
        <v>766605.25531000004</v>
      </c>
      <c r="H26" s="116">
        <v>983175.84916999994</v>
      </c>
      <c r="I26" s="116">
        <v>728287.03746000002</v>
      </c>
      <c r="J26" s="116"/>
      <c r="K26" s="116"/>
      <c r="L26" s="116"/>
      <c r="M26" s="116"/>
      <c r="N26" s="116"/>
      <c r="O26" s="117">
        <v>6118933.8204600001</v>
      </c>
    </row>
    <row r="27" spans="1:15" ht="13.8" x14ac:dyDescent="0.25">
      <c r="A27" s="86">
        <v>2021</v>
      </c>
      <c r="B27" s="115" t="s">
        <v>140</v>
      </c>
      <c r="C27" s="116">
        <v>730163.28118000005</v>
      </c>
      <c r="D27" s="116">
        <v>744922.37257999997</v>
      </c>
      <c r="E27" s="116">
        <v>868403.19288999995</v>
      </c>
      <c r="F27" s="116">
        <v>877321.17700999998</v>
      </c>
      <c r="G27" s="116">
        <v>743295.18130000005</v>
      </c>
      <c r="H27" s="116">
        <v>898567.82024000003</v>
      </c>
      <c r="I27" s="116">
        <v>723408.12600000005</v>
      </c>
      <c r="J27" s="116">
        <v>827998.32036999997</v>
      </c>
      <c r="K27" s="116">
        <v>943334.50381999998</v>
      </c>
      <c r="L27" s="116">
        <v>916766.03974000004</v>
      </c>
      <c r="M27" s="116">
        <v>935932.53396000003</v>
      </c>
      <c r="N27" s="116">
        <v>931980.09959</v>
      </c>
      <c r="O27" s="117">
        <v>10142092.64868</v>
      </c>
    </row>
    <row r="28" spans="1:15" ht="13.8" x14ac:dyDescent="0.25">
      <c r="A28" s="87">
        <v>2022</v>
      </c>
      <c r="B28" s="115" t="s">
        <v>141</v>
      </c>
      <c r="C28" s="116">
        <v>132690.81586999999</v>
      </c>
      <c r="D28" s="116">
        <v>177436.97214999999</v>
      </c>
      <c r="E28" s="116">
        <v>191775.63162999999</v>
      </c>
      <c r="F28" s="116">
        <v>187207.19407</v>
      </c>
      <c r="G28" s="116">
        <v>116576.53564</v>
      </c>
      <c r="H28" s="116">
        <v>172057.94915</v>
      </c>
      <c r="I28" s="116">
        <v>156269.09538000001</v>
      </c>
      <c r="J28" s="116"/>
      <c r="K28" s="116"/>
      <c r="L28" s="116"/>
      <c r="M28" s="116"/>
      <c r="N28" s="116"/>
      <c r="O28" s="117">
        <v>1134014.19389</v>
      </c>
    </row>
    <row r="29" spans="1:15" ht="13.8" x14ac:dyDescent="0.25">
      <c r="A29" s="86">
        <v>2021</v>
      </c>
      <c r="B29" s="115" t="s">
        <v>141</v>
      </c>
      <c r="C29" s="116">
        <v>109745.80074999999</v>
      </c>
      <c r="D29" s="116">
        <v>128850.02197</v>
      </c>
      <c r="E29" s="116">
        <v>157418.70843</v>
      </c>
      <c r="F29" s="116">
        <v>142855.30155999999</v>
      </c>
      <c r="G29" s="116">
        <v>100608.22285000001</v>
      </c>
      <c r="H29" s="116">
        <v>152971.71781999999</v>
      </c>
      <c r="I29" s="116">
        <v>144666.56654</v>
      </c>
      <c r="J29" s="116">
        <v>156708.43179</v>
      </c>
      <c r="K29" s="116">
        <v>171860.83700999999</v>
      </c>
      <c r="L29" s="116">
        <v>159297.02609</v>
      </c>
      <c r="M29" s="116">
        <v>148397.83684999999</v>
      </c>
      <c r="N29" s="116">
        <v>158242.33548000001</v>
      </c>
      <c r="O29" s="117">
        <v>1731622.8071399999</v>
      </c>
    </row>
    <row r="30" spans="1:15" s="37" customFormat="1" ht="13.8" x14ac:dyDescent="0.25">
      <c r="A30" s="87">
        <v>2022</v>
      </c>
      <c r="B30" s="115" t="s">
        <v>142</v>
      </c>
      <c r="C30" s="116">
        <v>198477.64064999999</v>
      </c>
      <c r="D30" s="116">
        <v>251136.28876</v>
      </c>
      <c r="E30" s="116">
        <v>260037.57652999999</v>
      </c>
      <c r="F30" s="116">
        <v>262262.59772000002</v>
      </c>
      <c r="G30" s="116">
        <v>157845.32604000001</v>
      </c>
      <c r="H30" s="116">
        <v>225405.18966</v>
      </c>
      <c r="I30" s="116">
        <v>156852.34036</v>
      </c>
      <c r="J30" s="116"/>
      <c r="K30" s="116"/>
      <c r="L30" s="116"/>
      <c r="M30" s="116"/>
      <c r="N30" s="116"/>
      <c r="O30" s="117">
        <v>1512016.9597199999</v>
      </c>
    </row>
    <row r="31" spans="1:15" ht="13.8" x14ac:dyDescent="0.25">
      <c r="A31" s="86">
        <v>2021</v>
      </c>
      <c r="B31" s="115" t="s">
        <v>142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237973.08442</v>
      </c>
      <c r="K31" s="116">
        <v>271362.51105999999</v>
      </c>
      <c r="L31" s="116">
        <v>276585.44179000001</v>
      </c>
      <c r="M31" s="116">
        <v>280147.27015</v>
      </c>
      <c r="N31" s="116">
        <v>282954.28135</v>
      </c>
      <c r="O31" s="117">
        <v>3179122.5366099998</v>
      </c>
    </row>
    <row r="32" spans="1:15" ht="13.8" x14ac:dyDescent="0.25">
      <c r="A32" s="87">
        <v>2022</v>
      </c>
      <c r="B32" s="115" t="s">
        <v>143</v>
      </c>
      <c r="C32" s="118">
        <v>2127433.1631</v>
      </c>
      <c r="D32" s="118">
        <v>2392979.3029499999</v>
      </c>
      <c r="E32" s="118">
        <v>2975970.1821599999</v>
      </c>
      <c r="F32" s="118">
        <v>3301091.7952999999</v>
      </c>
      <c r="G32" s="118">
        <v>2759673.3552100002</v>
      </c>
      <c r="H32" s="118">
        <v>3187939.5064599998</v>
      </c>
      <c r="I32" s="118">
        <v>2945172.3684700001</v>
      </c>
      <c r="J32" s="118"/>
      <c r="K32" s="118"/>
      <c r="L32" s="118"/>
      <c r="M32" s="118"/>
      <c r="N32" s="118"/>
      <c r="O32" s="117">
        <v>19690259.67365</v>
      </c>
    </row>
    <row r="33" spans="1:15" ht="13.8" x14ac:dyDescent="0.25">
      <c r="A33" s="86">
        <v>2021</v>
      </c>
      <c r="B33" s="115" t="s">
        <v>143</v>
      </c>
      <c r="C33" s="116">
        <v>1638768.19664</v>
      </c>
      <c r="D33" s="116">
        <v>1672616.25248</v>
      </c>
      <c r="E33" s="116">
        <v>1993955.99486</v>
      </c>
      <c r="F33" s="118">
        <v>2165949.9748300002</v>
      </c>
      <c r="G33" s="118">
        <v>2136435.0214300002</v>
      </c>
      <c r="H33" s="118">
        <v>2369620.2602300001</v>
      </c>
      <c r="I33" s="118">
        <v>1911317.13179</v>
      </c>
      <c r="J33" s="118">
        <v>2047627.3241699999</v>
      </c>
      <c r="K33" s="118">
        <v>2278012.1217499999</v>
      </c>
      <c r="L33" s="118">
        <v>2265106.6880100002</v>
      </c>
      <c r="M33" s="118">
        <v>2376597.3197400002</v>
      </c>
      <c r="N33" s="118">
        <v>2480869.7856299998</v>
      </c>
      <c r="O33" s="117">
        <v>25336876.071559999</v>
      </c>
    </row>
    <row r="34" spans="1:15" ht="13.8" x14ac:dyDescent="0.25">
      <c r="A34" s="87">
        <v>2022</v>
      </c>
      <c r="B34" s="115" t="s">
        <v>144</v>
      </c>
      <c r="C34" s="116">
        <v>1591698.14745</v>
      </c>
      <c r="D34" s="116">
        <v>1840686.77893</v>
      </c>
      <c r="E34" s="116">
        <v>2014593.94811</v>
      </c>
      <c r="F34" s="116">
        <v>2036436.20049</v>
      </c>
      <c r="G34" s="116">
        <v>1337019.3861499999</v>
      </c>
      <c r="H34" s="116">
        <v>1968180.15114</v>
      </c>
      <c r="I34" s="116">
        <v>1622280.56654</v>
      </c>
      <c r="J34" s="116"/>
      <c r="K34" s="116"/>
      <c r="L34" s="116"/>
      <c r="M34" s="116"/>
      <c r="N34" s="116"/>
      <c r="O34" s="117">
        <v>12410895.17881</v>
      </c>
    </row>
    <row r="35" spans="1:15" ht="13.8" x14ac:dyDescent="0.25">
      <c r="A35" s="86">
        <v>2021</v>
      </c>
      <c r="B35" s="115" t="s">
        <v>144</v>
      </c>
      <c r="C35" s="116">
        <v>1512887.10396</v>
      </c>
      <c r="D35" s="116">
        <v>1510502.47695</v>
      </c>
      <c r="E35" s="116">
        <v>1674880.7140299999</v>
      </c>
      <c r="F35" s="116">
        <v>1625138.0874699999</v>
      </c>
      <c r="G35" s="116">
        <v>1299825.1461799999</v>
      </c>
      <c r="H35" s="116">
        <v>1801835.9164799999</v>
      </c>
      <c r="I35" s="116">
        <v>1691656.0907999999</v>
      </c>
      <c r="J35" s="116">
        <v>1736089.8269499999</v>
      </c>
      <c r="K35" s="116">
        <v>1942340.7962799999</v>
      </c>
      <c r="L35" s="116">
        <v>1908764.29648</v>
      </c>
      <c r="M35" s="116">
        <v>1729446.0313200001</v>
      </c>
      <c r="N35" s="116">
        <v>1808156.9228699999</v>
      </c>
      <c r="O35" s="117">
        <v>20241523.409770001</v>
      </c>
    </row>
    <row r="36" spans="1:15" ht="13.8" x14ac:dyDescent="0.25">
      <c r="A36" s="87">
        <v>2022</v>
      </c>
      <c r="B36" s="115" t="s">
        <v>145</v>
      </c>
      <c r="C36" s="116">
        <v>2227779.5358799999</v>
      </c>
      <c r="D36" s="116">
        <v>2538985.2994599999</v>
      </c>
      <c r="E36" s="116">
        <v>2679905.6145700002</v>
      </c>
      <c r="F36" s="116">
        <v>2742595.8697899999</v>
      </c>
      <c r="G36" s="116">
        <v>2299140.4160799999</v>
      </c>
      <c r="H36" s="116">
        <v>2770146.5671899999</v>
      </c>
      <c r="I36" s="116">
        <v>2051239.7450900001</v>
      </c>
      <c r="J36" s="116"/>
      <c r="K36" s="116"/>
      <c r="L36" s="116"/>
      <c r="M36" s="116"/>
      <c r="N36" s="116"/>
      <c r="O36" s="117">
        <v>17309793.04806</v>
      </c>
    </row>
    <row r="37" spans="1:15" ht="13.8" x14ac:dyDescent="0.25">
      <c r="A37" s="86">
        <v>2021</v>
      </c>
      <c r="B37" s="115" t="s">
        <v>145</v>
      </c>
      <c r="C37" s="116">
        <v>2266225.0534399999</v>
      </c>
      <c r="D37" s="116">
        <v>2530671.6601999998</v>
      </c>
      <c r="E37" s="116">
        <v>2890088.6971999998</v>
      </c>
      <c r="F37" s="116">
        <v>2462171.0479000001</v>
      </c>
      <c r="G37" s="116">
        <v>1880242.3083599999</v>
      </c>
      <c r="H37" s="116">
        <v>2350260.9346400001</v>
      </c>
      <c r="I37" s="116">
        <v>1981800.67988</v>
      </c>
      <c r="J37" s="116">
        <v>2417749.2172300001</v>
      </c>
      <c r="K37" s="116">
        <v>2465102.1225200002</v>
      </c>
      <c r="L37" s="116">
        <v>2603918.5035700002</v>
      </c>
      <c r="M37" s="116">
        <v>2529065.2315000002</v>
      </c>
      <c r="N37" s="116">
        <v>2957449.0071399999</v>
      </c>
      <c r="O37" s="117">
        <v>29334744.463580001</v>
      </c>
    </row>
    <row r="38" spans="1:15" ht="13.8" x14ac:dyDescent="0.25">
      <c r="A38" s="87">
        <v>2022</v>
      </c>
      <c r="B38" s="115" t="s">
        <v>146</v>
      </c>
      <c r="C38" s="116">
        <v>70779.795960000003</v>
      </c>
      <c r="D38" s="116">
        <v>67064.913990000001</v>
      </c>
      <c r="E38" s="116">
        <v>140232.92827999999</v>
      </c>
      <c r="F38" s="116">
        <v>198883.93552</v>
      </c>
      <c r="G38" s="116">
        <v>100124.42561000001</v>
      </c>
      <c r="H38" s="116">
        <v>101131.22425</v>
      </c>
      <c r="I38" s="116">
        <v>44158.22006</v>
      </c>
      <c r="J38" s="116"/>
      <c r="K38" s="116"/>
      <c r="L38" s="116"/>
      <c r="M38" s="116"/>
      <c r="N38" s="116"/>
      <c r="O38" s="117">
        <v>722375.44366999995</v>
      </c>
    </row>
    <row r="39" spans="1:15" ht="13.8" x14ac:dyDescent="0.25">
      <c r="A39" s="86">
        <v>2021</v>
      </c>
      <c r="B39" s="115" t="s">
        <v>146</v>
      </c>
      <c r="C39" s="116">
        <v>42744.004710000001</v>
      </c>
      <c r="D39" s="116">
        <v>14435.76268</v>
      </c>
      <c r="E39" s="116">
        <v>153850.51842000001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171221.63492000001</v>
      </c>
      <c r="O39" s="117">
        <v>1626368.8317799999</v>
      </c>
    </row>
    <row r="40" spans="1:15" ht="13.8" x14ac:dyDescent="0.25">
      <c r="A40" s="87">
        <v>2022</v>
      </c>
      <c r="B40" s="115" t="s">
        <v>147</v>
      </c>
      <c r="C40" s="116">
        <v>980454.87993000005</v>
      </c>
      <c r="D40" s="116">
        <v>1174342.99095</v>
      </c>
      <c r="E40" s="116">
        <v>1366139.2207800001</v>
      </c>
      <c r="F40" s="116">
        <v>1396089.2031700001</v>
      </c>
      <c r="G40" s="116">
        <v>1065291.7370800001</v>
      </c>
      <c r="H40" s="116">
        <v>1357072.2599500001</v>
      </c>
      <c r="I40" s="116">
        <v>1029750.33771</v>
      </c>
      <c r="J40" s="116"/>
      <c r="K40" s="116"/>
      <c r="L40" s="116"/>
      <c r="M40" s="116"/>
      <c r="N40" s="116"/>
      <c r="O40" s="117">
        <v>8369140.6295699999</v>
      </c>
    </row>
    <row r="41" spans="1:15" ht="13.8" x14ac:dyDescent="0.25">
      <c r="A41" s="86">
        <v>2021</v>
      </c>
      <c r="B41" s="115" t="s">
        <v>147</v>
      </c>
      <c r="C41" s="116">
        <v>894313.18824000005</v>
      </c>
      <c r="D41" s="116">
        <v>1063990.71875</v>
      </c>
      <c r="E41" s="116">
        <v>1254808.62084</v>
      </c>
      <c r="F41" s="116">
        <v>1251392.95209</v>
      </c>
      <c r="G41" s="116">
        <v>1098938.99734</v>
      </c>
      <c r="H41" s="116">
        <v>1304150.26086</v>
      </c>
      <c r="I41" s="116">
        <v>1000088.1062</v>
      </c>
      <c r="J41" s="116">
        <v>1204968.4345</v>
      </c>
      <c r="K41" s="116">
        <v>1276158.9347699999</v>
      </c>
      <c r="L41" s="116">
        <v>1231005.9175799999</v>
      </c>
      <c r="M41" s="116">
        <v>1267932.4925299999</v>
      </c>
      <c r="N41" s="116">
        <v>1313964.7506599999</v>
      </c>
      <c r="O41" s="117">
        <v>14161713.374360001</v>
      </c>
    </row>
    <row r="42" spans="1:15" ht="13.8" x14ac:dyDescent="0.25">
      <c r="A42" s="87">
        <v>2022</v>
      </c>
      <c r="B42" s="115" t="s">
        <v>148</v>
      </c>
      <c r="C42" s="116">
        <v>711594.10811000003</v>
      </c>
      <c r="D42" s="116">
        <v>813576.81319000002</v>
      </c>
      <c r="E42" s="116">
        <v>908687.74410000001</v>
      </c>
      <c r="F42" s="116">
        <v>906695.68504999997</v>
      </c>
      <c r="G42" s="116">
        <v>719737.56359999999</v>
      </c>
      <c r="H42" s="116">
        <v>905320.68093000003</v>
      </c>
      <c r="I42" s="116">
        <v>722872.27226</v>
      </c>
      <c r="J42" s="116"/>
      <c r="K42" s="116"/>
      <c r="L42" s="116"/>
      <c r="M42" s="116"/>
      <c r="N42" s="116"/>
      <c r="O42" s="117">
        <v>5688484.8672399996</v>
      </c>
    </row>
    <row r="43" spans="1:15" ht="13.8" x14ac:dyDescent="0.25">
      <c r="A43" s="86">
        <v>2021</v>
      </c>
      <c r="B43" s="115" t="s">
        <v>148</v>
      </c>
      <c r="C43" s="116">
        <v>650750.59207000001</v>
      </c>
      <c r="D43" s="116">
        <v>683828.38561999996</v>
      </c>
      <c r="E43" s="116">
        <v>783716.25133</v>
      </c>
      <c r="F43" s="116">
        <v>821070.57741000003</v>
      </c>
      <c r="G43" s="116">
        <v>734997.35328000004</v>
      </c>
      <c r="H43" s="116">
        <v>826954.06608000002</v>
      </c>
      <c r="I43" s="116">
        <v>696212.87263</v>
      </c>
      <c r="J43" s="116">
        <v>758072.19669999997</v>
      </c>
      <c r="K43" s="116">
        <v>875279.42666999996</v>
      </c>
      <c r="L43" s="116">
        <v>807782.56012000004</v>
      </c>
      <c r="M43" s="116">
        <v>838118.87766999996</v>
      </c>
      <c r="N43" s="116">
        <v>935256.93414000003</v>
      </c>
      <c r="O43" s="117">
        <v>9412040.0937200002</v>
      </c>
    </row>
    <row r="44" spans="1:15" ht="13.8" x14ac:dyDescent="0.25">
      <c r="A44" s="87">
        <v>2022</v>
      </c>
      <c r="B44" s="115" t="s">
        <v>149</v>
      </c>
      <c r="C44" s="116">
        <v>1120248.6373399999</v>
      </c>
      <c r="D44" s="116">
        <v>1241254.0713</v>
      </c>
      <c r="E44" s="116">
        <v>1444204.7164100001</v>
      </c>
      <c r="F44" s="116">
        <v>1497804.3135899999</v>
      </c>
      <c r="G44" s="116">
        <v>1166767.15255</v>
      </c>
      <c r="H44" s="116">
        <v>1344629.9335099999</v>
      </c>
      <c r="I44" s="116">
        <v>981195.72641999996</v>
      </c>
      <c r="J44" s="116"/>
      <c r="K44" s="116"/>
      <c r="L44" s="116"/>
      <c r="M44" s="116"/>
      <c r="N44" s="116"/>
      <c r="O44" s="117">
        <v>8796104.55112</v>
      </c>
    </row>
    <row r="45" spans="1:15" ht="13.8" x14ac:dyDescent="0.25">
      <c r="A45" s="86">
        <v>2021</v>
      </c>
      <c r="B45" s="115" t="s">
        <v>149</v>
      </c>
      <c r="C45" s="116">
        <v>758964.78963999997</v>
      </c>
      <c r="D45" s="116">
        <v>833167.73285999999</v>
      </c>
      <c r="E45" s="116">
        <v>978931.89535999997</v>
      </c>
      <c r="F45" s="116">
        <v>1048966.75306</v>
      </c>
      <c r="G45" s="116">
        <v>937477.07331999997</v>
      </c>
      <c r="H45" s="116">
        <v>1125694.4090100001</v>
      </c>
      <c r="I45" s="116">
        <v>929070.19051999995</v>
      </c>
      <c r="J45" s="116">
        <v>1023479.34162</v>
      </c>
      <c r="K45" s="116">
        <v>1148085.1480099999</v>
      </c>
      <c r="L45" s="116">
        <v>1144186.99232</v>
      </c>
      <c r="M45" s="116">
        <v>1204081.43725</v>
      </c>
      <c r="N45" s="116">
        <v>1226584.8026999999</v>
      </c>
      <c r="O45" s="117">
        <v>12358690.56567</v>
      </c>
    </row>
    <row r="46" spans="1:15" ht="13.8" x14ac:dyDescent="0.25">
      <c r="A46" s="87">
        <v>2022</v>
      </c>
      <c r="B46" s="115" t="s">
        <v>150</v>
      </c>
      <c r="C46" s="116">
        <v>1628072.7863700001</v>
      </c>
      <c r="D46" s="116">
        <v>1766999.4591300001</v>
      </c>
      <c r="E46" s="116">
        <v>2263599.4373699999</v>
      </c>
      <c r="F46" s="116">
        <v>2022106.51721</v>
      </c>
      <c r="G46" s="116">
        <v>1911139.96205</v>
      </c>
      <c r="H46" s="116">
        <v>2300473.83715</v>
      </c>
      <c r="I46" s="116">
        <v>1603788.5160999999</v>
      </c>
      <c r="J46" s="116"/>
      <c r="K46" s="116"/>
      <c r="L46" s="116"/>
      <c r="M46" s="116"/>
      <c r="N46" s="116"/>
      <c r="O46" s="117">
        <v>13496180.515380001</v>
      </c>
    </row>
    <row r="47" spans="1:15" ht="13.8" x14ac:dyDescent="0.25">
      <c r="A47" s="86">
        <v>2021</v>
      </c>
      <c r="B47" s="115" t="s">
        <v>150</v>
      </c>
      <c r="C47" s="116">
        <v>1052771.92059</v>
      </c>
      <c r="D47" s="116">
        <v>1191759.4696899999</v>
      </c>
      <c r="E47" s="116">
        <v>1526156.64411</v>
      </c>
      <c r="F47" s="116">
        <v>1647166.2464699999</v>
      </c>
      <c r="G47" s="116">
        <v>1727666.49</v>
      </c>
      <c r="H47" s="116">
        <v>2007804.7012499999</v>
      </c>
      <c r="I47" s="116">
        <v>1727116.3204699999</v>
      </c>
      <c r="J47" s="116">
        <v>2255363.12145</v>
      </c>
      <c r="K47" s="116">
        <v>2587114.0803700001</v>
      </c>
      <c r="L47" s="116">
        <v>2259679.54201</v>
      </c>
      <c r="M47" s="116">
        <v>2019172.8745500001</v>
      </c>
      <c r="N47" s="116">
        <v>2265845.8472199999</v>
      </c>
      <c r="O47" s="117">
        <v>22267617.25818</v>
      </c>
    </row>
    <row r="48" spans="1:15" ht="13.8" x14ac:dyDescent="0.25">
      <c r="A48" s="87">
        <v>2022</v>
      </c>
      <c r="B48" s="115" t="s">
        <v>151</v>
      </c>
      <c r="C48" s="116">
        <v>353686.47193</v>
      </c>
      <c r="D48" s="116">
        <v>428132.48064000002</v>
      </c>
      <c r="E48" s="116">
        <v>513053.90175999998</v>
      </c>
      <c r="F48" s="116">
        <v>566124.54715</v>
      </c>
      <c r="G48" s="116">
        <v>444350.06211</v>
      </c>
      <c r="H48" s="116">
        <v>523048.2599</v>
      </c>
      <c r="I48" s="116">
        <v>418433.96039999998</v>
      </c>
      <c r="J48" s="116"/>
      <c r="K48" s="116"/>
      <c r="L48" s="116"/>
      <c r="M48" s="116"/>
      <c r="N48" s="116"/>
      <c r="O48" s="117">
        <v>3246829.68389</v>
      </c>
    </row>
    <row r="49" spans="1:15" ht="13.8" x14ac:dyDescent="0.25">
      <c r="A49" s="86">
        <v>2021</v>
      </c>
      <c r="B49" s="115" t="s">
        <v>151</v>
      </c>
      <c r="C49" s="116">
        <v>278859.37686000002</v>
      </c>
      <c r="D49" s="116">
        <v>330049.80086999998</v>
      </c>
      <c r="E49" s="116">
        <v>402238.67887</v>
      </c>
      <c r="F49" s="116">
        <v>401912.45516999997</v>
      </c>
      <c r="G49" s="116">
        <v>384027.50832000002</v>
      </c>
      <c r="H49" s="116">
        <v>425660.49411000003</v>
      </c>
      <c r="I49" s="116">
        <v>357614.99625000003</v>
      </c>
      <c r="J49" s="116">
        <v>420387.10174000001</v>
      </c>
      <c r="K49" s="116">
        <v>414259.15292000002</v>
      </c>
      <c r="L49" s="116">
        <v>380695.97982000001</v>
      </c>
      <c r="M49" s="116">
        <v>395587.95963</v>
      </c>
      <c r="N49" s="116">
        <v>419610.09613000002</v>
      </c>
      <c r="O49" s="117">
        <v>4610903.6006899998</v>
      </c>
    </row>
    <row r="50" spans="1:15" ht="13.8" x14ac:dyDescent="0.25">
      <c r="A50" s="87">
        <v>2022</v>
      </c>
      <c r="B50" s="115" t="s">
        <v>152</v>
      </c>
      <c r="C50" s="116">
        <v>359355.12098000001</v>
      </c>
      <c r="D50" s="116">
        <v>488955.76747999998</v>
      </c>
      <c r="E50" s="116">
        <v>433177.13968000002</v>
      </c>
      <c r="F50" s="116">
        <v>528934.26580000005</v>
      </c>
      <c r="G50" s="116">
        <v>351687.90104000003</v>
      </c>
      <c r="H50" s="116">
        <v>535580.34479999996</v>
      </c>
      <c r="I50" s="116">
        <v>371188.58857999998</v>
      </c>
      <c r="J50" s="116"/>
      <c r="K50" s="116"/>
      <c r="L50" s="116"/>
      <c r="M50" s="116"/>
      <c r="N50" s="116"/>
      <c r="O50" s="117">
        <v>3068879.12836</v>
      </c>
    </row>
    <row r="51" spans="1:15" ht="13.8" x14ac:dyDescent="0.25">
      <c r="A51" s="86">
        <v>2021</v>
      </c>
      <c r="B51" s="115" t="s">
        <v>152</v>
      </c>
      <c r="C51" s="116">
        <v>331571.66105</v>
      </c>
      <c r="D51" s="116">
        <v>307688.08682000003</v>
      </c>
      <c r="E51" s="116">
        <v>343662.14681000001</v>
      </c>
      <c r="F51" s="116">
        <v>406145.42330999998</v>
      </c>
      <c r="G51" s="116">
        <v>492628.34412000002</v>
      </c>
      <c r="H51" s="116">
        <v>594623.31441999995</v>
      </c>
      <c r="I51" s="116">
        <v>459415.87331</v>
      </c>
      <c r="J51" s="116">
        <v>452188.53921000002</v>
      </c>
      <c r="K51" s="116">
        <v>507313.06409</v>
      </c>
      <c r="L51" s="116">
        <v>686001.71333000006</v>
      </c>
      <c r="M51" s="116">
        <v>1284603.57005</v>
      </c>
      <c r="N51" s="116">
        <v>926979.57175</v>
      </c>
      <c r="O51" s="117">
        <v>6792821.3082699999</v>
      </c>
    </row>
    <row r="52" spans="1:15" ht="13.8" x14ac:dyDescent="0.25">
      <c r="A52" s="87">
        <v>2022</v>
      </c>
      <c r="B52" s="115" t="s">
        <v>153</v>
      </c>
      <c r="C52" s="116">
        <v>295375.80463000003</v>
      </c>
      <c r="D52" s="116">
        <v>325086.20932999998</v>
      </c>
      <c r="E52" s="116">
        <v>327049.70130000002</v>
      </c>
      <c r="F52" s="116">
        <v>390702.08237000002</v>
      </c>
      <c r="G52" s="116">
        <v>330448.88416000002</v>
      </c>
      <c r="H52" s="116">
        <v>309359.28745</v>
      </c>
      <c r="I52" s="116">
        <v>325893.27529000002</v>
      </c>
      <c r="J52" s="116"/>
      <c r="K52" s="116"/>
      <c r="L52" s="116"/>
      <c r="M52" s="116"/>
      <c r="N52" s="116"/>
      <c r="O52" s="117">
        <v>2303915.2445299998</v>
      </c>
    </row>
    <row r="53" spans="1:15" ht="13.8" x14ac:dyDescent="0.25">
      <c r="A53" s="86">
        <v>2021</v>
      </c>
      <c r="B53" s="115" t="s">
        <v>153</v>
      </c>
      <c r="C53" s="116">
        <v>166540.16803</v>
      </c>
      <c r="D53" s="116">
        <v>233224.16435000001</v>
      </c>
      <c r="E53" s="116">
        <v>246958.49736000001</v>
      </c>
      <c r="F53" s="116">
        <v>302515.37770999997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239695.27695999999</v>
      </c>
      <c r="L53" s="116">
        <v>301391.62998999999</v>
      </c>
      <c r="M53" s="116">
        <v>382521.11450999998</v>
      </c>
      <c r="N53" s="116">
        <v>431860.10736999998</v>
      </c>
      <c r="O53" s="117">
        <v>3210188.8893800001</v>
      </c>
    </row>
    <row r="54" spans="1:15" ht="13.8" x14ac:dyDescent="0.25">
      <c r="A54" s="87">
        <v>2022</v>
      </c>
      <c r="B54" s="115" t="s">
        <v>154</v>
      </c>
      <c r="C54" s="116">
        <v>458162.74589000002</v>
      </c>
      <c r="D54" s="116">
        <v>537176.93674999999</v>
      </c>
      <c r="E54" s="116">
        <v>616257.47975000006</v>
      </c>
      <c r="F54" s="116">
        <v>635103.22131000005</v>
      </c>
      <c r="G54" s="116">
        <v>495010.70750000002</v>
      </c>
      <c r="H54" s="116">
        <v>620614.80984</v>
      </c>
      <c r="I54" s="116">
        <v>460490.38123</v>
      </c>
      <c r="J54" s="116"/>
      <c r="K54" s="116"/>
      <c r="L54" s="116"/>
      <c r="M54" s="116"/>
      <c r="N54" s="116"/>
      <c r="O54" s="117">
        <v>3822816.2822699999</v>
      </c>
    </row>
    <row r="55" spans="1:15" ht="13.8" x14ac:dyDescent="0.25">
      <c r="A55" s="86">
        <v>2021</v>
      </c>
      <c r="B55" s="115" t="s">
        <v>154</v>
      </c>
      <c r="C55" s="116">
        <v>400023.77013999998</v>
      </c>
      <c r="D55" s="116">
        <v>445925.11801999999</v>
      </c>
      <c r="E55" s="116">
        <v>545986.36667000002</v>
      </c>
      <c r="F55" s="116">
        <v>561086.33949000004</v>
      </c>
      <c r="G55" s="116">
        <v>485871.66136999999</v>
      </c>
      <c r="H55" s="116">
        <v>573154.10702</v>
      </c>
      <c r="I55" s="116">
        <v>466224.32444</v>
      </c>
      <c r="J55" s="116">
        <v>521656.87170999998</v>
      </c>
      <c r="K55" s="116">
        <v>550053.41911000002</v>
      </c>
      <c r="L55" s="116">
        <v>513418.6778</v>
      </c>
      <c r="M55" s="116">
        <v>559327.19366999995</v>
      </c>
      <c r="N55" s="116">
        <v>570163.03637999995</v>
      </c>
      <c r="O55" s="117">
        <v>6192890.8858200004</v>
      </c>
    </row>
    <row r="56" spans="1:15" ht="13.8" x14ac:dyDescent="0.25">
      <c r="A56" s="87">
        <v>2022</v>
      </c>
      <c r="B56" s="115" t="s">
        <v>155</v>
      </c>
      <c r="C56" s="116">
        <v>8197.8487499999992</v>
      </c>
      <c r="D56" s="116">
        <v>10009.32883</v>
      </c>
      <c r="E56" s="116">
        <v>11418.340700000001</v>
      </c>
      <c r="F56" s="116">
        <v>14289.5761</v>
      </c>
      <c r="G56" s="116">
        <v>10638.215920000001</v>
      </c>
      <c r="H56" s="116">
        <v>14101.74086</v>
      </c>
      <c r="I56" s="116">
        <v>9575.9758500000007</v>
      </c>
      <c r="J56" s="116"/>
      <c r="K56" s="116"/>
      <c r="L56" s="116"/>
      <c r="M56" s="116"/>
      <c r="N56" s="116"/>
      <c r="O56" s="117">
        <v>78231.027010000005</v>
      </c>
    </row>
    <row r="57" spans="1:15" ht="13.8" x14ac:dyDescent="0.25">
      <c r="A57" s="86">
        <v>2021</v>
      </c>
      <c r="B57" s="115" t="s">
        <v>155</v>
      </c>
      <c r="C57" s="116">
        <v>7326.6192300000002</v>
      </c>
      <c r="D57" s="116">
        <v>10567.516600000001</v>
      </c>
      <c r="E57" s="116">
        <v>11829.745800000001</v>
      </c>
      <c r="F57" s="116">
        <v>13319.31733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11793.40876</v>
      </c>
      <c r="L57" s="116">
        <v>10075.74826</v>
      </c>
      <c r="M57" s="116">
        <v>15018.79422</v>
      </c>
      <c r="N57" s="116">
        <v>17181.726500000001</v>
      </c>
      <c r="O57" s="117">
        <v>140871.05108999999</v>
      </c>
    </row>
    <row r="58" spans="1:15" ht="13.8" x14ac:dyDescent="0.25">
      <c r="A58" s="87">
        <v>2022</v>
      </c>
      <c r="B58" s="113" t="s">
        <v>31</v>
      </c>
      <c r="C58" s="119">
        <f>C60</f>
        <v>497148.80781000003</v>
      </c>
      <c r="D58" s="119">
        <f t="shared" ref="D58:O58" si="4">D60</f>
        <v>471963.83912000002</v>
      </c>
      <c r="E58" s="119">
        <f t="shared" si="4"/>
        <v>554604.43623999995</v>
      </c>
      <c r="F58" s="119">
        <f t="shared" si="4"/>
        <v>704101.03535999998</v>
      </c>
      <c r="G58" s="119">
        <f t="shared" si="4"/>
        <v>533088.27280000004</v>
      </c>
      <c r="H58" s="119">
        <f t="shared" si="4"/>
        <v>597064.98693000001</v>
      </c>
      <c r="I58" s="119">
        <f t="shared" si="4"/>
        <v>491722.84674000001</v>
      </c>
      <c r="J58" s="119"/>
      <c r="K58" s="119"/>
      <c r="L58" s="119"/>
      <c r="M58" s="119"/>
      <c r="N58" s="119"/>
      <c r="O58" s="119">
        <f t="shared" si="4"/>
        <v>3849694.2250000001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446313.92580000003</v>
      </c>
      <c r="F59" s="119">
        <f t="shared" si="5"/>
        <v>557406.29679000005</v>
      </c>
      <c r="G59" s="119">
        <f t="shared" si="5"/>
        <v>547954.73134000006</v>
      </c>
      <c r="H59" s="119">
        <f t="shared" si="5"/>
        <v>496926.94073999999</v>
      </c>
      <c r="I59" s="119">
        <f t="shared" si="5"/>
        <v>476806.03814999998</v>
      </c>
      <c r="J59" s="119">
        <f t="shared" si="5"/>
        <v>508970.62647999998</v>
      </c>
      <c r="K59" s="119">
        <f t="shared" si="5"/>
        <v>582753.21513999999</v>
      </c>
      <c r="L59" s="119">
        <f t="shared" si="5"/>
        <v>465035.92444999999</v>
      </c>
      <c r="M59" s="119">
        <f t="shared" si="5"/>
        <v>547964.59438999998</v>
      </c>
      <c r="N59" s="119">
        <f t="shared" si="5"/>
        <v>530527.50179999997</v>
      </c>
      <c r="O59" s="119">
        <f t="shared" si="5"/>
        <v>5927700.8285400001</v>
      </c>
    </row>
    <row r="60" spans="1:15" ht="13.8" x14ac:dyDescent="0.25">
      <c r="A60" s="87">
        <v>2022</v>
      </c>
      <c r="B60" s="115" t="s">
        <v>156</v>
      </c>
      <c r="C60" s="116">
        <v>497148.80781000003</v>
      </c>
      <c r="D60" s="116">
        <v>471963.83912000002</v>
      </c>
      <c r="E60" s="116">
        <v>554604.43623999995</v>
      </c>
      <c r="F60" s="116">
        <v>704101.03535999998</v>
      </c>
      <c r="G60" s="116">
        <v>533088.27280000004</v>
      </c>
      <c r="H60" s="116">
        <v>597064.98693000001</v>
      </c>
      <c r="I60" s="116">
        <v>491722.84674000001</v>
      </c>
      <c r="J60" s="116"/>
      <c r="K60" s="116"/>
      <c r="L60" s="116"/>
      <c r="M60" s="116"/>
      <c r="N60" s="116"/>
      <c r="O60" s="117">
        <v>3849694.2250000001</v>
      </c>
    </row>
    <row r="61" spans="1:15" ht="14.4" thickBot="1" x14ac:dyDescent="0.3">
      <c r="A61" s="86">
        <v>2021</v>
      </c>
      <c r="B61" s="115" t="s">
        <v>156</v>
      </c>
      <c r="C61" s="116">
        <v>352707.88241000002</v>
      </c>
      <c r="D61" s="116">
        <v>414333.15104999999</v>
      </c>
      <c r="E61" s="116">
        <v>446313.92580000003</v>
      </c>
      <c r="F61" s="116">
        <v>557406.29679000005</v>
      </c>
      <c r="G61" s="116">
        <v>547954.73134000006</v>
      </c>
      <c r="H61" s="116">
        <v>496926.94073999999</v>
      </c>
      <c r="I61" s="116">
        <v>476806.03814999998</v>
      </c>
      <c r="J61" s="116">
        <v>508970.62647999998</v>
      </c>
      <c r="K61" s="116">
        <v>582753.21513999999</v>
      </c>
      <c r="L61" s="116">
        <v>465035.92444999999</v>
      </c>
      <c r="M61" s="116">
        <v>547964.59438999998</v>
      </c>
      <c r="N61" s="116">
        <v>530527.50179999997</v>
      </c>
      <c r="O61" s="117">
        <v>5927700.8285400001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15003935.219000001</v>
      </c>
      <c r="D81" s="122">
        <v>15952528.857999999</v>
      </c>
      <c r="E81" s="122">
        <v>18955706.114999998</v>
      </c>
      <c r="F81" s="122">
        <v>18756865.083000001</v>
      </c>
      <c r="G81" s="122">
        <v>16468343.399</v>
      </c>
      <c r="H81" s="122">
        <v>19740427.009</v>
      </c>
      <c r="I81" s="122">
        <v>16357698.211999999</v>
      </c>
      <c r="J81" s="122">
        <v>18860976.377999999</v>
      </c>
      <c r="K81" s="122">
        <v>20715563.079</v>
      </c>
      <c r="L81" s="122">
        <v>20713984.276999999</v>
      </c>
      <c r="M81" s="122">
        <v>21455111.986000001</v>
      </c>
      <c r="N81" s="122">
        <v>22233318.423</v>
      </c>
      <c r="O81" s="122">
        <f t="shared" si="6"/>
        <v>225214458.03800002</v>
      </c>
    </row>
    <row r="82" spans="1:15" ht="13.8" thickBot="1" x14ac:dyDescent="0.3">
      <c r="A82" s="120">
        <v>2022</v>
      </c>
      <c r="B82" s="121" t="s">
        <v>40</v>
      </c>
      <c r="C82" s="122">
        <v>17555840.493999999</v>
      </c>
      <c r="D82" s="122">
        <v>19900493.407000002</v>
      </c>
      <c r="E82" s="122">
        <v>22651154.574999999</v>
      </c>
      <c r="F82" s="122">
        <v>23347589.269000001</v>
      </c>
      <c r="G82" s="122">
        <v>18983454.324000001</v>
      </c>
      <c r="H82" s="122">
        <v>23427853.177999999</v>
      </c>
      <c r="I82" s="137">
        <v>18550303.147999998</v>
      </c>
      <c r="J82" s="122"/>
      <c r="K82" s="122"/>
      <c r="L82" s="122"/>
      <c r="M82" s="122"/>
      <c r="N82" s="122"/>
      <c r="O82" s="122">
        <f t="shared" ref="O82" si="7">SUM(C82:N82)</f>
        <v>144416688.39500001</v>
      </c>
    </row>
    <row r="84" spans="1:15" x14ac:dyDescent="0.25">
      <c r="C84" s="35"/>
    </row>
  </sheetData>
  <autoFilter ref="A1:O82" xr:uid="{9D1E2974-2FF8-4913-ABD6-49A234D3EB33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2" t="s">
        <v>62</v>
      </c>
      <c r="B2" s="152"/>
      <c r="C2" s="152"/>
      <c r="D2" s="152"/>
    </row>
    <row r="3" spans="1:4" ht="15.6" x14ac:dyDescent="0.3">
      <c r="A3" s="151" t="s">
        <v>63</v>
      </c>
      <c r="B3" s="151"/>
      <c r="C3" s="151"/>
      <c r="D3" s="151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157</v>
      </c>
      <c r="C5" s="127" t="s">
        <v>158</v>
      </c>
      <c r="D5" s="128" t="s">
        <v>65</v>
      </c>
    </row>
    <row r="6" spans="1:4" x14ac:dyDescent="0.25">
      <c r="A6" s="129" t="s">
        <v>159</v>
      </c>
      <c r="B6" s="130">
        <v>16.197130000000001</v>
      </c>
      <c r="C6" s="130">
        <v>5748.1994599999998</v>
      </c>
      <c r="D6" s="136">
        <f t="shared" ref="D6:D15" si="0">(C6-B6)/B6</f>
        <v>353.88999964808579</v>
      </c>
    </row>
    <row r="7" spans="1:4" x14ac:dyDescent="0.25">
      <c r="A7" s="129" t="s">
        <v>160</v>
      </c>
      <c r="B7" s="130">
        <v>51.678690000000003</v>
      </c>
      <c r="C7" s="130">
        <v>1130.1419599999999</v>
      </c>
      <c r="D7" s="136">
        <f t="shared" si="0"/>
        <v>20.868626313863604</v>
      </c>
    </row>
    <row r="8" spans="1:4" x14ac:dyDescent="0.25">
      <c r="A8" s="129" t="s">
        <v>161</v>
      </c>
      <c r="B8" s="130">
        <v>1258.5347999999999</v>
      </c>
      <c r="C8" s="130">
        <v>16335.325709999999</v>
      </c>
      <c r="D8" s="136">
        <f t="shared" si="0"/>
        <v>11.979637678672056</v>
      </c>
    </row>
    <row r="9" spans="1:4" x14ac:dyDescent="0.25">
      <c r="A9" s="129" t="s">
        <v>162</v>
      </c>
      <c r="B9" s="130">
        <v>5069.0378899999996</v>
      </c>
      <c r="C9" s="130">
        <v>53679.885799999996</v>
      </c>
      <c r="D9" s="136">
        <f t="shared" si="0"/>
        <v>9.589758247003358</v>
      </c>
    </row>
    <row r="10" spans="1:4" x14ac:dyDescent="0.25">
      <c r="A10" s="129" t="s">
        <v>163</v>
      </c>
      <c r="B10" s="130">
        <v>9047.6065600000002</v>
      </c>
      <c r="C10" s="130">
        <v>59667.821989999997</v>
      </c>
      <c r="D10" s="136">
        <f t="shared" si="0"/>
        <v>5.5948736380508564</v>
      </c>
    </row>
    <row r="11" spans="1:4" x14ac:dyDescent="0.25">
      <c r="A11" s="129" t="s">
        <v>164</v>
      </c>
      <c r="B11" s="130">
        <v>599.88810000000001</v>
      </c>
      <c r="C11" s="130">
        <v>3422.9606800000001</v>
      </c>
      <c r="D11" s="136">
        <f t="shared" si="0"/>
        <v>4.705998635412171</v>
      </c>
    </row>
    <row r="12" spans="1:4" x14ac:dyDescent="0.25">
      <c r="A12" s="129" t="s">
        <v>165</v>
      </c>
      <c r="B12" s="130">
        <v>383.65258999999998</v>
      </c>
      <c r="C12" s="130">
        <v>2051.5679700000001</v>
      </c>
      <c r="D12" s="136">
        <f t="shared" si="0"/>
        <v>4.3474628439234575</v>
      </c>
    </row>
    <row r="13" spans="1:4" x14ac:dyDescent="0.25">
      <c r="A13" s="129" t="s">
        <v>166</v>
      </c>
      <c r="B13" s="130">
        <v>11.09887</v>
      </c>
      <c r="C13" s="130">
        <v>52.763710000000003</v>
      </c>
      <c r="D13" s="136">
        <f t="shared" si="0"/>
        <v>3.7539713502365561</v>
      </c>
    </row>
    <row r="14" spans="1:4" x14ac:dyDescent="0.25">
      <c r="A14" s="129" t="s">
        <v>167</v>
      </c>
      <c r="B14" s="130">
        <v>3669.7899200000002</v>
      </c>
      <c r="C14" s="130">
        <v>17088.456419999999</v>
      </c>
      <c r="D14" s="136">
        <f t="shared" si="0"/>
        <v>3.6565217062888435</v>
      </c>
    </row>
    <row r="15" spans="1:4" x14ac:dyDescent="0.25">
      <c r="A15" s="129" t="s">
        <v>168</v>
      </c>
      <c r="B15" s="130">
        <v>4705.5394200000001</v>
      </c>
      <c r="C15" s="130">
        <v>21642.51671</v>
      </c>
      <c r="D15" s="136">
        <f t="shared" si="0"/>
        <v>3.5993699719128056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52" t="s">
        <v>66</v>
      </c>
      <c r="B18" s="152"/>
      <c r="C18" s="152"/>
      <c r="D18" s="152"/>
    </row>
    <row r="19" spans="1:4" ht="15.6" x14ac:dyDescent="0.3">
      <c r="A19" s="151" t="s">
        <v>67</v>
      </c>
      <c r="B19" s="151"/>
      <c r="C19" s="151"/>
      <c r="D19" s="151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157</v>
      </c>
      <c r="C21" s="127" t="s">
        <v>158</v>
      </c>
      <c r="D21" s="128" t="s">
        <v>65</v>
      </c>
    </row>
    <row r="22" spans="1:4" x14ac:dyDescent="0.25">
      <c r="A22" s="129" t="s">
        <v>169</v>
      </c>
      <c r="B22" s="130">
        <v>1323846.02456</v>
      </c>
      <c r="C22" s="130">
        <v>1362945.2825499999</v>
      </c>
      <c r="D22" s="136">
        <f t="shared" ref="D22:D31" si="1">(C22-B22)/B22</f>
        <v>2.9534596368935774E-2</v>
      </c>
    </row>
    <row r="23" spans="1:4" x14ac:dyDescent="0.25">
      <c r="A23" s="129" t="s">
        <v>170</v>
      </c>
      <c r="B23" s="130">
        <v>906365.61857000005</v>
      </c>
      <c r="C23" s="130">
        <v>1119629.24386</v>
      </c>
      <c r="D23" s="136">
        <f t="shared" si="1"/>
        <v>0.23529536085721384</v>
      </c>
    </row>
    <row r="24" spans="1:4" x14ac:dyDescent="0.25">
      <c r="A24" s="129" t="s">
        <v>171</v>
      </c>
      <c r="B24" s="130">
        <v>939358.23982999998</v>
      </c>
      <c r="C24" s="130">
        <v>955499.99624000001</v>
      </c>
      <c r="D24" s="136">
        <f t="shared" si="1"/>
        <v>1.7183813081707015E-2</v>
      </c>
    </row>
    <row r="25" spans="1:4" x14ac:dyDescent="0.25">
      <c r="A25" s="129" t="s">
        <v>172</v>
      </c>
      <c r="B25" s="130">
        <v>732354.17520000006</v>
      </c>
      <c r="C25" s="130">
        <v>754720.38838999998</v>
      </c>
      <c r="D25" s="136">
        <f t="shared" si="1"/>
        <v>3.0540159320989586E-2</v>
      </c>
    </row>
    <row r="26" spans="1:4" x14ac:dyDescent="0.25">
      <c r="A26" s="129" t="s">
        <v>173</v>
      </c>
      <c r="B26" s="130">
        <v>628157.06640999997</v>
      </c>
      <c r="C26" s="130">
        <v>740913.16137999995</v>
      </c>
      <c r="D26" s="136">
        <f t="shared" si="1"/>
        <v>0.17950302718779532</v>
      </c>
    </row>
    <row r="27" spans="1:4" x14ac:dyDescent="0.25">
      <c r="A27" s="129" t="s">
        <v>174</v>
      </c>
      <c r="B27" s="130">
        <v>478693.89989</v>
      </c>
      <c r="C27" s="130">
        <v>673429.52910000004</v>
      </c>
      <c r="D27" s="136">
        <f t="shared" si="1"/>
        <v>0.40680616413693327</v>
      </c>
    </row>
    <row r="28" spans="1:4" x14ac:dyDescent="0.25">
      <c r="A28" s="129" t="s">
        <v>175</v>
      </c>
      <c r="B28" s="130">
        <v>372136.04569</v>
      </c>
      <c r="C28" s="130">
        <v>609068.08808999998</v>
      </c>
      <c r="D28" s="136">
        <f t="shared" si="1"/>
        <v>0.63668124908644608</v>
      </c>
    </row>
    <row r="29" spans="1:4" x14ac:dyDescent="0.25">
      <c r="A29" s="129" t="s">
        <v>176</v>
      </c>
      <c r="B29" s="130">
        <v>747054.26196999999</v>
      </c>
      <c r="C29" s="130">
        <v>575063.34887999995</v>
      </c>
      <c r="D29" s="136">
        <f t="shared" si="1"/>
        <v>-0.2302254626544207</v>
      </c>
    </row>
    <row r="30" spans="1:4" x14ac:dyDescent="0.25">
      <c r="A30" s="129" t="s">
        <v>177</v>
      </c>
      <c r="B30" s="130">
        <v>530433.46611000004</v>
      </c>
      <c r="C30" s="130">
        <v>553083.25016000005</v>
      </c>
      <c r="D30" s="136">
        <f t="shared" si="1"/>
        <v>4.2700518532710674E-2</v>
      </c>
    </row>
    <row r="31" spans="1:4" x14ac:dyDescent="0.25">
      <c r="A31" s="129" t="s">
        <v>178</v>
      </c>
      <c r="B31" s="130">
        <v>264839.67226000002</v>
      </c>
      <c r="C31" s="130">
        <v>483278.99935</v>
      </c>
      <c r="D31" s="136">
        <f t="shared" si="1"/>
        <v>0.82479835904475973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52" t="s">
        <v>68</v>
      </c>
      <c r="B33" s="152"/>
      <c r="C33" s="152"/>
      <c r="D33" s="152"/>
    </row>
    <row r="34" spans="1:4" ht="15.6" x14ac:dyDescent="0.3">
      <c r="A34" s="151" t="s">
        <v>72</v>
      </c>
      <c r="B34" s="151"/>
      <c r="C34" s="151"/>
      <c r="D34" s="151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157</v>
      </c>
      <c r="C36" s="127" t="s">
        <v>158</v>
      </c>
      <c r="D36" s="128" t="s">
        <v>65</v>
      </c>
    </row>
    <row r="37" spans="1:4" x14ac:dyDescent="0.25">
      <c r="A37" s="129" t="s">
        <v>143</v>
      </c>
      <c r="B37" s="130">
        <v>1911317.13179</v>
      </c>
      <c r="C37" s="130">
        <v>2945172.3684700001</v>
      </c>
      <c r="D37" s="136">
        <f t="shared" ref="D37:D46" si="2">(C37-B37)/B37</f>
        <v>0.54091245219560546</v>
      </c>
    </row>
    <row r="38" spans="1:4" x14ac:dyDescent="0.25">
      <c r="A38" s="129" t="s">
        <v>153</v>
      </c>
      <c r="B38" s="130">
        <v>230940.86597000001</v>
      </c>
      <c r="C38" s="130">
        <v>325893.27529000002</v>
      </c>
      <c r="D38" s="136">
        <f t="shared" si="2"/>
        <v>0.41115464307791522</v>
      </c>
    </row>
    <row r="39" spans="1:4" x14ac:dyDescent="0.25">
      <c r="A39" s="129" t="s">
        <v>130</v>
      </c>
      <c r="B39" s="130">
        <v>641900.72643000004</v>
      </c>
      <c r="C39" s="130">
        <v>844940.27592000004</v>
      </c>
      <c r="D39" s="136">
        <f t="shared" si="2"/>
        <v>0.31630989205951876</v>
      </c>
    </row>
    <row r="40" spans="1:4" x14ac:dyDescent="0.25">
      <c r="A40" s="129" t="s">
        <v>138</v>
      </c>
      <c r="B40" s="130">
        <v>262176.96470999997</v>
      </c>
      <c r="C40" s="130">
        <v>319498.85668000003</v>
      </c>
      <c r="D40" s="136">
        <f t="shared" si="2"/>
        <v>0.2186381707233705</v>
      </c>
    </row>
    <row r="41" spans="1:4" x14ac:dyDescent="0.25">
      <c r="A41" s="129" t="s">
        <v>139</v>
      </c>
      <c r="B41" s="130">
        <v>505401.99618999998</v>
      </c>
      <c r="C41" s="130">
        <v>607117.72686000005</v>
      </c>
      <c r="D41" s="136">
        <f t="shared" si="2"/>
        <v>0.2012570813664955</v>
      </c>
    </row>
    <row r="42" spans="1:4" x14ac:dyDescent="0.25">
      <c r="A42" s="129" t="s">
        <v>151</v>
      </c>
      <c r="B42" s="130">
        <v>357614.99625000003</v>
      </c>
      <c r="C42" s="130">
        <v>418433.96039999998</v>
      </c>
      <c r="D42" s="136">
        <f t="shared" si="2"/>
        <v>0.17006827115125475</v>
      </c>
    </row>
    <row r="43" spans="1:4" x14ac:dyDescent="0.25">
      <c r="A43" s="131" t="s">
        <v>136</v>
      </c>
      <c r="B43" s="130">
        <v>52207.46948</v>
      </c>
      <c r="C43" s="130">
        <v>59510.284160000003</v>
      </c>
      <c r="D43" s="136">
        <f t="shared" si="2"/>
        <v>0.1398806483581361</v>
      </c>
    </row>
    <row r="44" spans="1:4" x14ac:dyDescent="0.25">
      <c r="A44" s="129" t="s">
        <v>141</v>
      </c>
      <c r="B44" s="130">
        <v>144666.56654</v>
      </c>
      <c r="C44" s="130">
        <v>156269.09538000001</v>
      </c>
      <c r="D44" s="136">
        <f t="shared" si="2"/>
        <v>8.0201867767366541E-2</v>
      </c>
    </row>
    <row r="45" spans="1:4" x14ac:dyDescent="0.25">
      <c r="A45" s="129" t="s">
        <v>132</v>
      </c>
      <c r="B45" s="130">
        <v>152303.13179000001</v>
      </c>
      <c r="C45" s="130">
        <v>161096.103</v>
      </c>
      <c r="D45" s="136">
        <f t="shared" si="2"/>
        <v>5.7733357854544927E-2</v>
      </c>
    </row>
    <row r="46" spans="1:4" x14ac:dyDescent="0.25">
      <c r="A46" s="129" t="s">
        <v>149</v>
      </c>
      <c r="B46" s="130">
        <v>929070.19051999995</v>
      </c>
      <c r="C46" s="130">
        <v>981195.72641999996</v>
      </c>
      <c r="D46" s="136">
        <f t="shared" si="2"/>
        <v>5.6105056896535867E-2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52" t="s">
        <v>71</v>
      </c>
      <c r="B48" s="152"/>
      <c r="C48" s="152"/>
      <c r="D48" s="152"/>
    </row>
    <row r="49" spans="1:4" ht="15.6" x14ac:dyDescent="0.3">
      <c r="A49" s="151" t="s">
        <v>69</v>
      </c>
      <c r="B49" s="151"/>
      <c r="C49" s="151"/>
      <c r="D49" s="151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157</v>
      </c>
      <c r="C51" s="127" t="s">
        <v>158</v>
      </c>
      <c r="D51" s="128" t="s">
        <v>65</v>
      </c>
    </row>
    <row r="52" spans="1:4" x14ac:dyDescent="0.25">
      <c r="A52" s="129" t="s">
        <v>143</v>
      </c>
      <c r="B52" s="130">
        <v>1911317.13179</v>
      </c>
      <c r="C52" s="130">
        <v>2945172.3684700001</v>
      </c>
      <c r="D52" s="136">
        <f t="shared" ref="D52:D61" si="3">(C52-B52)/B52</f>
        <v>0.54091245219560546</v>
      </c>
    </row>
    <row r="53" spans="1:4" x14ac:dyDescent="0.25">
      <c r="A53" s="129" t="s">
        <v>145</v>
      </c>
      <c r="B53" s="130">
        <v>1981800.67988</v>
      </c>
      <c r="C53" s="130">
        <v>2051239.7450900001</v>
      </c>
      <c r="D53" s="136">
        <f t="shared" si="3"/>
        <v>3.5038369859780628E-2</v>
      </c>
    </row>
    <row r="54" spans="1:4" x14ac:dyDescent="0.25">
      <c r="A54" s="129" t="s">
        <v>144</v>
      </c>
      <c r="B54" s="130">
        <v>1691656.0907999999</v>
      </c>
      <c r="C54" s="130">
        <v>1622280.56654</v>
      </c>
      <c r="D54" s="136">
        <f t="shared" si="3"/>
        <v>-4.1010418510769246E-2</v>
      </c>
    </row>
    <row r="55" spans="1:4" x14ac:dyDescent="0.25">
      <c r="A55" s="129" t="s">
        <v>150</v>
      </c>
      <c r="B55" s="130">
        <v>1727116.3204699999</v>
      </c>
      <c r="C55" s="130">
        <v>1603788.5160999999</v>
      </c>
      <c r="D55" s="136">
        <f t="shared" si="3"/>
        <v>-7.1406773769840157E-2</v>
      </c>
    </row>
    <row r="56" spans="1:4" x14ac:dyDescent="0.25">
      <c r="A56" s="129" t="s">
        <v>147</v>
      </c>
      <c r="B56" s="130">
        <v>1000088.1062</v>
      </c>
      <c r="C56" s="130">
        <v>1029750.33771</v>
      </c>
      <c r="D56" s="136">
        <f t="shared" si="3"/>
        <v>2.9659618313736879E-2</v>
      </c>
    </row>
    <row r="57" spans="1:4" x14ac:dyDescent="0.25">
      <c r="A57" s="129" t="s">
        <v>149</v>
      </c>
      <c r="B57" s="130">
        <v>929070.19051999995</v>
      </c>
      <c r="C57" s="130">
        <v>981195.72641999996</v>
      </c>
      <c r="D57" s="136">
        <f t="shared" si="3"/>
        <v>5.6105056896535867E-2</v>
      </c>
    </row>
    <row r="58" spans="1:4" x14ac:dyDescent="0.25">
      <c r="A58" s="129" t="s">
        <v>130</v>
      </c>
      <c r="B58" s="130">
        <v>641900.72643000004</v>
      </c>
      <c r="C58" s="130">
        <v>844940.27592000004</v>
      </c>
      <c r="D58" s="136">
        <f t="shared" si="3"/>
        <v>0.31630989205951876</v>
      </c>
    </row>
    <row r="59" spans="1:4" x14ac:dyDescent="0.25">
      <c r="A59" s="129" t="s">
        <v>140</v>
      </c>
      <c r="B59" s="130">
        <v>723408.12600000005</v>
      </c>
      <c r="C59" s="130">
        <v>728287.03746000002</v>
      </c>
      <c r="D59" s="136">
        <f t="shared" si="3"/>
        <v>6.7443415198794347E-3</v>
      </c>
    </row>
    <row r="60" spans="1:4" x14ac:dyDescent="0.25">
      <c r="A60" s="129" t="s">
        <v>148</v>
      </c>
      <c r="B60" s="130">
        <v>696212.87263</v>
      </c>
      <c r="C60" s="130">
        <v>722872.27226</v>
      </c>
      <c r="D60" s="136">
        <f t="shared" si="3"/>
        <v>3.8292023428541301E-2</v>
      </c>
    </row>
    <row r="61" spans="1:4" x14ac:dyDescent="0.25">
      <c r="A61" s="129" t="s">
        <v>139</v>
      </c>
      <c r="B61" s="130">
        <v>505401.99618999998</v>
      </c>
      <c r="C61" s="130">
        <v>607117.72686000005</v>
      </c>
      <c r="D61" s="136">
        <f t="shared" si="3"/>
        <v>0.2012570813664955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52" t="s">
        <v>73</v>
      </c>
      <c r="B63" s="152"/>
      <c r="C63" s="152"/>
      <c r="D63" s="152"/>
    </row>
    <row r="64" spans="1:4" ht="15.6" x14ac:dyDescent="0.3">
      <c r="A64" s="151" t="s">
        <v>74</v>
      </c>
      <c r="B64" s="151"/>
      <c r="C64" s="151"/>
      <c r="D64" s="151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157</v>
      </c>
      <c r="C66" s="127" t="s">
        <v>158</v>
      </c>
      <c r="D66" s="128" t="s">
        <v>65</v>
      </c>
    </row>
    <row r="67" spans="1:4" x14ac:dyDescent="0.25">
      <c r="A67" s="129" t="s">
        <v>179</v>
      </c>
      <c r="B67" s="135">
        <v>6736909.6502700001</v>
      </c>
      <c r="C67" s="135">
        <v>6958509.4807000002</v>
      </c>
      <c r="D67" s="136">
        <f t="shared" ref="D67:D76" si="4">(C67-B67)/B67</f>
        <v>3.2893395033302679E-2</v>
      </c>
    </row>
    <row r="68" spans="1:4" x14ac:dyDescent="0.25">
      <c r="A68" s="129" t="s">
        <v>180</v>
      </c>
      <c r="B68" s="135">
        <v>1315515.7584599999</v>
      </c>
      <c r="C68" s="135">
        <v>1780209.23487</v>
      </c>
      <c r="D68" s="136">
        <f t="shared" si="4"/>
        <v>0.35324052442670134</v>
      </c>
    </row>
    <row r="69" spans="1:4" x14ac:dyDescent="0.25">
      <c r="A69" s="129" t="s">
        <v>181</v>
      </c>
      <c r="B69" s="135">
        <v>938994.66529999999</v>
      </c>
      <c r="C69" s="135">
        <v>1073772.2779999999</v>
      </c>
      <c r="D69" s="136">
        <f t="shared" si="4"/>
        <v>0.14353394931901955</v>
      </c>
    </row>
    <row r="70" spans="1:4" x14ac:dyDescent="0.25">
      <c r="A70" s="129" t="s">
        <v>182</v>
      </c>
      <c r="B70" s="135">
        <v>944338.30116000003</v>
      </c>
      <c r="C70" s="135">
        <v>1037615.63786</v>
      </c>
      <c r="D70" s="136">
        <f t="shared" si="4"/>
        <v>9.8775339923648744E-2</v>
      </c>
    </row>
    <row r="71" spans="1:4" x14ac:dyDescent="0.25">
      <c r="A71" s="129" t="s">
        <v>183</v>
      </c>
      <c r="B71" s="135">
        <v>719832.2193</v>
      </c>
      <c r="C71" s="135">
        <v>1011763.45744</v>
      </c>
      <c r="D71" s="136">
        <f t="shared" si="4"/>
        <v>0.4055545588441265</v>
      </c>
    </row>
    <row r="72" spans="1:4" x14ac:dyDescent="0.25">
      <c r="A72" s="129" t="s">
        <v>184</v>
      </c>
      <c r="B72" s="135">
        <v>721854.46189999999</v>
      </c>
      <c r="C72" s="135">
        <v>711923.26934</v>
      </c>
      <c r="D72" s="136">
        <f t="shared" si="4"/>
        <v>-1.3757887613328607E-2</v>
      </c>
    </row>
    <row r="73" spans="1:4" x14ac:dyDescent="0.25">
      <c r="A73" s="129" t="s">
        <v>185</v>
      </c>
      <c r="B73" s="135">
        <v>354584.79837999999</v>
      </c>
      <c r="C73" s="135">
        <v>338702.26922000002</v>
      </c>
      <c r="D73" s="136">
        <f t="shared" si="4"/>
        <v>-4.4791906569494423E-2</v>
      </c>
    </row>
    <row r="74" spans="1:4" x14ac:dyDescent="0.25">
      <c r="A74" s="129" t="s">
        <v>186</v>
      </c>
      <c r="B74" s="135">
        <v>326889.00507999997</v>
      </c>
      <c r="C74" s="135">
        <v>330591.8848</v>
      </c>
      <c r="D74" s="136">
        <f t="shared" si="4"/>
        <v>1.1327636177588217E-2</v>
      </c>
    </row>
    <row r="75" spans="1:4" x14ac:dyDescent="0.25">
      <c r="A75" s="129" t="s">
        <v>187</v>
      </c>
      <c r="B75" s="135">
        <v>295069.82494999998</v>
      </c>
      <c r="C75" s="135">
        <v>281707.47882000002</v>
      </c>
      <c r="D75" s="136">
        <f t="shared" si="4"/>
        <v>-4.5285369767187243E-2</v>
      </c>
    </row>
    <row r="76" spans="1:4" x14ac:dyDescent="0.25">
      <c r="A76" s="129" t="s">
        <v>188</v>
      </c>
      <c r="B76" s="135">
        <v>367296.96843000001</v>
      </c>
      <c r="C76" s="135">
        <v>275081.73103999998</v>
      </c>
      <c r="D76" s="136">
        <f t="shared" si="4"/>
        <v>-0.25106452085398723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52" t="s">
        <v>76</v>
      </c>
      <c r="B78" s="152"/>
      <c r="C78" s="152"/>
      <c r="D78" s="152"/>
    </row>
    <row r="79" spans="1:4" ht="15.6" x14ac:dyDescent="0.3">
      <c r="A79" s="151" t="s">
        <v>77</v>
      </c>
      <c r="B79" s="151"/>
      <c r="C79" s="151"/>
      <c r="D79" s="151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157</v>
      </c>
      <c r="C81" s="127" t="s">
        <v>158</v>
      </c>
      <c r="D81" s="128" t="s">
        <v>65</v>
      </c>
    </row>
    <row r="82" spans="1:4" x14ac:dyDescent="0.25">
      <c r="A82" s="129" t="s">
        <v>189</v>
      </c>
      <c r="B82" s="135">
        <v>562.65623000000005</v>
      </c>
      <c r="C82" s="135">
        <v>9247.4593499999992</v>
      </c>
      <c r="D82" s="136">
        <f t="shared" ref="D82:D91" si="5">(C82-B82)/B82</f>
        <v>15.435362939107593</v>
      </c>
    </row>
    <row r="83" spans="1:4" x14ac:dyDescent="0.25">
      <c r="A83" s="129" t="s">
        <v>190</v>
      </c>
      <c r="B83" s="135">
        <v>8.54209</v>
      </c>
      <c r="C83" s="135">
        <v>52.229590000000002</v>
      </c>
      <c r="D83" s="136">
        <f t="shared" si="5"/>
        <v>5.1143806726456873</v>
      </c>
    </row>
    <row r="84" spans="1:4" x14ac:dyDescent="0.25">
      <c r="A84" s="129" t="s">
        <v>191</v>
      </c>
      <c r="B84" s="135">
        <v>5174.0311000000002</v>
      </c>
      <c r="C84" s="135">
        <v>19163.739679999999</v>
      </c>
      <c r="D84" s="136">
        <f t="shared" si="5"/>
        <v>2.703831559883743</v>
      </c>
    </row>
    <row r="85" spans="1:4" x14ac:dyDescent="0.25">
      <c r="A85" s="129" t="s">
        <v>192</v>
      </c>
      <c r="B85" s="135">
        <v>275.78311000000002</v>
      </c>
      <c r="C85" s="135">
        <v>676.8175</v>
      </c>
      <c r="D85" s="136">
        <f t="shared" si="5"/>
        <v>1.4541658841979117</v>
      </c>
    </row>
    <row r="86" spans="1:4" x14ac:dyDescent="0.25">
      <c r="A86" s="129" t="s">
        <v>193</v>
      </c>
      <c r="B86" s="135">
        <v>13956.52988</v>
      </c>
      <c r="C86" s="135">
        <v>32657.907200000001</v>
      </c>
      <c r="D86" s="136">
        <f t="shared" si="5"/>
        <v>1.3399732942785059</v>
      </c>
    </row>
    <row r="87" spans="1:4" x14ac:dyDescent="0.25">
      <c r="A87" s="129" t="s">
        <v>194</v>
      </c>
      <c r="B87" s="135">
        <v>9918.3501799999995</v>
      </c>
      <c r="C87" s="135">
        <v>20261.348050000001</v>
      </c>
      <c r="D87" s="136">
        <f t="shared" si="5"/>
        <v>1.0428143473756641</v>
      </c>
    </row>
    <row r="88" spans="1:4" x14ac:dyDescent="0.25">
      <c r="A88" s="129" t="s">
        <v>195</v>
      </c>
      <c r="B88" s="135">
        <v>465.65433999999999</v>
      </c>
      <c r="C88" s="135">
        <v>903.12768000000005</v>
      </c>
      <c r="D88" s="136">
        <f t="shared" si="5"/>
        <v>0.93948086041676337</v>
      </c>
    </row>
    <row r="89" spans="1:4" x14ac:dyDescent="0.25">
      <c r="A89" s="129" t="s">
        <v>196</v>
      </c>
      <c r="B89" s="135">
        <v>2320.4418500000002</v>
      </c>
      <c r="C89" s="135">
        <v>4163.40265</v>
      </c>
      <c r="D89" s="136">
        <f t="shared" si="5"/>
        <v>0.79422839232105713</v>
      </c>
    </row>
    <row r="90" spans="1:4" x14ac:dyDescent="0.25">
      <c r="A90" s="129" t="s">
        <v>197</v>
      </c>
      <c r="B90" s="135">
        <v>26011.908299999999</v>
      </c>
      <c r="C90" s="135">
        <v>46444.812469999997</v>
      </c>
      <c r="D90" s="136">
        <f t="shared" si="5"/>
        <v>0.78552115186412519</v>
      </c>
    </row>
    <row r="91" spans="1:4" x14ac:dyDescent="0.25">
      <c r="A91" s="129" t="s">
        <v>198</v>
      </c>
      <c r="B91" s="135">
        <v>6141.0427</v>
      </c>
      <c r="C91" s="135">
        <v>10529.89473</v>
      </c>
      <c r="D91" s="136">
        <f t="shared" si="5"/>
        <v>0.71467538077857695</v>
      </c>
    </row>
    <row r="92" spans="1:4" x14ac:dyDescent="0.25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44.6640625" style="17" customWidth="1"/>
    <col min="2" max="2" width="15.77734375" style="19" customWidth="1"/>
    <col min="3" max="3" width="15.77734375" style="17" customWidth="1"/>
    <col min="4" max="5" width="10.77734375" style="17" customWidth="1"/>
    <col min="6" max="7" width="15.77734375" style="17" customWidth="1"/>
    <col min="8" max="9" width="10.77734375" style="17" customWidth="1"/>
    <col min="10" max="11" width="15.77734375" style="17" customWidth="1"/>
    <col min="12" max="13" width="10.77734375" style="17" customWidth="1"/>
    <col min="14" max="16384" width="9.109375" style="17"/>
  </cols>
  <sheetData>
    <row r="1" spans="1:13" ht="24.6" x14ac:dyDescent="0.4">
      <c r="B1" s="150" t="s">
        <v>121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88"/>
      <c r="B6" s="153" t="str">
        <f>SEKTOR_USD!B6</f>
        <v>1 - 31 TEMMUZ</v>
      </c>
      <c r="C6" s="153"/>
      <c r="D6" s="153"/>
      <c r="E6" s="153"/>
      <c r="F6" s="153" t="str">
        <f>SEKTOR_USD!F6</f>
        <v>1 OCAK  -  31 TEMMUZ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2" t="s">
        <v>2</v>
      </c>
      <c r="B8" s="93">
        <f>SEKTOR_USD!B8*$B$53</f>
        <v>17366991.282181863</v>
      </c>
      <c r="C8" s="93">
        <f>SEKTOR_USD!C8*$C$53</f>
        <v>40724827.982016295</v>
      </c>
      <c r="D8" s="94">
        <f t="shared" ref="D8:D43" si="0">(C8-B8)/B8*100</f>
        <v>134.49558602473095</v>
      </c>
      <c r="E8" s="94">
        <f>C8/C$44*100</f>
        <v>14.212381687030426</v>
      </c>
      <c r="F8" s="93">
        <f>SEKTOR_USD!F8*$B$54</f>
        <v>124755630.03987068</v>
      </c>
      <c r="G8" s="93">
        <f>SEKTOR_USD!G8*$C$54</f>
        <v>285681137.9377889</v>
      </c>
      <c r="H8" s="94">
        <f t="shared" ref="H8:H43" si="1">(G8-F8)/F8*100</f>
        <v>128.99258161454355</v>
      </c>
      <c r="I8" s="94">
        <f>G8/G$44*100</f>
        <v>14.409162061897357</v>
      </c>
      <c r="J8" s="93">
        <f>SEKTOR_USD!J8*$B$55</f>
        <v>210279373.64385086</v>
      </c>
      <c r="K8" s="93">
        <f>SEKTOR_USD!K8*$C$55</f>
        <v>429847173.28458375</v>
      </c>
      <c r="L8" s="94">
        <f t="shared" ref="L8:L43" si="2">(K8-J8)/J8*100</f>
        <v>104.41718359529347</v>
      </c>
      <c r="M8" s="94">
        <f>K8/K$44*100</f>
        <v>14.543527322007588</v>
      </c>
    </row>
    <row r="9" spans="1:13" s="21" customFormat="1" ht="15.6" x14ac:dyDescent="0.3">
      <c r="A9" s="95" t="s">
        <v>3</v>
      </c>
      <c r="B9" s="93">
        <f>SEKTOR_USD!B9*$B$53</f>
        <v>10761896.798162309</v>
      </c>
      <c r="C9" s="93">
        <f>SEKTOR_USD!C9*$C$53</f>
        <v>24592097.827381652</v>
      </c>
      <c r="D9" s="96">
        <f t="shared" si="0"/>
        <v>128.51081262534476</v>
      </c>
      <c r="E9" s="96">
        <f t="shared" ref="E9:E44" si="3">C9/C$44*100</f>
        <v>8.5822899230386209</v>
      </c>
      <c r="F9" s="93">
        <f>SEKTOR_USD!F9*$B$54</f>
        <v>80723664.315055385</v>
      </c>
      <c r="G9" s="93">
        <f>SEKTOR_USD!G9*$C$54</f>
        <v>177729888.17108712</v>
      </c>
      <c r="H9" s="96">
        <f t="shared" si="1"/>
        <v>120.17073887705017</v>
      </c>
      <c r="I9" s="96">
        <f t="shared" ref="I9:I44" si="4">G9/G$44*100</f>
        <v>8.9643256827749287</v>
      </c>
      <c r="J9" s="93">
        <f>SEKTOR_USD!J9*$B$55</f>
        <v>138119099.15997022</v>
      </c>
      <c r="K9" s="93">
        <f>SEKTOR_USD!K9*$C$55</f>
        <v>273277150.77304512</v>
      </c>
      <c r="L9" s="96">
        <f t="shared" si="2"/>
        <v>97.856163582803404</v>
      </c>
      <c r="M9" s="96">
        <f t="shared" ref="M9:M44" si="5">K9/K$44*100</f>
        <v>9.2461087469263799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5523620.5829035193</v>
      </c>
      <c r="C10" s="98">
        <f>SEKTOR_USD!C10*$C$53</f>
        <v>14710716.072147083</v>
      </c>
      <c r="D10" s="99">
        <f t="shared" si="0"/>
        <v>166.32379707033243</v>
      </c>
      <c r="E10" s="99">
        <f t="shared" si="3"/>
        <v>5.1338292159076184</v>
      </c>
      <c r="F10" s="98">
        <f>SEKTOR_USD!F10*$B$54</f>
        <v>38239981.233207747</v>
      </c>
      <c r="G10" s="98">
        <f>SEKTOR_USD!G10*$C$54</f>
        <v>95562776.857353091</v>
      </c>
      <c r="H10" s="99">
        <f t="shared" si="1"/>
        <v>149.90278178893564</v>
      </c>
      <c r="I10" s="99">
        <f t="shared" si="4"/>
        <v>4.8199875874283009</v>
      </c>
      <c r="J10" s="98">
        <f>SEKTOR_USD!J10*$B$55</f>
        <v>63046034.965455815</v>
      </c>
      <c r="K10" s="98">
        <f>SEKTOR_USD!K10*$C$55</f>
        <v>139167996.04213855</v>
      </c>
      <c r="L10" s="99">
        <f t="shared" si="2"/>
        <v>120.74028306203788</v>
      </c>
      <c r="M10" s="99">
        <f t="shared" si="5"/>
        <v>4.7086352512730949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1428948.3971789074</v>
      </c>
      <c r="C11" s="98">
        <f>SEKTOR_USD!C11*$C$53</f>
        <v>2706712.3661902258</v>
      </c>
      <c r="D11" s="99">
        <f t="shared" si="0"/>
        <v>89.419881888942669</v>
      </c>
      <c r="E11" s="99">
        <f t="shared" si="3"/>
        <v>0.94460384908901851</v>
      </c>
      <c r="F11" s="98">
        <f>SEKTOR_USD!F11*$B$54</f>
        <v>13088628.402674045</v>
      </c>
      <c r="G11" s="98">
        <f>SEKTOR_USD!G11*$C$54</f>
        <v>24531333.774802152</v>
      </c>
      <c r="H11" s="99">
        <f t="shared" si="1"/>
        <v>87.424786005769164</v>
      </c>
      <c r="I11" s="99">
        <f t="shared" si="4"/>
        <v>1.237309423041415</v>
      </c>
      <c r="J11" s="98">
        <f>SEKTOR_USD!J11*$B$55</f>
        <v>23627099.681878738</v>
      </c>
      <c r="K11" s="98">
        <f>SEKTOR_USD!K11*$C$55</f>
        <v>39944486.153419599</v>
      </c>
      <c r="L11" s="99">
        <f t="shared" si="2"/>
        <v>69.062164595918631</v>
      </c>
      <c r="M11" s="99">
        <f t="shared" si="5"/>
        <v>1.3514889985125014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1310583.8316692607</v>
      </c>
      <c r="C12" s="98">
        <f>SEKTOR_USD!C12*$C$53</f>
        <v>2804741.470019286</v>
      </c>
      <c r="D12" s="99">
        <f t="shared" si="0"/>
        <v>114.00702513222301</v>
      </c>
      <c r="E12" s="99">
        <f t="shared" si="3"/>
        <v>0.97881460230991291</v>
      </c>
      <c r="F12" s="98">
        <f>SEKTOR_USD!F12*$B$54</f>
        <v>8688949.363048343</v>
      </c>
      <c r="G12" s="98">
        <f>SEKTOR_USD!G12*$C$54</f>
        <v>19978733.019438367</v>
      </c>
      <c r="H12" s="99">
        <f t="shared" si="1"/>
        <v>129.93266716920112</v>
      </c>
      <c r="I12" s="99">
        <f t="shared" si="4"/>
        <v>1.0076857154326955</v>
      </c>
      <c r="J12" s="98">
        <f>SEKTOR_USD!J12*$B$55</f>
        <v>14683176.693063673</v>
      </c>
      <c r="K12" s="98">
        <f>SEKTOR_USD!K12*$C$55</f>
        <v>29455657.144189015</v>
      </c>
      <c r="L12" s="99">
        <f t="shared" si="2"/>
        <v>100.60820461354155</v>
      </c>
      <c r="M12" s="99">
        <f t="shared" si="5"/>
        <v>0.99660805302209698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617849.79847842816</v>
      </c>
      <c r="C13" s="98">
        <f>SEKTOR_USD!C13*$C$53</f>
        <v>1296972.3552656097</v>
      </c>
      <c r="D13" s="99">
        <f t="shared" si="0"/>
        <v>109.91709610647267</v>
      </c>
      <c r="E13" s="99">
        <f t="shared" si="3"/>
        <v>0.45262477618571012</v>
      </c>
      <c r="F13" s="98">
        <f>SEKTOR_USD!F13*$B$54</f>
        <v>6037488.2772616064</v>
      </c>
      <c r="G13" s="98">
        <f>SEKTOR_USD!G13*$C$54</f>
        <v>12614819.779719835</v>
      </c>
      <c r="H13" s="99">
        <f t="shared" si="1"/>
        <v>108.94152005610975</v>
      </c>
      <c r="I13" s="99">
        <f t="shared" si="4"/>
        <v>0.63626525678147572</v>
      </c>
      <c r="J13" s="98">
        <f>SEKTOR_USD!J13*$B$55</f>
        <v>11482832.349104831</v>
      </c>
      <c r="K13" s="98">
        <f>SEKTOR_USD!K13*$C$55</f>
        <v>21478564.026857536</v>
      </c>
      <c r="L13" s="99">
        <f t="shared" si="2"/>
        <v>87.049356586068626</v>
      </c>
      <c r="M13" s="99">
        <f t="shared" si="5"/>
        <v>0.7267096358344135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1129124.6120202602</v>
      </c>
      <c r="C14" s="98">
        <f>SEKTOR_USD!C14*$C$53</f>
        <v>1521857.6218171522</v>
      </c>
      <c r="D14" s="99">
        <f t="shared" si="0"/>
        <v>34.782078578041407</v>
      </c>
      <c r="E14" s="99">
        <f t="shared" si="3"/>
        <v>0.53110651330763214</v>
      </c>
      <c r="F14" s="98">
        <f>SEKTOR_USD!F14*$B$54</f>
        <v>9330255.4688931797</v>
      </c>
      <c r="G14" s="98">
        <f>SEKTOR_USD!G14*$C$54</f>
        <v>14000156.632276341</v>
      </c>
      <c r="H14" s="99">
        <f t="shared" si="1"/>
        <v>50.0511607528056</v>
      </c>
      <c r="I14" s="99">
        <f t="shared" si="4"/>
        <v>0.70613876457726299</v>
      </c>
      <c r="J14" s="98">
        <f>SEKTOR_USD!J14*$B$55</f>
        <v>15584785.393506406</v>
      </c>
      <c r="K14" s="98">
        <f>SEKTOR_USD!K14*$C$55</f>
        <v>26262619.06520053</v>
      </c>
      <c r="L14" s="99">
        <f t="shared" si="2"/>
        <v>68.514473584879624</v>
      </c>
      <c r="M14" s="99">
        <f t="shared" si="5"/>
        <v>0.88857422279556897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199014.81956071319</v>
      </c>
      <c r="C15" s="98">
        <f>SEKTOR_USD!C15*$C$53</f>
        <v>420357.15746173781</v>
      </c>
      <c r="D15" s="99">
        <f t="shared" si="0"/>
        <v>111.2190229800952</v>
      </c>
      <c r="E15" s="99">
        <f t="shared" si="3"/>
        <v>0.14669862741616863</v>
      </c>
      <c r="F15" s="98">
        <f>SEKTOR_USD!F15*$B$54</f>
        <v>1275173.4381080475</v>
      </c>
      <c r="G15" s="98">
        <f>SEKTOR_USD!G15*$C$54</f>
        <v>3300499.7010445772</v>
      </c>
      <c r="H15" s="99">
        <f t="shared" si="1"/>
        <v>158.82751337272762</v>
      </c>
      <c r="I15" s="99">
        <f t="shared" si="4"/>
        <v>0.16647033619682441</v>
      </c>
      <c r="J15" s="98">
        <f>SEKTOR_USD!J15*$B$55</f>
        <v>2130004.0835960084</v>
      </c>
      <c r="K15" s="98">
        <f>SEKTOR_USD!K15*$C$55</f>
        <v>4796178.740790044</v>
      </c>
      <c r="L15" s="99">
        <f t="shared" si="2"/>
        <v>125.17227913914748</v>
      </c>
      <c r="M15" s="99">
        <f t="shared" si="5"/>
        <v>0.16227478251143734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449250.54782981746</v>
      </c>
      <c r="C16" s="98">
        <f>SEKTOR_USD!C16*$C$53</f>
        <v>1036095.5899484659</v>
      </c>
      <c r="D16" s="99">
        <f t="shared" si="0"/>
        <v>130.6275629386553</v>
      </c>
      <c r="E16" s="99">
        <f t="shared" si="3"/>
        <v>0.36158252148048742</v>
      </c>
      <c r="F16" s="98">
        <f>SEKTOR_USD!F16*$B$54</f>
        <v>3274682.7792948158</v>
      </c>
      <c r="G16" s="98">
        <f>SEKTOR_USD!G16*$C$54</f>
        <v>6370494.0792163024</v>
      </c>
      <c r="H16" s="99">
        <f t="shared" si="1"/>
        <v>94.537746358080881</v>
      </c>
      <c r="I16" s="99">
        <f t="shared" si="4"/>
        <v>0.32131446361633648</v>
      </c>
      <c r="J16" s="98">
        <f>SEKTOR_USD!J16*$B$55</f>
        <v>6443134.4767994937</v>
      </c>
      <c r="K16" s="98">
        <f>SEKTOR_USD!K16*$C$55</f>
        <v>10353300.966726808</v>
      </c>
      <c r="L16" s="99">
        <f t="shared" si="2"/>
        <v>60.687333222782833</v>
      </c>
      <c r="M16" s="99">
        <f t="shared" si="5"/>
        <v>0.350295465088171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103504.20852140467</v>
      </c>
      <c r="C17" s="98">
        <f>SEKTOR_USD!C17*$C$53</f>
        <v>94645.19453208815</v>
      </c>
      <c r="D17" s="99">
        <f t="shared" si="0"/>
        <v>-8.5590857761928341</v>
      </c>
      <c r="E17" s="99">
        <f t="shared" si="3"/>
        <v>3.3029817342071534E-2</v>
      </c>
      <c r="F17" s="98">
        <f>SEKTOR_USD!F17*$B$54</f>
        <v>788505.3525675796</v>
      </c>
      <c r="G17" s="98">
        <f>SEKTOR_USD!G17*$C$54</f>
        <v>1371074.3272364473</v>
      </c>
      <c r="H17" s="99">
        <f t="shared" si="1"/>
        <v>73.882691191869625</v>
      </c>
      <c r="I17" s="99">
        <f t="shared" si="4"/>
        <v>6.9154135700618125E-2</v>
      </c>
      <c r="J17" s="98">
        <f>SEKTOR_USD!J17*$B$55</f>
        <v>1122031.5165652465</v>
      </c>
      <c r="K17" s="98">
        <f>SEKTOR_USD!K17*$C$55</f>
        <v>1818348.6337230629</v>
      </c>
      <c r="L17" s="99">
        <f t="shared" si="2"/>
        <v>62.058605919500067</v>
      </c>
      <c r="M17" s="99">
        <f t="shared" si="5"/>
        <v>6.1522337889095002E-2</v>
      </c>
    </row>
    <row r="18" spans="1:13" s="21" customFormat="1" ht="15.6" x14ac:dyDescent="0.3">
      <c r="A18" s="95" t="s">
        <v>12</v>
      </c>
      <c r="B18" s="93">
        <f>SEKTOR_USD!B18*$B$53</f>
        <v>2256059.2612029854</v>
      </c>
      <c r="C18" s="93">
        <f>SEKTOR_USD!C18*$C$53</f>
        <v>5562590.753384918</v>
      </c>
      <c r="D18" s="96">
        <f t="shared" si="0"/>
        <v>146.56226230594714</v>
      </c>
      <c r="E18" s="96">
        <f t="shared" si="3"/>
        <v>1.9412645030879865</v>
      </c>
      <c r="F18" s="93">
        <f>SEKTOR_USD!F18*$B$54</f>
        <v>14349962.815804703</v>
      </c>
      <c r="G18" s="93">
        <f>SEKTOR_USD!G18*$C$54</f>
        <v>36061652.042119958</v>
      </c>
      <c r="H18" s="96">
        <f t="shared" si="1"/>
        <v>151.30136227532606</v>
      </c>
      <c r="I18" s="96">
        <f t="shared" si="4"/>
        <v>1.8188746805111524</v>
      </c>
      <c r="J18" s="93">
        <f>SEKTOR_USD!J18*$B$55</f>
        <v>22799820.951257456</v>
      </c>
      <c r="K18" s="93">
        <f>SEKTOR_USD!K18*$C$55</f>
        <v>51948005.797302909</v>
      </c>
      <c r="L18" s="96">
        <f t="shared" si="2"/>
        <v>127.84391995165151</v>
      </c>
      <c r="M18" s="96">
        <f t="shared" si="5"/>
        <v>1.7576182620065617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2256059.2612029854</v>
      </c>
      <c r="C19" s="98">
        <f>SEKTOR_USD!C19*$C$53</f>
        <v>5562590.753384918</v>
      </c>
      <c r="D19" s="99">
        <f t="shared" si="0"/>
        <v>146.56226230594714</v>
      </c>
      <c r="E19" s="99">
        <f t="shared" si="3"/>
        <v>1.9412645030879865</v>
      </c>
      <c r="F19" s="98">
        <f>SEKTOR_USD!F19*$B$54</f>
        <v>14349962.815804703</v>
      </c>
      <c r="G19" s="98">
        <f>SEKTOR_USD!G19*$C$54</f>
        <v>36061652.042119958</v>
      </c>
      <c r="H19" s="99">
        <f t="shared" si="1"/>
        <v>151.30136227532606</v>
      </c>
      <c r="I19" s="99">
        <f t="shared" si="4"/>
        <v>1.8188746805111524</v>
      </c>
      <c r="J19" s="98">
        <f>SEKTOR_USD!J19*$B$55</f>
        <v>22799820.951257456</v>
      </c>
      <c r="K19" s="98">
        <f>SEKTOR_USD!K19*$C$55</f>
        <v>51948005.797302909</v>
      </c>
      <c r="L19" s="99">
        <f t="shared" si="2"/>
        <v>127.84391995165151</v>
      </c>
      <c r="M19" s="99">
        <f t="shared" si="5"/>
        <v>1.7576182620065617</v>
      </c>
    </row>
    <row r="20" spans="1:13" s="21" customFormat="1" ht="15.6" x14ac:dyDescent="0.3">
      <c r="A20" s="95" t="s">
        <v>110</v>
      </c>
      <c r="B20" s="93">
        <f>SEKTOR_USD!B20*$B$53</f>
        <v>4349035.2228165651</v>
      </c>
      <c r="C20" s="93">
        <f>SEKTOR_USD!C20*$C$53</f>
        <v>10570139.401249724</v>
      </c>
      <c r="D20" s="96">
        <f t="shared" si="0"/>
        <v>143.04561493995408</v>
      </c>
      <c r="E20" s="96">
        <f t="shared" si="3"/>
        <v>3.6888272609038175</v>
      </c>
      <c r="F20" s="93">
        <f>SEKTOR_USD!F20*$B$54</f>
        <v>29682002.909010593</v>
      </c>
      <c r="G20" s="93">
        <f>SEKTOR_USD!G20*$C$54</f>
        <v>71889597.724581882</v>
      </c>
      <c r="H20" s="96">
        <f t="shared" si="1"/>
        <v>142.19928131183593</v>
      </c>
      <c r="I20" s="96">
        <f t="shared" si="4"/>
        <v>3.6259616986112775</v>
      </c>
      <c r="J20" s="93">
        <f>SEKTOR_USD!J20*$B$55</f>
        <v>49360453.532623194</v>
      </c>
      <c r="K20" s="93">
        <f>SEKTOR_USD!K20*$C$55</f>
        <v>104622016.71423572</v>
      </c>
      <c r="L20" s="96">
        <f t="shared" si="2"/>
        <v>111.95513660564158</v>
      </c>
      <c r="M20" s="96">
        <f t="shared" si="5"/>
        <v>3.5398003130746472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4349035.2228165651</v>
      </c>
      <c r="C21" s="98">
        <f>SEKTOR_USD!C21*$C$53</f>
        <v>10570139.401249724</v>
      </c>
      <c r="D21" s="99">
        <f t="shared" si="0"/>
        <v>143.04561493995408</v>
      </c>
      <c r="E21" s="99">
        <f t="shared" si="3"/>
        <v>3.6888272609038175</v>
      </c>
      <c r="F21" s="98">
        <f>SEKTOR_USD!F21*$B$54</f>
        <v>29682002.909010593</v>
      </c>
      <c r="G21" s="98">
        <f>SEKTOR_USD!G21*$C$54</f>
        <v>71889597.724581882</v>
      </c>
      <c r="H21" s="99">
        <f t="shared" si="1"/>
        <v>142.19928131183593</v>
      </c>
      <c r="I21" s="99">
        <f t="shared" si="4"/>
        <v>3.6259616986112775</v>
      </c>
      <c r="J21" s="98">
        <f>SEKTOR_USD!J21*$B$55</f>
        <v>49360453.532623194</v>
      </c>
      <c r="K21" s="98">
        <f>SEKTOR_USD!K21*$C$55</f>
        <v>104622016.71423572</v>
      </c>
      <c r="L21" s="99">
        <f t="shared" si="2"/>
        <v>111.95513660564158</v>
      </c>
      <c r="M21" s="99">
        <f t="shared" si="5"/>
        <v>3.5398003130746472</v>
      </c>
    </row>
    <row r="22" spans="1:13" ht="16.8" x14ac:dyDescent="0.3">
      <c r="A22" s="92" t="s">
        <v>14</v>
      </c>
      <c r="B22" s="93">
        <f>SEKTOR_USD!B22*$B$53</f>
        <v>108600524.60937363</v>
      </c>
      <c r="C22" s="93">
        <f>SEKTOR_USD!C22*$C$53</f>
        <v>237258809.90567535</v>
      </c>
      <c r="D22" s="96">
        <f t="shared" si="0"/>
        <v>118.46930367884876</v>
      </c>
      <c r="E22" s="96">
        <f t="shared" si="3"/>
        <v>82.799926533246577</v>
      </c>
      <c r="F22" s="93">
        <f>SEKTOR_USD!F22*$B$54</f>
        <v>733198895.06798446</v>
      </c>
      <c r="G22" s="93">
        <f>SEKTOR_USD!G22*$C$54</f>
        <v>1638426699.9896309</v>
      </c>
      <c r="H22" s="96">
        <f t="shared" si="1"/>
        <v>123.46278902093968</v>
      </c>
      <c r="I22" s="96">
        <f t="shared" si="4"/>
        <v>82.638832990896745</v>
      </c>
      <c r="J22" s="93">
        <f>SEKTOR_USD!J22*$B$55</f>
        <v>1196082917.6156297</v>
      </c>
      <c r="K22" s="93">
        <f>SEKTOR_USD!K22*$C$55</f>
        <v>2440991592.2939796</v>
      </c>
      <c r="L22" s="96">
        <f t="shared" si="2"/>
        <v>104.08213814808538</v>
      </c>
      <c r="M22" s="96">
        <f t="shared" si="5"/>
        <v>82.588952822576374</v>
      </c>
    </row>
    <row r="23" spans="1:13" s="21" customFormat="1" ht="15.6" x14ac:dyDescent="0.3">
      <c r="A23" s="95" t="s">
        <v>15</v>
      </c>
      <c r="B23" s="93">
        <f>SEKTOR_USD!B23*$B$53</f>
        <v>9311755.4843402393</v>
      </c>
      <c r="C23" s="93">
        <f>SEKTOR_USD!C23*$C$53</f>
        <v>18131298.508279301</v>
      </c>
      <c r="D23" s="96">
        <f t="shared" si="0"/>
        <v>94.714074470394536</v>
      </c>
      <c r="E23" s="96">
        <f t="shared" si="3"/>
        <v>6.3275634950488646</v>
      </c>
      <c r="F23" s="93">
        <f>SEKTOR_USD!F23*$B$54</f>
        <v>66766103.310688674</v>
      </c>
      <c r="G23" s="93">
        <f>SEKTOR_USD!G23*$C$54</f>
        <v>133255109.80111651</v>
      </c>
      <c r="H23" s="96">
        <f t="shared" si="1"/>
        <v>99.584973801793709</v>
      </c>
      <c r="I23" s="96">
        <f t="shared" si="4"/>
        <v>6.7211104189816764</v>
      </c>
      <c r="J23" s="93">
        <f>SEKTOR_USD!J23*$B$55</f>
        <v>107999605.14749838</v>
      </c>
      <c r="K23" s="93">
        <f>SEKTOR_USD!K23*$C$55</f>
        <v>202106567.36296624</v>
      </c>
      <c r="L23" s="96">
        <f t="shared" si="2"/>
        <v>87.136394699724207</v>
      </c>
      <c r="M23" s="96">
        <f t="shared" si="5"/>
        <v>6.8381103031110353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6224999.9884507256</v>
      </c>
      <c r="C24" s="98">
        <f>SEKTOR_USD!C24*$C$53</f>
        <v>12679740.96208616</v>
      </c>
      <c r="D24" s="99">
        <f t="shared" si="0"/>
        <v>103.69061824274614</v>
      </c>
      <c r="E24" s="99">
        <f t="shared" si="3"/>
        <v>4.4250479910049378</v>
      </c>
      <c r="F24" s="98">
        <f>SEKTOR_USD!F24*$B$54</f>
        <v>44648340.846024536</v>
      </c>
      <c r="G24" s="98">
        <f>SEKTOR_USD!G24*$C$54</f>
        <v>93027091.439994931</v>
      </c>
      <c r="H24" s="99">
        <f t="shared" si="1"/>
        <v>108.35509153813948</v>
      </c>
      <c r="I24" s="99">
        <f t="shared" si="4"/>
        <v>4.6920928920331155</v>
      </c>
      <c r="J24" s="98">
        <f>SEKTOR_USD!J24*$B$55</f>
        <v>71440528.091064796</v>
      </c>
      <c r="K24" s="98">
        <f>SEKTOR_USD!K24*$C$55</f>
        <v>139511512.42140102</v>
      </c>
      <c r="L24" s="99">
        <f t="shared" si="2"/>
        <v>95.283428257370346</v>
      </c>
      <c r="M24" s="99">
        <f t="shared" si="5"/>
        <v>4.7202578468323164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1244870.4163999204</v>
      </c>
      <c r="C25" s="98">
        <f>SEKTOR_USD!C25*$C$53</f>
        <v>2720701.5199783277</v>
      </c>
      <c r="D25" s="99">
        <f t="shared" si="0"/>
        <v>118.55299026595951</v>
      </c>
      <c r="E25" s="99">
        <f t="shared" si="3"/>
        <v>0.94948586340232299</v>
      </c>
      <c r="F25" s="98">
        <f>SEKTOR_USD!F25*$B$54</f>
        <v>7490168.6217248999</v>
      </c>
      <c r="G25" s="98">
        <f>SEKTOR_USD!G25*$C$54</f>
        <v>17240592.103891473</v>
      </c>
      <c r="H25" s="99">
        <f t="shared" si="1"/>
        <v>130.17628807295344</v>
      </c>
      <c r="I25" s="99">
        <f t="shared" si="4"/>
        <v>0.86957958604231578</v>
      </c>
      <c r="J25" s="98">
        <f>SEKTOR_USD!J25*$B$55</f>
        <v>11873515.090066133</v>
      </c>
      <c r="K25" s="98">
        <f>SEKTOR_USD!K25*$C$55</f>
        <v>25203954.32051697</v>
      </c>
      <c r="L25" s="99">
        <f t="shared" si="2"/>
        <v>112.2703692152935</v>
      </c>
      <c r="M25" s="99">
        <f t="shared" si="5"/>
        <v>0.85275516756833347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1841885.0794895927</v>
      </c>
      <c r="C26" s="98">
        <f>SEKTOR_USD!C26*$C$53</f>
        <v>2730856.0262148101</v>
      </c>
      <c r="D26" s="99">
        <f t="shared" si="0"/>
        <v>48.264191757911483</v>
      </c>
      <c r="E26" s="99">
        <f t="shared" si="3"/>
        <v>0.95302964064160189</v>
      </c>
      <c r="F26" s="98">
        <f>SEKTOR_USD!F26*$B$54</f>
        <v>14627593.842939235</v>
      </c>
      <c r="G26" s="98">
        <f>SEKTOR_USD!G26*$C$54</f>
        <v>22987426.25723011</v>
      </c>
      <c r="H26" s="99">
        <f t="shared" si="1"/>
        <v>57.151111140033329</v>
      </c>
      <c r="I26" s="99">
        <f t="shared" si="4"/>
        <v>1.1594379409062463</v>
      </c>
      <c r="J26" s="98">
        <f>SEKTOR_USD!J26*$B$55</f>
        <v>24685561.966367457</v>
      </c>
      <c r="K26" s="98">
        <f>SEKTOR_USD!K26*$C$55</f>
        <v>37391100.621048227</v>
      </c>
      <c r="L26" s="99">
        <f t="shared" si="2"/>
        <v>51.469513523699703</v>
      </c>
      <c r="M26" s="99">
        <f t="shared" si="5"/>
        <v>1.2650972887103844</v>
      </c>
    </row>
    <row r="27" spans="1:13" s="21" customFormat="1" ht="15.6" x14ac:dyDescent="0.3">
      <c r="A27" s="95" t="s">
        <v>19</v>
      </c>
      <c r="B27" s="93">
        <f>SEKTOR_USD!B27*$B$53</f>
        <v>16447076.96208326</v>
      </c>
      <c r="C27" s="93">
        <f>SEKTOR_USD!C27*$C$53</f>
        <v>51276517.087460086</v>
      </c>
      <c r="D27" s="96">
        <f t="shared" si="0"/>
        <v>211.7667486184437</v>
      </c>
      <c r="E27" s="96">
        <f t="shared" si="3"/>
        <v>17.894770058951131</v>
      </c>
      <c r="F27" s="93">
        <f>SEKTOR_USD!F27*$B$54</f>
        <v>111009084.0511771</v>
      </c>
      <c r="G27" s="93">
        <f>SEKTOR_USD!G27*$C$54</f>
        <v>299354044.49270225</v>
      </c>
      <c r="H27" s="96">
        <f t="shared" si="1"/>
        <v>169.66625934387037</v>
      </c>
      <c r="I27" s="96">
        <f t="shared" si="4"/>
        <v>15.098795013617913</v>
      </c>
      <c r="J27" s="93">
        <f>SEKTOR_USD!J27*$B$55</f>
        <v>173255794.05632645</v>
      </c>
      <c r="K27" s="93">
        <f>SEKTOR_USD!K27*$C$55</f>
        <v>406950604.54106396</v>
      </c>
      <c r="L27" s="96">
        <f t="shared" si="2"/>
        <v>134.88426852193007</v>
      </c>
      <c r="M27" s="96">
        <f t="shared" si="5"/>
        <v>13.768840657077162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16447076.96208326</v>
      </c>
      <c r="C28" s="98">
        <f>SEKTOR_USD!C28*$C$53</f>
        <v>51276517.087460086</v>
      </c>
      <c r="D28" s="99">
        <f t="shared" si="0"/>
        <v>211.7667486184437</v>
      </c>
      <c r="E28" s="99">
        <f t="shared" si="3"/>
        <v>17.894770058951131</v>
      </c>
      <c r="F28" s="98">
        <f>SEKTOR_USD!F28*$B$54</f>
        <v>111009084.0511771</v>
      </c>
      <c r="G28" s="98">
        <f>SEKTOR_USD!G28*$C$54</f>
        <v>299354044.49270225</v>
      </c>
      <c r="H28" s="99">
        <f t="shared" si="1"/>
        <v>169.66625934387037</v>
      </c>
      <c r="I28" s="99">
        <f t="shared" si="4"/>
        <v>15.098795013617913</v>
      </c>
      <c r="J28" s="98">
        <f>SEKTOR_USD!J28*$B$55</f>
        <v>173255794.05632645</v>
      </c>
      <c r="K28" s="98">
        <f>SEKTOR_USD!K28*$C$55</f>
        <v>406950604.54106396</v>
      </c>
      <c r="L28" s="99">
        <f t="shared" si="2"/>
        <v>134.88426852193007</v>
      </c>
      <c r="M28" s="99">
        <f t="shared" si="5"/>
        <v>13.768840657077162</v>
      </c>
    </row>
    <row r="29" spans="1:13" s="21" customFormat="1" ht="15.6" x14ac:dyDescent="0.3">
      <c r="A29" s="95" t="s">
        <v>21</v>
      </c>
      <c r="B29" s="93">
        <f>SEKTOR_USD!B29*$B$53</f>
        <v>82841692.162950113</v>
      </c>
      <c r="C29" s="93">
        <f>SEKTOR_USD!C29*$C$53</f>
        <v>167850994.30993599</v>
      </c>
      <c r="D29" s="96">
        <f t="shared" si="0"/>
        <v>102.61656893701792</v>
      </c>
      <c r="E29" s="96">
        <f t="shared" si="3"/>
        <v>58.577592979246582</v>
      </c>
      <c r="F29" s="93">
        <f>SEKTOR_USD!F29*$B$54</f>
        <v>555423707.7061187</v>
      </c>
      <c r="G29" s="93">
        <f>SEKTOR_USD!G29*$C$54</f>
        <v>1205817545.6958122</v>
      </c>
      <c r="H29" s="96">
        <f t="shared" si="1"/>
        <v>117.09868141491444</v>
      </c>
      <c r="I29" s="96">
        <f t="shared" si="4"/>
        <v>60.818927558297155</v>
      </c>
      <c r="J29" s="93">
        <f>SEKTOR_USD!J29*$B$55</f>
        <v>914827518.41180468</v>
      </c>
      <c r="K29" s="93">
        <f>SEKTOR_USD!K29*$C$55</f>
        <v>1831934420.3899493</v>
      </c>
      <c r="L29" s="96">
        <f t="shared" si="2"/>
        <v>100.24915992582919</v>
      </c>
      <c r="M29" s="96">
        <f t="shared" si="5"/>
        <v>61.982001862388167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14556871.518599169</v>
      </c>
      <c r="C30" s="98">
        <f>SEKTOR_USD!C30*$C$53</f>
        <v>28244491.929026488</v>
      </c>
      <c r="D30" s="99">
        <f t="shared" si="0"/>
        <v>94.0285856953452</v>
      </c>
      <c r="E30" s="99">
        <f t="shared" si="3"/>
        <v>9.8569231533363073</v>
      </c>
      <c r="F30" s="98">
        <f>SEKTOR_USD!F30*$B$54</f>
        <v>88853587.583596811</v>
      </c>
      <c r="G30" s="98">
        <f>SEKTOR_USD!G30*$C$54</f>
        <v>188684747.13533592</v>
      </c>
      <c r="H30" s="99">
        <f t="shared" si="1"/>
        <v>112.35467499589049</v>
      </c>
      <c r="I30" s="99">
        <f t="shared" si="4"/>
        <v>9.5168659705956262</v>
      </c>
      <c r="J30" s="98">
        <f>SEKTOR_USD!J30*$B$55</f>
        <v>153022935.16689998</v>
      </c>
      <c r="K30" s="98">
        <f>SEKTOR_USD!K30*$C$55</f>
        <v>281451287.97778428</v>
      </c>
      <c r="L30" s="99">
        <f t="shared" si="2"/>
        <v>83.927518885198012</v>
      </c>
      <c r="M30" s="99">
        <f t="shared" si="5"/>
        <v>9.5226739895510093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17053595.012236066</v>
      </c>
      <c r="C31" s="98">
        <f>SEKTOR_USD!C31*$C$53</f>
        <v>35712826.510804623</v>
      </c>
      <c r="D31" s="99">
        <f t="shared" si="0"/>
        <v>109.4152375799967</v>
      </c>
      <c r="E31" s="99">
        <f t="shared" si="3"/>
        <v>12.46326495764181</v>
      </c>
      <c r="F31" s="98">
        <f>SEKTOR_USD!F31*$B$54</f>
        <v>130773621.0921977</v>
      </c>
      <c r="G31" s="98">
        <f>SEKTOR_USD!G31*$C$54</f>
        <v>263163444.47213045</v>
      </c>
      <c r="H31" s="99">
        <f t="shared" si="1"/>
        <v>101.23587790430273</v>
      </c>
      <c r="I31" s="99">
        <f t="shared" si="4"/>
        <v>13.273416465429397</v>
      </c>
      <c r="J31" s="98">
        <f>SEKTOR_USD!J31*$B$55</f>
        <v>227446791.24738541</v>
      </c>
      <c r="K31" s="98">
        <f>SEKTOR_USD!K31*$C$55</f>
        <v>395771384.80352604</v>
      </c>
      <c r="L31" s="99">
        <f t="shared" si="2"/>
        <v>74.00614123109797</v>
      </c>
      <c r="M31" s="99">
        <f t="shared" si="5"/>
        <v>13.390600906308887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658915.21532983403</v>
      </c>
      <c r="C32" s="98">
        <f>SEKTOR_USD!C32*$C$53</f>
        <v>768810.59652026172</v>
      </c>
      <c r="D32" s="99">
        <f t="shared" si="0"/>
        <v>16.678227886332419</v>
      </c>
      <c r="E32" s="99">
        <f t="shared" si="3"/>
        <v>0.26830388694593388</v>
      </c>
      <c r="F32" s="98">
        <f>SEKTOR_USD!F32*$B$54</f>
        <v>6481432.4550742637</v>
      </c>
      <c r="G32" s="98">
        <f>SEKTOR_USD!G32*$C$54</f>
        <v>10982384.909540351</v>
      </c>
      <c r="H32" s="99">
        <f t="shared" si="1"/>
        <v>69.443791718331127</v>
      </c>
      <c r="I32" s="99">
        <f t="shared" si="4"/>
        <v>0.55392863921650781</v>
      </c>
      <c r="J32" s="98">
        <f>SEKTOR_USD!J32*$B$55</f>
        <v>12144265.215955712</v>
      </c>
      <c r="K32" s="98">
        <f>SEKTOR_USD!K32*$C$55</f>
        <v>20098043.760917623</v>
      </c>
      <c r="L32" s="99">
        <f t="shared" si="2"/>
        <v>65.494111035321083</v>
      </c>
      <c r="M32" s="99">
        <f t="shared" si="5"/>
        <v>0.68000086245139124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8605859.1627497263</v>
      </c>
      <c r="C33" s="98">
        <f>SEKTOR_USD!C33*$C$53</f>
        <v>17928326.149153352</v>
      </c>
      <c r="D33" s="99">
        <f t="shared" si="0"/>
        <v>108.32697596023557</v>
      </c>
      <c r="E33" s="99">
        <f t="shared" si="3"/>
        <v>6.2567290487722858</v>
      </c>
      <c r="F33" s="98">
        <f>SEKTOR_USD!F33*$B$54</f>
        <v>62884690.67911008</v>
      </c>
      <c r="G33" s="98">
        <f>SEKTOR_USD!G33*$C$54</f>
        <v>127237331.44782664</v>
      </c>
      <c r="H33" s="99">
        <f t="shared" si="1"/>
        <v>102.33435208753301</v>
      </c>
      <c r="I33" s="99">
        <f t="shared" si="4"/>
        <v>6.4175862025386081</v>
      </c>
      <c r="J33" s="98">
        <f>SEKTOR_USD!J33*$B$55</f>
        <v>104034017.37907284</v>
      </c>
      <c r="K33" s="98">
        <f>SEKTOR_USD!K33*$C$55</f>
        <v>191633879.56031474</v>
      </c>
      <c r="L33" s="99">
        <f t="shared" si="2"/>
        <v>84.203094707042638</v>
      </c>
      <c r="M33" s="99">
        <f t="shared" si="5"/>
        <v>6.4837754821353029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5990982.0864812853</v>
      </c>
      <c r="C34" s="98">
        <f>SEKTOR_USD!C34*$C$53</f>
        <v>12585467.939809158</v>
      </c>
      <c r="D34" s="99">
        <f t="shared" si="0"/>
        <v>110.07353649426528</v>
      </c>
      <c r="E34" s="99">
        <f t="shared" si="3"/>
        <v>4.3921480564494786</v>
      </c>
      <c r="F34" s="98">
        <f>SEKTOR_USD!F34*$B$54</f>
        <v>41542736.152674094</v>
      </c>
      <c r="G34" s="98">
        <f>SEKTOR_USD!G34*$C$54</f>
        <v>86482909.838037878</v>
      </c>
      <c r="H34" s="99">
        <f t="shared" si="1"/>
        <v>108.1781746878774</v>
      </c>
      <c r="I34" s="99">
        <f t="shared" si="4"/>
        <v>4.3620179912336781</v>
      </c>
      <c r="J34" s="98">
        <f>SEKTOR_USD!J34*$B$55</f>
        <v>68553077.64242442</v>
      </c>
      <c r="K34" s="98">
        <f>SEKTOR_USD!K34*$C$55</f>
        <v>129422844.76647143</v>
      </c>
      <c r="L34" s="99">
        <f t="shared" si="2"/>
        <v>88.792172747584203</v>
      </c>
      <c r="M34" s="99">
        <f t="shared" si="5"/>
        <v>4.3789160332734252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7994742.8255138416</v>
      </c>
      <c r="C35" s="98">
        <f>SEKTOR_USD!C35*$C$53</f>
        <v>17082972.789825164</v>
      </c>
      <c r="D35" s="99">
        <f t="shared" si="0"/>
        <v>113.67757741134344</v>
      </c>
      <c r="E35" s="99">
        <f t="shared" si="3"/>
        <v>5.9617128338851151</v>
      </c>
      <c r="F35" s="98">
        <f>SEKTOR_USD!F35*$B$54</f>
        <v>52850469.533929758</v>
      </c>
      <c r="G35" s="98">
        <f>SEKTOR_USD!G35*$C$54</f>
        <v>133728529.57760552</v>
      </c>
      <c r="H35" s="99">
        <f t="shared" si="1"/>
        <v>153.03186661710245</v>
      </c>
      <c r="I35" s="99">
        <f t="shared" si="4"/>
        <v>6.7449887272661488</v>
      </c>
      <c r="J35" s="98">
        <f>SEKTOR_USD!J35*$B$55</f>
        <v>81458220.892787471</v>
      </c>
      <c r="K35" s="98">
        <f>SEKTOR_USD!K35*$C$55</f>
        <v>190057111.89183387</v>
      </c>
      <c r="L35" s="99">
        <f t="shared" si="2"/>
        <v>133.31851568668625</v>
      </c>
      <c r="M35" s="99">
        <f t="shared" si="5"/>
        <v>6.4304268384957926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14862010.376392717</v>
      </c>
      <c r="C36" s="98">
        <f>SEKTOR_USD!C36*$C$53</f>
        <v>27922538.636743825</v>
      </c>
      <c r="D36" s="99">
        <f t="shared" si="0"/>
        <v>87.87861083112189</v>
      </c>
      <c r="E36" s="99">
        <f t="shared" si="3"/>
        <v>9.7445660654846922</v>
      </c>
      <c r="F36" s="98">
        <f>SEKTOR_USD!F36*$B$54</f>
        <v>86965022.627013564</v>
      </c>
      <c r="G36" s="98">
        <f>SEKTOR_USD!G36*$C$54</f>
        <v>205184506.93106997</v>
      </c>
      <c r="H36" s="99">
        <f t="shared" si="1"/>
        <v>135.93911751290042</v>
      </c>
      <c r="I36" s="99">
        <f t="shared" si="4"/>
        <v>10.349079516772704</v>
      </c>
      <c r="J36" s="98">
        <f>SEKTOR_USD!J36*$B$55</f>
        <v>129821239.76005048</v>
      </c>
      <c r="K36" s="98">
        <f>SEKTOR_USD!K36*$C$55</f>
        <v>325202099.27375549</v>
      </c>
      <c r="L36" s="99">
        <f t="shared" si="2"/>
        <v>150.49991809878634</v>
      </c>
      <c r="M36" s="99">
        <f t="shared" si="5"/>
        <v>11.002946884172777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3077313.1618458712</v>
      </c>
      <c r="C37" s="98">
        <f>SEKTOR_USD!C37*$C$53</f>
        <v>7285086.7236576639</v>
      </c>
      <c r="D37" s="99">
        <f t="shared" si="0"/>
        <v>136.73530578499313</v>
      </c>
      <c r="E37" s="99">
        <f t="shared" si="3"/>
        <v>2.542390926376958</v>
      </c>
      <c r="F37" s="98">
        <f>SEKTOR_USD!F37*$B$54</f>
        <v>20624286.950575124</v>
      </c>
      <c r="G37" s="98">
        <f>SEKTOR_USD!G37*$C$54</f>
        <v>49362050.768285371</v>
      </c>
      <c r="H37" s="99">
        <f t="shared" si="1"/>
        <v>139.33942970527218</v>
      </c>
      <c r="I37" s="99">
        <f t="shared" si="4"/>
        <v>2.4897191125817937</v>
      </c>
      <c r="J37" s="98">
        <f>SEKTOR_USD!J37*$B$55</f>
        <v>33581302.530704156</v>
      </c>
      <c r="K37" s="98">
        <f>SEKTOR_USD!K37*$C$55</f>
        <v>68970270.551254213</v>
      </c>
      <c r="L37" s="99">
        <f t="shared" si="2"/>
        <v>105.3829522788555</v>
      </c>
      <c r="M37" s="99">
        <f t="shared" si="5"/>
        <v>2.3335526589687023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3953319.9908357542</v>
      </c>
      <c r="C38" s="98">
        <f>SEKTOR_USD!C38*$C$53</f>
        <v>6462527.697446865</v>
      </c>
      <c r="D38" s="99">
        <f t="shared" si="0"/>
        <v>63.470898192601155</v>
      </c>
      <c r="E38" s="99">
        <f t="shared" si="3"/>
        <v>2.2553296072774063</v>
      </c>
      <c r="F38" s="98">
        <f>SEKTOR_USD!F38*$B$54</f>
        <v>23464694.955434244</v>
      </c>
      <c r="G38" s="98">
        <f>SEKTOR_USD!G38*$C$54</f>
        <v>46656641.119020246</v>
      </c>
      <c r="H38" s="99">
        <f t="shared" si="1"/>
        <v>98.837620551359123</v>
      </c>
      <c r="I38" s="99">
        <f t="shared" si="4"/>
        <v>2.3532638801450934</v>
      </c>
      <c r="J38" s="98">
        <f>SEKTOR_USD!J38*$B$55</f>
        <v>37363028.602955669</v>
      </c>
      <c r="K38" s="98">
        <f>SEKTOR_USD!K38*$C$55</f>
        <v>90515867.314823106</v>
      </c>
      <c r="L38" s="99">
        <f t="shared" si="2"/>
        <v>142.260519822161</v>
      </c>
      <c r="M38" s="99">
        <f t="shared" si="5"/>
        <v>3.0625302925902855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1987269.4766993129</v>
      </c>
      <c r="C39" s="98">
        <f>SEKTOR_USD!C39*$C$53</f>
        <v>5673919.8961645551</v>
      </c>
      <c r="D39" s="99">
        <f t="shared" si="0"/>
        <v>185.51336206242433</v>
      </c>
      <c r="E39" s="99">
        <f t="shared" si="3"/>
        <v>1.9801167794136918</v>
      </c>
      <c r="F39" s="98">
        <f>SEKTOR_USD!F39*$B$54</f>
        <v>12565884.963195015</v>
      </c>
      <c r="G39" s="98">
        <f>SEKTOR_USD!G39*$C$54</f>
        <v>35026777.607275747</v>
      </c>
      <c r="H39" s="99">
        <f t="shared" si="1"/>
        <v>178.74501246723017</v>
      </c>
      <c r="I39" s="99">
        <f t="shared" si="4"/>
        <v>1.7666777677117087</v>
      </c>
      <c r="J39" s="98">
        <f>SEKTOR_USD!J39*$B$55</f>
        <v>21934833.664254881</v>
      </c>
      <c r="K39" s="98">
        <f>SEKTOR_USD!K39*$C$55</f>
        <v>51517591.3357528</v>
      </c>
      <c r="L39" s="99">
        <f t="shared" si="2"/>
        <v>134.86656942243485</v>
      </c>
      <c r="M39" s="99">
        <f t="shared" si="5"/>
        <v>1.7430555409503576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4011907.4004629683</v>
      </c>
      <c r="C40" s="98">
        <f>SEKTOR_USD!C40*$C$53</f>
        <v>8017304.2347323047</v>
      </c>
      <c r="D40" s="99">
        <f t="shared" si="0"/>
        <v>99.837718931576518</v>
      </c>
      <c r="E40" s="99">
        <f t="shared" si="3"/>
        <v>2.7979243506044504</v>
      </c>
      <c r="F40" s="98">
        <f>SEKTOR_USD!F40*$B$54</f>
        <v>27801074.785601482</v>
      </c>
      <c r="G40" s="98">
        <f>SEKTOR_USD!G40*$C$54</f>
        <v>58118863.560825057</v>
      </c>
      <c r="H40" s="99">
        <f t="shared" si="1"/>
        <v>109.05257803531225</v>
      </c>
      <c r="I40" s="99">
        <f t="shared" si="4"/>
        <v>2.931394525891291</v>
      </c>
      <c r="J40" s="98">
        <f>SEKTOR_USD!J40*$B$55</f>
        <v>44484476.036949329</v>
      </c>
      <c r="K40" s="98">
        <f>SEKTOR_USD!K40*$C$55</f>
        <v>85438143.62875548</v>
      </c>
      <c r="L40" s="99">
        <f t="shared" si="2"/>
        <v>92.062830093333119</v>
      </c>
      <c r="M40" s="99">
        <f t="shared" si="5"/>
        <v>2.8907296672712071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88905.935803554326</v>
      </c>
      <c r="C41" s="98">
        <f>SEKTOR_USD!C41*$C$53</f>
        <v>166721.2060517577</v>
      </c>
      <c r="D41" s="99">
        <f t="shared" si="0"/>
        <v>87.525393602676004</v>
      </c>
      <c r="E41" s="99">
        <f t="shared" si="3"/>
        <v>5.8183313058461021E-2</v>
      </c>
      <c r="F41" s="98">
        <f>SEKTOR_USD!F41*$B$54</f>
        <v>616205.92771652283</v>
      </c>
      <c r="G41" s="98">
        <f>SEKTOR_USD!G41*$C$54</f>
        <v>1189358.3288594678</v>
      </c>
      <c r="H41" s="99">
        <f t="shared" si="1"/>
        <v>93.013126840061162</v>
      </c>
      <c r="I41" s="99">
        <f t="shared" si="4"/>
        <v>5.998875891461708E-2</v>
      </c>
      <c r="J41" s="98">
        <f>SEKTOR_USD!J41*$B$55</f>
        <v>983330.27236428158</v>
      </c>
      <c r="K41" s="98">
        <f>SEKTOR_USD!K41*$C$55</f>
        <v>1855895.5247599427</v>
      </c>
      <c r="L41" s="99">
        <f t="shared" si="2"/>
        <v>88.735725617162046</v>
      </c>
      <c r="M41" s="99">
        <f t="shared" si="5"/>
        <v>6.2792706219026481E-2</v>
      </c>
    </row>
    <row r="42" spans="1:13" ht="16.8" x14ac:dyDescent="0.3">
      <c r="A42" s="92" t="s">
        <v>31</v>
      </c>
      <c r="B42" s="93">
        <f>SEKTOR_USD!B42*$B$53</f>
        <v>4102964.1156906029</v>
      </c>
      <c r="C42" s="93">
        <f>SEKTOR_USD!C42*$C$53</f>
        <v>8561072.7654139195</v>
      </c>
      <c r="D42" s="96">
        <f t="shared" si="0"/>
        <v>108.6558040484577</v>
      </c>
      <c r="E42" s="96">
        <f t="shared" si="3"/>
        <v>2.98769177972301</v>
      </c>
      <c r="F42" s="93">
        <f>SEKTOR_USD!F42*$B$54</f>
        <v>26315833.888849173</v>
      </c>
      <c r="G42" s="93">
        <f>SEKTOR_USD!G42*$C$54</f>
        <v>58527493.055673018</v>
      </c>
      <c r="H42" s="96">
        <f t="shared" si="1"/>
        <v>122.40409824319842</v>
      </c>
      <c r="I42" s="96">
        <f t="shared" si="4"/>
        <v>2.9520049472059022</v>
      </c>
      <c r="J42" s="93">
        <f>SEKTOR_USD!J42*$B$55</f>
        <v>42007323.384511694</v>
      </c>
      <c r="K42" s="93">
        <f>SEKTOR_USD!K42*$C$55</f>
        <v>84752156.536524445</v>
      </c>
      <c r="L42" s="96">
        <f t="shared" si="2"/>
        <v>101.75566950731496</v>
      </c>
      <c r="M42" s="96">
        <f t="shared" si="5"/>
        <v>2.8675198554160497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4102964.1156906029</v>
      </c>
      <c r="C43" s="98">
        <f>SEKTOR_USD!C43*$C$53</f>
        <v>8561072.7654139195</v>
      </c>
      <c r="D43" s="99">
        <f t="shared" si="0"/>
        <v>108.6558040484577</v>
      </c>
      <c r="E43" s="99">
        <f t="shared" si="3"/>
        <v>2.98769177972301</v>
      </c>
      <c r="F43" s="98">
        <f>SEKTOR_USD!F43*$B$54</f>
        <v>26315833.888849173</v>
      </c>
      <c r="G43" s="98">
        <f>SEKTOR_USD!G43*$C$54</f>
        <v>58527493.055673018</v>
      </c>
      <c r="H43" s="99">
        <f t="shared" si="1"/>
        <v>122.40409824319842</v>
      </c>
      <c r="I43" s="99">
        <f t="shared" si="4"/>
        <v>2.9520049472059022</v>
      </c>
      <c r="J43" s="98">
        <f>SEKTOR_USD!J43*$B$55</f>
        <v>42007323.384511694</v>
      </c>
      <c r="K43" s="98">
        <f>SEKTOR_USD!K43*$C$55</f>
        <v>84752156.536524445</v>
      </c>
      <c r="L43" s="99">
        <f t="shared" si="2"/>
        <v>101.75566950731496</v>
      </c>
      <c r="M43" s="99">
        <f t="shared" si="5"/>
        <v>2.8675198554160497</v>
      </c>
    </row>
    <row r="44" spans="1:13" ht="17.399999999999999" x14ac:dyDescent="0.3">
      <c r="A44" s="100" t="s">
        <v>33</v>
      </c>
      <c r="B44" s="101">
        <f>SEKTOR_USD!B44*$B$53</f>
        <v>130070480.00724609</v>
      </c>
      <c r="C44" s="101">
        <f>SEKTOR_USD!C44*$C$53</f>
        <v>286544710.65310556</v>
      </c>
      <c r="D44" s="102">
        <f>(C44-B44)/B44*100</f>
        <v>120.29957192219362</v>
      </c>
      <c r="E44" s="103">
        <f t="shared" si="3"/>
        <v>100</v>
      </c>
      <c r="F44" s="101">
        <f>SEKTOR_USD!F44*$B$54</f>
        <v>884270358.99670434</v>
      </c>
      <c r="G44" s="101">
        <f>SEKTOR_USD!G44*$C$54</f>
        <v>1982635330.9830928</v>
      </c>
      <c r="H44" s="102">
        <f>(G44-F44)/F44*100</f>
        <v>124.21144289316635</v>
      </c>
      <c r="I44" s="102">
        <f t="shared" si="4"/>
        <v>100</v>
      </c>
      <c r="J44" s="101">
        <f>SEKTOR_USD!J44*$B$55</f>
        <v>1448369614.6439922</v>
      </c>
      <c r="K44" s="101">
        <f>SEKTOR_USD!K44*$C$55</f>
        <v>2955590922.1150875</v>
      </c>
      <c r="L44" s="102">
        <f>(K44-J44)/J44*100</f>
        <v>104.06330623288925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34607982.107128397</v>
      </c>
      <c r="C45" s="40">
        <f>SEKTOR_USD!C46*2.7012</f>
        <v>50108078.863377593</v>
      </c>
      <c r="D45" s="41"/>
      <c r="E45" s="41"/>
      <c r="F45" s="40">
        <f>SEKTOR_USD!F46*2.1642</f>
        <v>262377877.52955905</v>
      </c>
      <c r="G45" s="40">
        <f>SEKTOR_USD!G46*2.5613</f>
        <v>369894463.98611349</v>
      </c>
      <c r="H45" s="41">
        <f>(G45-F45)/F45*100</f>
        <v>40.977763624313866</v>
      </c>
      <c r="I45" s="41" t="e">
        <f t="shared" ref="I45:I46" si="6">G45/G$46*100</f>
        <v>#REF!</v>
      </c>
      <c r="J45" s="40">
        <f>SEKTOR_USD!J46*2.0809</f>
        <v>418102415.00402051</v>
      </c>
      <c r="K45" s="40">
        <f>SEKTOR_USD!K46*2.3856</f>
        <v>592572644.83865285</v>
      </c>
      <c r="L45" s="41">
        <f>(K45-J45)/J45*100</f>
        <v>41.729065313567872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225</v>
      </c>
      <c r="B53" s="83">
        <v>8.6051009999999994</v>
      </c>
      <c r="C53" s="83">
        <v>17.410361999999999</v>
      </c>
    </row>
    <row r="54" spans="1:3" x14ac:dyDescent="0.25">
      <c r="A54" s="82" t="s">
        <v>227</v>
      </c>
      <c r="B54" s="83">
        <v>7.9927841428571424</v>
      </c>
      <c r="C54" s="83">
        <v>15.203153714285715</v>
      </c>
    </row>
    <row r="55" spans="1:3" x14ac:dyDescent="0.25">
      <c r="A55" s="82" t="s">
        <v>226</v>
      </c>
      <c r="B55" s="83">
        <v>7.8654115000000004</v>
      </c>
      <c r="C55" s="83">
        <v>13.069061083333333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C2" sqref="C2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8"/>
      <c r="B6" s="157" t="s">
        <v>122</v>
      </c>
      <c r="C6" s="157"/>
      <c r="D6" s="157" t="s">
        <v>123</v>
      </c>
      <c r="E6" s="157"/>
      <c r="F6" s="157" t="s">
        <v>117</v>
      </c>
      <c r="G6" s="157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15.899841818165438</v>
      </c>
      <c r="C8" s="105">
        <f>SEKTOR_TL!D8</f>
        <v>134.49558602473095</v>
      </c>
      <c r="D8" s="105">
        <f>SEKTOR_USD!H8</f>
        <v>20.388723915933639</v>
      </c>
      <c r="E8" s="105">
        <f>SEKTOR_TL!H8</f>
        <v>128.99258161454355</v>
      </c>
      <c r="F8" s="105">
        <f>SEKTOR_USD!L8</f>
        <v>23.025308122436925</v>
      </c>
      <c r="G8" s="105">
        <f>SEKTOR_TL!L8</f>
        <v>104.41718359529347</v>
      </c>
    </row>
    <row r="9" spans="1:7" s="21" customFormat="1" ht="15.6" x14ac:dyDescent="0.3">
      <c r="A9" s="95" t="s">
        <v>3</v>
      </c>
      <c r="B9" s="105">
        <f>SEKTOR_USD!D9</f>
        <v>12.941857396943657</v>
      </c>
      <c r="C9" s="105">
        <f>SEKTOR_TL!D9</f>
        <v>128.51081262534476</v>
      </c>
      <c r="D9" s="105">
        <f>SEKTOR_USD!H9</f>
        <v>15.75079904401967</v>
      </c>
      <c r="E9" s="105">
        <f>SEKTOR_TL!H9</f>
        <v>120.17073887705017</v>
      </c>
      <c r="F9" s="105">
        <f>SEKTOR_USD!L9</f>
        <v>19.076660095702984</v>
      </c>
      <c r="G9" s="105">
        <f>SEKTOR_TL!L9</f>
        <v>97.856163582803404</v>
      </c>
    </row>
    <row r="10" spans="1:7" ht="13.8" x14ac:dyDescent="0.25">
      <c r="A10" s="97" t="s">
        <v>4</v>
      </c>
      <c r="B10" s="106">
        <f>SEKTOR_USD!D10</f>
        <v>31.630989205951877</v>
      </c>
      <c r="C10" s="106">
        <f>SEKTOR_TL!D10</f>
        <v>166.32379707033243</v>
      </c>
      <c r="D10" s="106">
        <f>SEKTOR_USD!H10</f>
        <v>31.381884908629793</v>
      </c>
      <c r="E10" s="106">
        <f>SEKTOR_TL!H10</f>
        <v>149.90278178893564</v>
      </c>
      <c r="F10" s="106">
        <f>SEKTOR_USD!L10</f>
        <v>32.849112100605311</v>
      </c>
      <c r="G10" s="106">
        <f>SEKTOR_TL!L10</f>
        <v>120.74028306203788</v>
      </c>
    </row>
    <row r="11" spans="1:7" ht="13.8" x14ac:dyDescent="0.25">
      <c r="A11" s="97" t="s">
        <v>5</v>
      </c>
      <c r="B11" s="106">
        <f>SEKTOR_USD!D11</f>
        <v>-6.3789015379219309</v>
      </c>
      <c r="C11" s="106">
        <f>SEKTOR_TL!D11</f>
        <v>89.419881888942669</v>
      </c>
      <c r="D11" s="106">
        <f>SEKTOR_USD!H11</f>
        <v>-1.4647956786979577</v>
      </c>
      <c r="E11" s="106">
        <f>SEKTOR_TL!H11</f>
        <v>87.424786005769164</v>
      </c>
      <c r="F11" s="106">
        <f>SEKTOR_USD!L11</f>
        <v>1.7474388671594769</v>
      </c>
      <c r="G11" s="106">
        <f>SEKTOR_TL!L11</f>
        <v>69.062164595918631</v>
      </c>
    </row>
    <row r="12" spans="1:7" ht="13.8" x14ac:dyDescent="0.25">
      <c r="A12" s="97" t="s">
        <v>6</v>
      </c>
      <c r="B12" s="106">
        <f>SEKTOR_USD!D12</f>
        <v>5.7733357854544929</v>
      </c>
      <c r="C12" s="106">
        <f>SEKTOR_TL!D12</f>
        <v>114.00702513222301</v>
      </c>
      <c r="D12" s="106">
        <f>SEKTOR_USD!H12</f>
        <v>20.882956958327675</v>
      </c>
      <c r="E12" s="106">
        <f>SEKTOR_TL!H12</f>
        <v>129.93266716920112</v>
      </c>
      <c r="F12" s="106">
        <f>SEKTOR_USD!L12</f>
        <v>20.732933261282128</v>
      </c>
      <c r="G12" s="106">
        <f>SEKTOR_TL!L12</f>
        <v>100.60820461354155</v>
      </c>
    </row>
    <row r="13" spans="1:7" ht="13.8" x14ac:dyDescent="0.25">
      <c r="A13" s="97" t="s">
        <v>7</v>
      </c>
      <c r="B13" s="106">
        <f>SEKTOR_USD!D13</f>
        <v>3.751881415383767</v>
      </c>
      <c r="C13" s="106">
        <f>SEKTOR_TL!D13</f>
        <v>109.91709610647267</v>
      </c>
      <c r="D13" s="106">
        <f>SEKTOR_USD!H13</f>
        <v>9.8472395710697302</v>
      </c>
      <c r="E13" s="106">
        <f>SEKTOR_TL!H13</f>
        <v>108.94152005610975</v>
      </c>
      <c r="F13" s="106">
        <f>SEKTOR_USD!L13</f>
        <v>12.572751093487319</v>
      </c>
      <c r="G13" s="106">
        <f>SEKTOR_TL!L13</f>
        <v>87.049356586068626</v>
      </c>
    </row>
    <row r="14" spans="1:7" ht="13.8" x14ac:dyDescent="0.25">
      <c r="A14" s="97" t="s">
        <v>8</v>
      </c>
      <c r="B14" s="106">
        <f>SEKTOR_USD!D14</f>
        <v>-33.383728658026605</v>
      </c>
      <c r="C14" s="106">
        <f>SEKTOR_TL!D14</f>
        <v>34.782078578041407</v>
      </c>
      <c r="D14" s="106">
        <f>SEKTOR_USD!H14</f>
        <v>-21.11330577711783</v>
      </c>
      <c r="E14" s="106">
        <f>SEKTOR_TL!H14</f>
        <v>50.0511607528056</v>
      </c>
      <c r="F14" s="106">
        <f>SEKTOR_USD!L14</f>
        <v>1.4178195357320202</v>
      </c>
      <c r="G14" s="106">
        <f>SEKTOR_TL!L14</f>
        <v>68.514473584879624</v>
      </c>
    </row>
    <row r="15" spans="1:7" ht="13.8" x14ac:dyDescent="0.25">
      <c r="A15" s="97" t="s">
        <v>9</v>
      </c>
      <c r="B15" s="106">
        <f>SEKTOR_USD!D15</f>
        <v>4.3953609847423021</v>
      </c>
      <c r="C15" s="106">
        <f>SEKTOR_TL!D15</f>
        <v>111.2190229800952</v>
      </c>
      <c r="D15" s="106">
        <f>SEKTOR_USD!H15</f>
        <v>36.073901737688111</v>
      </c>
      <c r="E15" s="106">
        <f>SEKTOR_TL!H15</f>
        <v>158.82751337272762</v>
      </c>
      <c r="F15" s="106">
        <f>SEKTOR_USD!L15</f>
        <v>35.516440127506037</v>
      </c>
      <c r="G15" s="106">
        <f>SEKTOR_TL!L15</f>
        <v>125.17227913914748</v>
      </c>
    </row>
    <row r="16" spans="1:7" ht="13.8" x14ac:dyDescent="0.25">
      <c r="A16" s="97" t="s">
        <v>10</v>
      </c>
      <c r="B16" s="106">
        <f>SEKTOR_USD!D16</f>
        <v>13.98806483581361</v>
      </c>
      <c r="C16" s="106">
        <f>SEKTOR_TL!D16</f>
        <v>130.6275629386553</v>
      </c>
      <c r="D16" s="106">
        <f>SEKTOR_USD!H16</f>
        <v>2.2747150689508815</v>
      </c>
      <c r="E16" s="106">
        <f>SEKTOR_TL!H16</f>
        <v>94.537746358080881</v>
      </c>
      <c r="F16" s="106">
        <f>SEKTOR_USD!L16</f>
        <v>-3.2928233653606158</v>
      </c>
      <c r="G16" s="106">
        <f>SEKTOR_TL!L16</f>
        <v>60.687333222782833</v>
      </c>
    </row>
    <row r="17" spans="1:7" ht="13.8" x14ac:dyDescent="0.25">
      <c r="A17" s="107" t="s">
        <v>11</v>
      </c>
      <c r="B17" s="106">
        <f>SEKTOR_USD!D17</f>
        <v>-54.805172779968771</v>
      </c>
      <c r="C17" s="106">
        <f>SEKTOR_TL!D17</f>
        <v>-8.5590857761928341</v>
      </c>
      <c r="D17" s="106">
        <f>SEKTOR_USD!H17</f>
        <v>-8.5843080327628147</v>
      </c>
      <c r="E17" s="106">
        <f>SEKTOR_TL!H17</f>
        <v>73.882691191869625</v>
      </c>
      <c r="F17" s="106">
        <f>SEKTOR_USD!L17</f>
        <v>-2.4675441835110177</v>
      </c>
      <c r="G17" s="106">
        <f>SEKTOR_TL!L17</f>
        <v>62.058605919500067</v>
      </c>
    </row>
    <row r="18" spans="1:7" s="21" customFormat="1" ht="15.6" x14ac:dyDescent="0.3">
      <c r="A18" s="95" t="s">
        <v>12</v>
      </c>
      <c r="B18" s="105">
        <f>SEKTOR_USD!D18</f>
        <v>21.863817072337049</v>
      </c>
      <c r="C18" s="105">
        <f>SEKTOR_TL!D18</f>
        <v>146.56226230594714</v>
      </c>
      <c r="D18" s="105">
        <f>SEKTOR_USD!H18</f>
        <v>32.117163400461841</v>
      </c>
      <c r="E18" s="105">
        <f>SEKTOR_TL!H18</f>
        <v>151.30136227532606</v>
      </c>
      <c r="F18" s="105">
        <f>SEKTOR_USD!L18</f>
        <v>37.124325670051753</v>
      </c>
      <c r="G18" s="105">
        <f>SEKTOR_TL!L18</f>
        <v>127.84391995165151</v>
      </c>
    </row>
    <row r="19" spans="1:7" ht="13.8" x14ac:dyDescent="0.25">
      <c r="A19" s="97" t="s">
        <v>13</v>
      </c>
      <c r="B19" s="106">
        <f>SEKTOR_USD!D19</f>
        <v>21.863817072337049</v>
      </c>
      <c r="C19" s="106">
        <f>SEKTOR_TL!D19</f>
        <v>146.56226230594714</v>
      </c>
      <c r="D19" s="106">
        <f>SEKTOR_USD!H19</f>
        <v>32.117163400461841</v>
      </c>
      <c r="E19" s="106">
        <f>SEKTOR_TL!H19</f>
        <v>151.30136227532606</v>
      </c>
      <c r="F19" s="106">
        <f>SEKTOR_USD!L19</f>
        <v>37.124325670051753</v>
      </c>
      <c r="G19" s="106">
        <f>SEKTOR_TL!L19</f>
        <v>127.84391995165151</v>
      </c>
    </row>
    <row r="20" spans="1:7" s="21" customFormat="1" ht="15.6" x14ac:dyDescent="0.3">
      <c r="A20" s="95" t="s">
        <v>110</v>
      </c>
      <c r="B20" s="105">
        <f>SEKTOR_USD!D20</f>
        <v>20.12570813664955</v>
      </c>
      <c r="C20" s="105">
        <f>SEKTOR_TL!D20</f>
        <v>143.04561493995408</v>
      </c>
      <c r="D20" s="105">
        <f>SEKTOR_USD!H20</f>
        <v>27.331908330415072</v>
      </c>
      <c r="E20" s="105">
        <f>SEKTOR_TL!H20</f>
        <v>142.19928131183593</v>
      </c>
      <c r="F20" s="105">
        <f>SEKTOR_USD!L20</f>
        <v>27.561908105863569</v>
      </c>
      <c r="G20" s="105">
        <f>SEKTOR_TL!L20</f>
        <v>111.95513660564158</v>
      </c>
    </row>
    <row r="21" spans="1:7" ht="13.8" x14ac:dyDescent="0.25">
      <c r="A21" s="97" t="s">
        <v>109</v>
      </c>
      <c r="B21" s="106">
        <f>SEKTOR_USD!D21</f>
        <v>20.12570813664955</v>
      </c>
      <c r="C21" s="106">
        <f>SEKTOR_TL!D21</f>
        <v>143.04561493995408</v>
      </c>
      <c r="D21" s="106">
        <f>SEKTOR_USD!H21</f>
        <v>27.331908330415072</v>
      </c>
      <c r="E21" s="106">
        <f>SEKTOR_TL!H21</f>
        <v>142.19928131183593</v>
      </c>
      <c r="F21" s="106">
        <f>SEKTOR_USD!L21</f>
        <v>27.561908105863569</v>
      </c>
      <c r="G21" s="106">
        <f>SEKTOR_TL!L21</f>
        <v>111.95513660564158</v>
      </c>
    </row>
    <row r="22" spans="1:7" ht="16.8" x14ac:dyDescent="0.3">
      <c r="A22" s="92" t="s">
        <v>14</v>
      </c>
      <c r="B22" s="105">
        <f>SEKTOR_USD!D22</f>
        <v>7.978824538867439</v>
      </c>
      <c r="C22" s="105">
        <f>SEKTOR_TL!D22</f>
        <v>118.46930367884876</v>
      </c>
      <c r="D22" s="105">
        <f>SEKTOR_USD!H22</f>
        <v>17.481535092741318</v>
      </c>
      <c r="E22" s="105">
        <f>SEKTOR_TL!H22</f>
        <v>123.46278902093968</v>
      </c>
      <c r="F22" s="105">
        <f>SEKTOR_USD!L22</f>
        <v>22.823666222021163</v>
      </c>
      <c r="G22" s="105">
        <f>SEKTOR_TL!L22</f>
        <v>104.08213814808538</v>
      </c>
    </row>
    <row r="23" spans="1:7" s="21" customFormat="1" ht="15.6" x14ac:dyDescent="0.3">
      <c r="A23" s="95" t="s">
        <v>15</v>
      </c>
      <c r="B23" s="105">
        <f>SEKTOR_USD!D23</f>
        <v>-3.7622378593123917</v>
      </c>
      <c r="C23" s="105">
        <f>SEKTOR_TL!D23</f>
        <v>94.714074470394536</v>
      </c>
      <c r="D23" s="105">
        <f>SEKTOR_USD!H23</f>
        <v>4.9282039591930529</v>
      </c>
      <c r="E23" s="105">
        <f>SEKTOR_TL!H23</f>
        <v>99.584973801793709</v>
      </c>
      <c r="F23" s="105">
        <f>SEKTOR_USD!L23</f>
        <v>12.625133630818789</v>
      </c>
      <c r="G23" s="105">
        <f>SEKTOR_TL!L23</f>
        <v>87.136394699724207</v>
      </c>
    </row>
    <row r="24" spans="1:7" ht="13.8" x14ac:dyDescent="0.25">
      <c r="A24" s="97" t="s">
        <v>16</v>
      </c>
      <c r="B24" s="106">
        <f>SEKTOR_USD!D24</f>
        <v>0.67443415198794343</v>
      </c>
      <c r="C24" s="106">
        <f>SEKTOR_TL!D24</f>
        <v>103.69061824274614</v>
      </c>
      <c r="D24" s="106">
        <f>SEKTOR_USD!H24</f>
        <v>9.5389353437075055</v>
      </c>
      <c r="E24" s="106">
        <f>SEKTOR_TL!H24</f>
        <v>108.35509153813948</v>
      </c>
      <c r="F24" s="106">
        <f>SEKTOR_USD!L24</f>
        <v>17.528299284923456</v>
      </c>
      <c r="G24" s="106">
        <f>SEKTOR_TL!L24</f>
        <v>95.283428257370346</v>
      </c>
    </row>
    <row r="25" spans="1:7" ht="13.8" x14ac:dyDescent="0.25">
      <c r="A25" s="97" t="s">
        <v>17</v>
      </c>
      <c r="B25" s="106">
        <f>SEKTOR_USD!D25</f>
        <v>8.0201867767366544</v>
      </c>
      <c r="C25" s="106">
        <f>SEKTOR_TL!D25</f>
        <v>118.55299026595951</v>
      </c>
      <c r="D25" s="106">
        <f>SEKTOR_USD!H25</f>
        <v>21.011036259042154</v>
      </c>
      <c r="E25" s="106">
        <f>SEKTOR_TL!H25</f>
        <v>130.17628807295344</v>
      </c>
      <c r="F25" s="106">
        <f>SEKTOR_USD!L25</f>
        <v>27.751625957614468</v>
      </c>
      <c r="G25" s="106">
        <f>SEKTOR_TL!L25</f>
        <v>112.2703692152935</v>
      </c>
    </row>
    <row r="26" spans="1:7" ht="13.8" x14ac:dyDescent="0.25">
      <c r="A26" s="97" t="s">
        <v>18</v>
      </c>
      <c r="B26" s="106">
        <f>SEKTOR_USD!D26</f>
        <v>-26.720171311762737</v>
      </c>
      <c r="C26" s="106">
        <f>SEKTOR_TL!D26</f>
        <v>48.264191757911483</v>
      </c>
      <c r="D26" s="106">
        <f>SEKTOR_USD!H26</f>
        <v>-17.380634784205188</v>
      </c>
      <c r="E26" s="106">
        <f>SEKTOR_TL!H26</f>
        <v>57.151111140033329</v>
      </c>
      <c r="F26" s="106">
        <f>SEKTOR_USD!L26</f>
        <v>-8.8404250334372012</v>
      </c>
      <c r="G26" s="106">
        <f>SEKTOR_TL!L26</f>
        <v>51.469513523699703</v>
      </c>
    </row>
    <row r="27" spans="1:7" s="21" customFormat="1" ht="15.6" x14ac:dyDescent="0.3">
      <c r="A27" s="95" t="s">
        <v>19</v>
      </c>
      <c r="B27" s="105">
        <f>SEKTOR_USD!D27</f>
        <v>54.091245219560548</v>
      </c>
      <c r="C27" s="105">
        <f>SEKTOR_TL!D27</f>
        <v>211.7667486184437</v>
      </c>
      <c r="D27" s="105">
        <f>SEKTOR_USD!H27</f>
        <v>41.772177145191378</v>
      </c>
      <c r="E27" s="105">
        <f>SEKTOR_TL!H27</f>
        <v>169.66625934387037</v>
      </c>
      <c r="F27" s="105">
        <f>SEKTOR_USD!L27</f>
        <v>41.361450147134235</v>
      </c>
      <c r="G27" s="105">
        <f>SEKTOR_TL!L27</f>
        <v>134.88426852193007</v>
      </c>
    </row>
    <row r="28" spans="1:7" ht="13.8" x14ac:dyDescent="0.25">
      <c r="A28" s="97" t="s">
        <v>20</v>
      </c>
      <c r="B28" s="106">
        <f>SEKTOR_USD!D28</f>
        <v>54.091245219560548</v>
      </c>
      <c r="C28" s="106">
        <f>SEKTOR_TL!D28</f>
        <v>211.7667486184437</v>
      </c>
      <c r="D28" s="106">
        <f>SEKTOR_USD!H28</f>
        <v>41.772177145191378</v>
      </c>
      <c r="E28" s="106">
        <f>SEKTOR_TL!H28</f>
        <v>169.66625934387037</v>
      </c>
      <c r="F28" s="106">
        <f>SEKTOR_USD!L28</f>
        <v>41.361450147134235</v>
      </c>
      <c r="G28" s="106">
        <f>SEKTOR_TL!L28</f>
        <v>134.88426852193007</v>
      </c>
    </row>
    <row r="29" spans="1:7" s="21" customFormat="1" ht="15.6" x14ac:dyDescent="0.3">
      <c r="A29" s="95" t="s">
        <v>21</v>
      </c>
      <c r="B29" s="105">
        <f>SEKTOR_USD!D29</f>
        <v>0.14358345774210562</v>
      </c>
      <c r="C29" s="105">
        <f>SEKTOR_TL!D29</f>
        <v>102.61656893701792</v>
      </c>
      <c r="D29" s="105">
        <f>SEKTOR_USD!H29</f>
        <v>14.135720184017641</v>
      </c>
      <c r="E29" s="105">
        <f>SEKTOR_TL!H29</f>
        <v>117.09868141491444</v>
      </c>
      <c r="F29" s="105">
        <f>SEKTOR_USD!L29</f>
        <v>20.516847790586144</v>
      </c>
      <c r="G29" s="105">
        <f>SEKTOR_TL!L29</f>
        <v>100.24915992582919</v>
      </c>
    </row>
    <row r="30" spans="1:7" ht="13.8" x14ac:dyDescent="0.25">
      <c r="A30" s="97" t="s">
        <v>22</v>
      </c>
      <c r="B30" s="106">
        <f>SEKTOR_USD!D30</f>
        <v>-4.1010418510769249</v>
      </c>
      <c r="C30" s="106">
        <f>SEKTOR_TL!D30</f>
        <v>94.0285856953452</v>
      </c>
      <c r="D30" s="106">
        <f>SEKTOR_USD!H30</f>
        <v>11.641644284228676</v>
      </c>
      <c r="E30" s="106">
        <f>SEKTOR_TL!H30</f>
        <v>112.35467499589049</v>
      </c>
      <c r="F30" s="106">
        <f>SEKTOR_USD!L30</f>
        <v>10.693921543530212</v>
      </c>
      <c r="G30" s="106">
        <f>SEKTOR_TL!L30</f>
        <v>83.927518885198012</v>
      </c>
    </row>
    <row r="31" spans="1:7" ht="13.8" x14ac:dyDescent="0.25">
      <c r="A31" s="97" t="s">
        <v>23</v>
      </c>
      <c r="B31" s="106">
        <f>SEKTOR_USD!D31</f>
        <v>3.5038369859780629</v>
      </c>
      <c r="C31" s="106">
        <f>SEKTOR_TL!D31</f>
        <v>109.4152375799967</v>
      </c>
      <c r="D31" s="106">
        <f>SEKTOR_USD!H31</f>
        <v>5.7961370459652297</v>
      </c>
      <c r="E31" s="106">
        <f>SEKTOR_TL!H31</f>
        <v>101.23587790430273</v>
      </c>
      <c r="F31" s="106">
        <f>SEKTOR_USD!L31</f>
        <v>4.7228944438161635</v>
      </c>
      <c r="G31" s="106">
        <f>SEKTOR_TL!L31</f>
        <v>74.00614123109797</v>
      </c>
    </row>
    <row r="32" spans="1:7" ht="13.8" x14ac:dyDescent="0.25">
      <c r="A32" s="97" t="s">
        <v>24</v>
      </c>
      <c r="B32" s="106">
        <f>SEKTOR_USD!D32</f>
        <v>-42.331587622192643</v>
      </c>
      <c r="C32" s="106">
        <f>SEKTOR_TL!D32</f>
        <v>16.678227886332419</v>
      </c>
      <c r="D32" s="106">
        <f>SEKTOR_USD!H32</f>
        <v>-10.917979453219303</v>
      </c>
      <c r="E32" s="106">
        <f>SEKTOR_TL!H32</f>
        <v>69.443791718331127</v>
      </c>
      <c r="F32" s="106">
        <f>SEKTOR_USD!L32</f>
        <v>-0.3999387699325484</v>
      </c>
      <c r="G32" s="106">
        <f>SEKTOR_TL!L32</f>
        <v>65.494111035321083</v>
      </c>
    </row>
    <row r="33" spans="1:7" ht="13.8" x14ac:dyDescent="0.25">
      <c r="A33" s="97" t="s">
        <v>105</v>
      </c>
      <c r="B33" s="106">
        <f>SEKTOR_USD!D33</f>
        <v>2.9659618313736877</v>
      </c>
      <c r="C33" s="106">
        <f>SEKTOR_TL!D33</f>
        <v>108.32697596023557</v>
      </c>
      <c r="D33" s="106">
        <f>SEKTOR_USD!H33</f>
        <v>6.3736400560683819</v>
      </c>
      <c r="E33" s="106">
        <f>SEKTOR_TL!H33</f>
        <v>102.33435208753301</v>
      </c>
      <c r="F33" s="106">
        <f>SEKTOR_USD!L33</f>
        <v>10.859772573258928</v>
      </c>
      <c r="G33" s="106">
        <f>SEKTOR_TL!L33</f>
        <v>84.203094707042638</v>
      </c>
    </row>
    <row r="34" spans="1:7" ht="13.8" x14ac:dyDescent="0.25">
      <c r="A34" s="97" t="s">
        <v>25</v>
      </c>
      <c r="B34" s="106">
        <f>SEKTOR_USD!D34</f>
        <v>3.82920234285413</v>
      </c>
      <c r="C34" s="106">
        <f>SEKTOR_TL!D34</f>
        <v>110.07353649426528</v>
      </c>
      <c r="D34" s="106">
        <f>SEKTOR_USD!H34</f>
        <v>9.4459244972769962</v>
      </c>
      <c r="E34" s="106">
        <f>SEKTOR_TL!H34</f>
        <v>108.1781746878774</v>
      </c>
      <c r="F34" s="106">
        <f>SEKTOR_USD!L34</f>
        <v>13.621637940963449</v>
      </c>
      <c r="G34" s="106">
        <f>SEKTOR_TL!L34</f>
        <v>88.792172747584203</v>
      </c>
    </row>
    <row r="35" spans="1:7" ht="13.8" x14ac:dyDescent="0.25">
      <c r="A35" s="97" t="s">
        <v>26</v>
      </c>
      <c r="B35" s="106">
        <f>SEKTOR_USD!D35</f>
        <v>5.6105056896535865</v>
      </c>
      <c r="C35" s="106">
        <f>SEKTOR_TL!D35</f>
        <v>113.67757741134344</v>
      </c>
      <c r="D35" s="106">
        <f>SEKTOR_USD!H35</f>
        <v>33.026944878833582</v>
      </c>
      <c r="E35" s="106">
        <f>SEKTOR_TL!H35</f>
        <v>153.03186661710245</v>
      </c>
      <c r="F35" s="106">
        <f>SEKTOR_USD!L35</f>
        <v>40.419126113452116</v>
      </c>
      <c r="G35" s="106">
        <f>SEKTOR_TL!L35</f>
        <v>133.31851568668625</v>
      </c>
    </row>
    <row r="36" spans="1:7" ht="13.8" x14ac:dyDescent="0.25">
      <c r="A36" s="97" t="s">
        <v>27</v>
      </c>
      <c r="B36" s="106">
        <f>SEKTOR_USD!D36</f>
        <v>-7.1406773769840157</v>
      </c>
      <c r="C36" s="106">
        <f>SEKTOR_TL!D36</f>
        <v>87.87861083112189</v>
      </c>
      <c r="D36" s="106">
        <f>SEKTOR_USD!H36</f>
        <v>24.040740005463977</v>
      </c>
      <c r="E36" s="106">
        <f>SEKTOR_TL!H36</f>
        <v>135.93911751290042</v>
      </c>
      <c r="F36" s="106">
        <f>SEKTOR_USD!L36</f>
        <v>50.759486393089894</v>
      </c>
      <c r="G36" s="106">
        <f>SEKTOR_TL!L36</f>
        <v>150.49991809878634</v>
      </c>
    </row>
    <row r="37" spans="1:7" ht="13.8" x14ac:dyDescent="0.25">
      <c r="A37" s="97" t="s">
        <v>106</v>
      </c>
      <c r="B37" s="106">
        <f>SEKTOR_USD!D37</f>
        <v>17.006827115125475</v>
      </c>
      <c r="C37" s="106">
        <f>SEKTOR_TL!D37</f>
        <v>136.73530578499313</v>
      </c>
      <c r="D37" s="106">
        <f>SEKTOR_USD!H37</f>
        <v>25.828392875566504</v>
      </c>
      <c r="E37" s="106">
        <f>SEKTOR_TL!H37</f>
        <v>139.33942970527218</v>
      </c>
      <c r="F37" s="106">
        <f>SEKTOR_USD!L37</f>
        <v>23.606541009910085</v>
      </c>
      <c r="G37" s="106">
        <f>SEKTOR_TL!L37</f>
        <v>105.3829522788555</v>
      </c>
    </row>
    <row r="38" spans="1:7" ht="13.8" x14ac:dyDescent="0.25">
      <c r="A38" s="107" t="s">
        <v>28</v>
      </c>
      <c r="B38" s="106">
        <f>SEKTOR_USD!D38</f>
        <v>-19.204230819092075</v>
      </c>
      <c r="C38" s="106">
        <f>SEKTOR_TL!D38</f>
        <v>63.470898192601155</v>
      </c>
      <c r="D38" s="106">
        <f>SEKTOR_USD!H38</f>
        <v>4.5352964531949009</v>
      </c>
      <c r="E38" s="106">
        <f>SEKTOR_TL!H38</f>
        <v>98.837620551359123</v>
      </c>
      <c r="F38" s="106">
        <f>SEKTOR_USD!L38</f>
        <v>45.80073246694176</v>
      </c>
      <c r="G38" s="106">
        <f>SEKTOR_TL!L38</f>
        <v>142.260519822161</v>
      </c>
    </row>
    <row r="39" spans="1:7" ht="13.8" x14ac:dyDescent="0.25">
      <c r="A39" s="107" t="s">
        <v>107</v>
      </c>
      <c r="B39" s="106">
        <f>SEKTOR_USD!D39</f>
        <v>41.11546430779152</v>
      </c>
      <c r="C39" s="106">
        <f>SEKTOR_TL!D39</f>
        <v>185.51336206242433</v>
      </c>
      <c r="D39" s="106">
        <f>SEKTOR_USD!H39</f>
        <v>46.545168023598379</v>
      </c>
      <c r="E39" s="106">
        <f>SEKTOR_TL!H39</f>
        <v>178.74501246723017</v>
      </c>
      <c r="F39" s="106">
        <f>SEKTOR_USD!L39</f>
        <v>41.350798218902973</v>
      </c>
      <c r="G39" s="106">
        <f>SEKTOR_TL!L39</f>
        <v>134.86656942243485</v>
      </c>
    </row>
    <row r="40" spans="1:7" ht="13.8" x14ac:dyDescent="0.25">
      <c r="A40" s="107" t="s">
        <v>29</v>
      </c>
      <c r="B40" s="106">
        <f>SEKTOR_USD!D40</f>
        <v>-1.2298678789201438</v>
      </c>
      <c r="C40" s="106">
        <f>SEKTOR_TL!D40</f>
        <v>99.837718931576518</v>
      </c>
      <c r="D40" s="106">
        <f>SEKTOR_USD!H40</f>
        <v>9.9056263026511893</v>
      </c>
      <c r="E40" s="106">
        <f>SEKTOR_TL!H40</f>
        <v>109.05257803531225</v>
      </c>
      <c r="F40" s="106">
        <f>SEKTOR_USD!L40</f>
        <v>15.590032283585339</v>
      </c>
      <c r="G40" s="106">
        <f>SEKTOR_TL!L40</f>
        <v>92.062830093333119</v>
      </c>
    </row>
    <row r="41" spans="1:7" ht="13.8" x14ac:dyDescent="0.25">
      <c r="A41" s="97" t="s">
        <v>30</v>
      </c>
      <c r="B41" s="106">
        <f>SEKTOR_USD!D41</f>
        <v>-7.3152555922857312</v>
      </c>
      <c r="C41" s="106">
        <f>SEKTOR_TL!D41</f>
        <v>87.525393602676004</v>
      </c>
      <c r="D41" s="106">
        <f>SEKTOR_USD!H41</f>
        <v>1.4731738271446999</v>
      </c>
      <c r="E41" s="106">
        <f>SEKTOR_TL!H41</f>
        <v>93.013126840061162</v>
      </c>
      <c r="F41" s="106">
        <f>SEKTOR_USD!L41</f>
        <v>13.587666111928948</v>
      </c>
      <c r="G41" s="106">
        <f>SEKTOR_TL!L41</f>
        <v>88.735725617162046</v>
      </c>
    </row>
    <row r="42" spans="1:7" ht="16.8" x14ac:dyDescent="0.3">
      <c r="A42" s="92" t="s">
        <v>31</v>
      </c>
      <c r="B42" s="105">
        <f>SEKTOR_USD!D42</f>
        <v>3.1284856726808696</v>
      </c>
      <c r="C42" s="105">
        <f>SEKTOR_TL!D42</f>
        <v>108.6558040484577</v>
      </c>
      <c r="D42" s="105">
        <f>SEKTOR_USD!H42</f>
        <v>16.924947491277546</v>
      </c>
      <c r="E42" s="105">
        <f>SEKTOR_TL!H42</f>
        <v>122.40409824319842</v>
      </c>
      <c r="F42" s="105">
        <f>SEKTOR_USD!L42</f>
        <v>21.423517191817218</v>
      </c>
      <c r="G42" s="105">
        <f>SEKTOR_TL!L42</f>
        <v>101.75566950731496</v>
      </c>
    </row>
    <row r="43" spans="1:7" ht="13.8" x14ac:dyDescent="0.25">
      <c r="A43" s="97" t="s">
        <v>32</v>
      </c>
      <c r="B43" s="106">
        <f>SEKTOR_USD!D43</f>
        <v>3.1284856726808696</v>
      </c>
      <c r="C43" s="106">
        <f>SEKTOR_TL!D43</f>
        <v>108.6558040484577</v>
      </c>
      <c r="D43" s="106">
        <f>SEKTOR_USD!H43</f>
        <v>16.924947491277546</v>
      </c>
      <c r="E43" s="106">
        <f>SEKTOR_TL!H43</f>
        <v>122.40409824319842</v>
      </c>
      <c r="F43" s="106">
        <f>SEKTOR_USD!L43</f>
        <v>21.423517191817218</v>
      </c>
      <c r="G43" s="106">
        <f>SEKTOR_TL!L43</f>
        <v>101.75566950731496</v>
      </c>
    </row>
    <row r="44" spans="1:7" ht="17.399999999999999" x14ac:dyDescent="0.3">
      <c r="A44" s="108" t="s">
        <v>40</v>
      </c>
      <c r="B44" s="109">
        <f>SEKTOR_USD!D44</f>
        <v>8.883437727902507</v>
      </c>
      <c r="C44" s="109">
        <f>SEKTOR_TL!D44</f>
        <v>120.29957192219362</v>
      </c>
      <c r="D44" s="109">
        <f>SEKTOR_USD!H44</f>
        <v>17.875126377212723</v>
      </c>
      <c r="E44" s="109">
        <f>SEKTOR_TL!H44</f>
        <v>124.21144289316635</v>
      </c>
      <c r="F44" s="109">
        <f>SEKTOR_USD!L44</f>
        <v>22.812332526248667</v>
      </c>
      <c r="G44" s="109">
        <f>SEKTOR_TL!L44</f>
        <v>104.06330623288925</v>
      </c>
    </row>
    <row r="45" spans="1:7" ht="13.8" hidden="1" x14ac:dyDescent="0.25">
      <c r="A45" s="42" t="s">
        <v>34</v>
      </c>
      <c r="B45" s="47"/>
      <c r="C45" s="47"/>
      <c r="D45" s="41">
        <f>SEKTOR_USD!H46</f>
        <v>19.120788675961453</v>
      </c>
      <c r="E45" s="41">
        <f>SEKTOR_TL!H45</f>
        <v>40.977763624313866</v>
      </c>
      <c r="F45" s="41">
        <f>SEKTOR_USD!L46</f>
        <v>23.626765598173794</v>
      </c>
      <c r="G45" s="41">
        <f>SEKTOR_TL!L45</f>
        <v>41.729065313567872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C2" sqref="C2:K2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0" t="s">
        <v>124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50"/>
      <c r="B7" s="146" t="s">
        <v>126</v>
      </c>
      <c r="C7" s="146"/>
      <c r="D7" s="146"/>
      <c r="E7" s="146"/>
      <c r="F7" s="146" t="s">
        <v>127</v>
      </c>
      <c r="G7" s="146"/>
      <c r="H7" s="146"/>
      <c r="I7" s="146"/>
      <c r="J7" s="146" t="s">
        <v>104</v>
      </c>
      <c r="K7" s="146"/>
      <c r="L7" s="146"/>
      <c r="M7" s="146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118</v>
      </c>
      <c r="E8" s="7" t="s">
        <v>119</v>
      </c>
      <c r="F8" s="5">
        <v>2021</v>
      </c>
      <c r="G8" s="6">
        <v>2022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2" t="s">
        <v>199</v>
      </c>
      <c r="B9" s="75">
        <v>5046700.1214699997</v>
      </c>
      <c r="C9" s="75">
        <v>5070615.1698799999</v>
      </c>
      <c r="D9" s="64">
        <f>(C9-B9)/B9*100</f>
        <v>0.47387496451907901</v>
      </c>
      <c r="E9" s="77">
        <f t="shared" ref="E9:E23" si="0">C9/C$23*100</f>
        <v>30.808890336550864</v>
      </c>
      <c r="F9" s="75">
        <v>35226851.271219999</v>
      </c>
      <c r="G9" s="75">
        <v>42588096.285340004</v>
      </c>
      <c r="H9" s="64">
        <f t="shared" ref="H9:H22" si="1">(G9-F9)/F9*100</f>
        <v>20.896687465604035</v>
      </c>
      <c r="I9" s="66">
        <f t="shared" ref="I9:I23" si="2">G9/G$23*100</f>
        <v>32.657209528480138</v>
      </c>
      <c r="J9" s="75">
        <v>56318088.528219998</v>
      </c>
      <c r="K9" s="75">
        <v>75064279.931940004</v>
      </c>
      <c r="L9" s="64">
        <f t="shared" ref="L9:L23" si="3">(K9-J9)/J9*100</f>
        <v>33.286270705595101</v>
      </c>
      <c r="M9" s="77">
        <f t="shared" ref="M9:M23" si="4">K9/K$23*100</f>
        <v>33.191997318252568</v>
      </c>
    </row>
    <row r="10" spans="1:13" ht="22.5" customHeight="1" x14ac:dyDescent="0.3">
      <c r="A10" s="52" t="s">
        <v>200</v>
      </c>
      <c r="B10" s="75">
        <v>2122208.0641899998</v>
      </c>
      <c r="C10" s="75">
        <v>2157144.92637</v>
      </c>
      <c r="D10" s="64">
        <f t="shared" ref="D10:D23" si="5">(C10-B10)/B10*100</f>
        <v>1.6462505618333327</v>
      </c>
      <c r="E10" s="77">
        <f t="shared" si="0"/>
        <v>13.106741342027981</v>
      </c>
      <c r="F10" s="75">
        <v>17210516.463599999</v>
      </c>
      <c r="G10" s="75">
        <v>18047500.01977</v>
      </c>
      <c r="H10" s="64">
        <f t="shared" si="1"/>
        <v>4.8632099910552373</v>
      </c>
      <c r="I10" s="66">
        <f t="shared" si="2"/>
        <v>13.83910155697097</v>
      </c>
      <c r="J10" s="75">
        <v>30458335.823770002</v>
      </c>
      <c r="K10" s="75">
        <v>31598641.699669998</v>
      </c>
      <c r="L10" s="64">
        <f t="shared" si="3"/>
        <v>3.7438219950614964</v>
      </c>
      <c r="M10" s="77">
        <f t="shared" si="4"/>
        <v>13.97231854494343</v>
      </c>
    </row>
    <row r="11" spans="1:13" ht="22.5" customHeight="1" x14ac:dyDescent="0.3">
      <c r="A11" s="52" t="s">
        <v>201</v>
      </c>
      <c r="B11" s="75">
        <v>1810200.1240900001</v>
      </c>
      <c r="C11" s="75">
        <v>1812575.5632799999</v>
      </c>
      <c r="D11" s="64">
        <f t="shared" si="5"/>
        <v>0.13122522523270622</v>
      </c>
      <c r="E11" s="77">
        <f t="shared" si="0"/>
        <v>11.013149269840373</v>
      </c>
      <c r="F11" s="75">
        <v>12266612.021369999</v>
      </c>
      <c r="G11" s="75">
        <v>13801518.25396</v>
      </c>
      <c r="H11" s="64">
        <f t="shared" si="1"/>
        <v>12.512878290403243</v>
      </c>
      <c r="I11" s="66">
        <f t="shared" si="2"/>
        <v>10.583217207242605</v>
      </c>
      <c r="J11" s="75">
        <v>20989830.178599998</v>
      </c>
      <c r="K11" s="75">
        <v>23996933.79225</v>
      </c>
      <c r="L11" s="64">
        <f t="shared" si="3"/>
        <v>14.326479004655637</v>
      </c>
      <c r="M11" s="77">
        <f t="shared" si="4"/>
        <v>10.610987846693929</v>
      </c>
    </row>
    <row r="12" spans="1:13" ht="22.5" customHeight="1" x14ac:dyDescent="0.3">
      <c r="A12" s="52" t="s">
        <v>202</v>
      </c>
      <c r="B12" s="75">
        <v>1451693.5192799999</v>
      </c>
      <c r="C12" s="75">
        <v>1970497.0250899999</v>
      </c>
      <c r="D12" s="64">
        <f t="shared" si="5"/>
        <v>35.737812349490426</v>
      </c>
      <c r="E12" s="77">
        <f t="shared" si="0"/>
        <v>11.972674857108956</v>
      </c>
      <c r="F12" s="75">
        <v>10616776.40505</v>
      </c>
      <c r="G12" s="75">
        <v>13587923.622889999</v>
      </c>
      <c r="H12" s="64">
        <f t="shared" si="1"/>
        <v>27.985398811137589</v>
      </c>
      <c r="I12" s="66">
        <f t="shared" si="2"/>
        <v>10.419429547557693</v>
      </c>
      <c r="J12" s="75">
        <v>17817957.939040001</v>
      </c>
      <c r="K12" s="75">
        <v>22651355.555179998</v>
      </c>
      <c r="L12" s="64">
        <f t="shared" si="3"/>
        <v>27.126551946504435</v>
      </c>
      <c r="M12" s="77">
        <f t="shared" si="4"/>
        <v>10.015998735004302</v>
      </c>
    </row>
    <row r="13" spans="1:13" ht="22.5" customHeight="1" x14ac:dyDescent="0.3">
      <c r="A13" s="53" t="s">
        <v>203</v>
      </c>
      <c r="B13" s="75">
        <v>1166265.0469599999</v>
      </c>
      <c r="C13" s="75">
        <v>1654966.9709900001</v>
      </c>
      <c r="D13" s="64">
        <f t="shared" si="5"/>
        <v>41.903161318591877</v>
      </c>
      <c r="E13" s="77">
        <f t="shared" si="0"/>
        <v>10.055524667444116</v>
      </c>
      <c r="F13" s="75">
        <v>8488427.5728399996</v>
      </c>
      <c r="G13" s="75">
        <v>11880253.055339999</v>
      </c>
      <c r="H13" s="64">
        <f t="shared" si="1"/>
        <v>39.958230819482466</v>
      </c>
      <c r="I13" s="66">
        <f t="shared" si="2"/>
        <v>9.1099614004854388</v>
      </c>
      <c r="J13" s="75">
        <v>13598944.829190001</v>
      </c>
      <c r="K13" s="75">
        <v>19705934.67199</v>
      </c>
      <c r="L13" s="64">
        <f t="shared" si="3"/>
        <v>44.907821301630733</v>
      </c>
      <c r="M13" s="77">
        <f t="shared" si="4"/>
        <v>8.7135896245111422</v>
      </c>
    </row>
    <row r="14" spans="1:13" ht="22.5" customHeight="1" x14ac:dyDescent="0.3">
      <c r="A14" s="52" t="s">
        <v>204</v>
      </c>
      <c r="B14" s="75">
        <v>1236666.53379</v>
      </c>
      <c r="C14" s="75">
        <v>1384321.4907</v>
      </c>
      <c r="D14" s="64">
        <f t="shared" si="5"/>
        <v>11.939755210928464</v>
      </c>
      <c r="E14" s="77">
        <f t="shared" si="0"/>
        <v>8.4110916661254436</v>
      </c>
      <c r="F14" s="75">
        <v>8885068.1410000008</v>
      </c>
      <c r="G14" s="75">
        <v>10655588.89862</v>
      </c>
      <c r="H14" s="64">
        <f t="shared" si="1"/>
        <v>19.926923795327582</v>
      </c>
      <c r="I14" s="66">
        <f t="shared" si="2"/>
        <v>8.1708700238701493</v>
      </c>
      <c r="J14" s="75">
        <v>14819396.643920001</v>
      </c>
      <c r="K14" s="75">
        <v>18076353.584770001</v>
      </c>
      <c r="L14" s="64">
        <f t="shared" si="3"/>
        <v>21.977662242991805</v>
      </c>
      <c r="M14" s="77">
        <f t="shared" si="4"/>
        <v>7.9930198524980982</v>
      </c>
    </row>
    <row r="15" spans="1:13" ht="22.5" customHeight="1" x14ac:dyDescent="0.3">
      <c r="A15" s="52" t="s">
        <v>205</v>
      </c>
      <c r="B15" s="75">
        <v>840661.51330999995</v>
      </c>
      <c r="C15" s="75">
        <v>871884.94010999997</v>
      </c>
      <c r="D15" s="64">
        <f t="shared" si="5"/>
        <v>3.7141496673330101</v>
      </c>
      <c r="E15" s="77">
        <f t="shared" si="0"/>
        <v>5.2975441057923778</v>
      </c>
      <c r="F15" s="75">
        <v>6301644.6902099997</v>
      </c>
      <c r="G15" s="75">
        <v>6901343.3691600002</v>
      </c>
      <c r="H15" s="64">
        <f t="shared" si="1"/>
        <v>9.5165422430380779</v>
      </c>
      <c r="I15" s="66">
        <f t="shared" si="2"/>
        <v>5.292056609542013</v>
      </c>
      <c r="J15" s="75">
        <v>10754879.407910001</v>
      </c>
      <c r="K15" s="75">
        <v>12305655.312279999</v>
      </c>
      <c r="L15" s="64">
        <f t="shared" si="3"/>
        <v>14.419277479108075</v>
      </c>
      <c r="M15" s="77">
        <f t="shared" si="4"/>
        <v>5.4413268001088522</v>
      </c>
    </row>
    <row r="16" spans="1:13" ht="22.5" customHeight="1" x14ac:dyDescent="0.3">
      <c r="A16" s="52" t="s">
        <v>206</v>
      </c>
      <c r="B16" s="75">
        <v>649991.00754999998</v>
      </c>
      <c r="C16" s="75">
        <v>714717.98302000004</v>
      </c>
      <c r="D16" s="64">
        <f t="shared" si="5"/>
        <v>9.9581339923415779</v>
      </c>
      <c r="E16" s="77">
        <f t="shared" si="0"/>
        <v>4.3426028642881844</v>
      </c>
      <c r="F16" s="75">
        <v>5134988.3556300001</v>
      </c>
      <c r="G16" s="75">
        <v>6200021.77936</v>
      </c>
      <c r="H16" s="64">
        <f t="shared" si="1"/>
        <v>20.740717407125132</v>
      </c>
      <c r="I16" s="66">
        <f t="shared" si="2"/>
        <v>4.7542723904143473</v>
      </c>
      <c r="J16" s="75">
        <v>8657459.3597599994</v>
      </c>
      <c r="K16" s="75">
        <v>10893243.50031</v>
      </c>
      <c r="L16" s="64">
        <f t="shared" si="3"/>
        <v>25.824945259829445</v>
      </c>
      <c r="M16" s="77">
        <f t="shared" si="4"/>
        <v>4.8167851523679719</v>
      </c>
    </row>
    <row r="17" spans="1:13" ht="22.5" customHeight="1" x14ac:dyDescent="0.3">
      <c r="A17" s="52" t="s">
        <v>207</v>
      </c>
      <c r="B17" s="75">
        <v>254659.90570999999</v>
      </c>
      <c r="C17" s="75">
        <v>242385.68059</v>
      </c>
      <c r="D17" s="64">
        <f t="shared" si="5"/>
        <v>-4.8198498643824808</v>
      </c>
      <c r="E17" s="77">
        <f t="shared" si="0"/>
        <v>1.4727273915019434</v>
      </c>
      <c r="F17" s="75">
        <v>1818008.6158199999</v>
      </c>
      <c r="G17" s="75">
        <v>2110722.33592</v>
      </c>
      <c r="H17" s="64">
        <f t="shared" si="1"/>
        <v>16.100788387516722</v>
      </c>
      <c r="I17" s="66">
        <f t="shared" si="2"/>
        <v>1.6185344636855767</v>
      </c>
      <c r="J17" s="75">
        <v>2994073.1743399999</v>
      </c>
      <c r="K17" s="75">
        <v>3697753.30834</v>
      </c>
      <c r="L17" s="64">
        <f t="shared" si="3"/>
        <v>23.5024360804113</v>
      </c>
      <c r="M17" s="77">
        <f t="shared" si="4"/>
        <v>1.635076204091535</v>
      </c>
    </row>
    <row r="18" spans="1:13" ht="22.5" customHeight="1" x14ac:dyDescent="0.3">
      <c r="A18" s="52" t="s">
        <v>208</v>
      </c>
      <c r="B18" s="75">
        <v>176605.41086</v>
      </c>
      <c r="C18" s="75">
        <v>179788.99317999999</v>
      </c>
      <c r="D18" s="64">
        <f t="shared" si="5"/>
        <v>1.8026527638633341</v>
      </c>
      <c r="E18" s="77">
        <f t="shared" si="0"/>
        <v>1.0923919857898816</v>
      </c>
      <c r="F18" s="75">
        <v>1467051.11173</v>
      </c>
      <c r="G18" s="75">
        <v>1540560.93591</v>
      </c>
      <c r="H18" s="64">
        <f t="shared" si="1"/>
        <v>5.0107200486910468</v>
      </c>
      <c r="I18" s="66">
        <f t="shared" si="2"/>
        <v>1.181325902391241</v>
      </c>
      <c r="J18" s="75">
        <v>2317070.0780000002</v>
      </c>
      <c r="K18" s="75">
        <v>2618752.5504200002</v>
      </c>
      <c r="L18" s="64">
        <f t="shared" si="3"/>
        <v>13.019997767197438</v>
      </c>
      <c r="M18" s="77">
        <f t="shared" si="4"/>
        <v>1.1579625849940698</v>
      </c>
    </row>
    <row r="19" spans="1:13" ht="22.5" customHeight="1" x14ac:dyDescent="0.3">
      <c r="A19" s="52" t="s">
        <v>209</v>
      </c>
      <c r="B19" s="75">
        <v>176482.45998000001</v>
      </c>
      <c r="C19" s="75">
        <v>177692.23300000001</v>
      </c>
      <c r="D19" s="64">
        <f t="shared" si="5"/>
        <v>0.68549192941728687</v>
      </c>
      <c r="E19" s="77">
        <f t="shared" si="0"/>
        <v>1.0796521401728467</v>
      </c>
      <c r="F19" s="75">
        <v>1460889.4532699999</v>
      </c>
      <c r="G19" s="75">
        <v>1376051.4596200001</v>
      </c>
      <c r="H19" s="64">
        <f t="shared" si="1"/>
        <v>-5.8072836011035385</v>
      </c>
      <c r="I19" s="66">
        <f t="shared" si="2"/>
        <v>1.0551774969629288</v>
      </c>
      <c r="J19" s="75">
        <v>2494148.5500099999</v>
      </c>
      <c r="K19" s="75">
        <v>2456298.3278600001</v>
      </c>
      <c r="L19" s="64">
        <f t="shared" si="3"/>
        <v>-1.5175608585883171</v>
      </c>
      <c r="M19" s="77">
        <f t="shared" si="4"/>
        <v>1.0861284166727407</v>
      </c>
    </row>
    <row r="20" spans="1:13" ht="22.5" customHeight="1" x14ac:dyDescent="0.3">
      <c r="A20" s="52" t="s">
        <v>210</v>
      </c>
      <c r="B20" s="75">
        <v>86841.176300000006</v>
      </c>
      <c r="C20" s="75">
        <v>87112.957420000006</v>
      </c>
      <c r="D20" s="64">
        <f t="shared" si="5"/>
        <v>0.31296342539293726</v>
      </c>
      <c r="E20" s="77">
        <f t="shared" si="0"/>
        <v>0.52929545274659862</v>
      </c>
      <c r="F20" s="75">
        <v>943315.2585</v>
      </c>
      <c r="G20" s="75">
        <v>822801.39881000004</v>
      </c>
      <c r="H20" s="64">
        <f t="shared" si="1"/>
        <v>-12.775565602705658</v>
      </c>
      <c r="I20" s="66">
        <f t="shared" si="2"/>
        <v>0.63093681157366621</v>
      </c>
      <c r="J20" s="75">
        <v>1598211.4236099999</v>
      </c>
      <c r="K20" s="75">
        <v>1560264.7284599999</v>
      </c>
      <c r="L20" s="64">
        <f t="shared" si="3"/>
        <v>-2.3743226077240145</v>
      </c>
      <c r="M20" s="77">
        <f t="shared" si="4"/>
        <v>0.68991939614640008</v>
      </c>
    </row>
    <row r="21" spans="1:13" ht="22.5" customHeight="1" x14ac:dyDescent="0.3">
      <c r="A21" s="52" t="s">
        <v>211</v>
      </c>
      <c r="B21" s="75">
        <v>96533.930089999994</v>
      </c>
      <c r="C21" s="75">
        <v>133672.37122</v>
      </c>
      <c r="D21" s="64">
        <f t="shared" si="5"/>
        <v>38.471904226187924</v>
      </c>
      <c r="E21" s="77">
        <f t="shared" si="0"/>
        <v>0.81218891356749545</v>
      </c>
      <c r="F21" s="75">
        <v>813435.03186999995</v>
      </c>
      <c r="G21" s="75">
        <v>879378.95851999999</v>
      </c>
      <c r="H21" s="64">
        <f t="shared" si="1"/>
        <v>8.1068461605842099</v>
      </c>
      <c r="I21" s="66">
        <f t="shared" si="2"/>
        <v>0.67432135756699307</v>
      </c>
      <c r="J21" s="75">
        <v>1325766.7236500001</v>
      </c>
      <c r="K21" s="75">
        <v>1487176.54831</v>
      </c>
      <c r="L21" s="64">
        <f t="shared" si="3"/>
        <v>12.174828480806839</v>
      </c>
      <c r="M21" s="77">
        <f t="shared" si="4"/>
        <v>0.65760119257828042</v>
      </c>
    </row>
    <row r="22" spans="1:13" ht="22.5" customHeight="1" x14ac:dyDescent="0.3">
      <c r="A22" s="52" t="s">
        <v>212</v>
      </c>
      <c r="B22" s="75">
        <v>0</v>
      </c>
      <c r="C22" s="75">
        <v>909.32144000000005</v>
      </c>
      <c r="D22" s="64" t="e">
        <f t="shared" si="5"/>
        <v>#DIV/0!</v>
      </c>
      <c r="E22" s="77">
        <f t="shared" si="0"/>
        <v>5.5250070429417979E-3</v>
      </c>
      <c r="F22" s="75">
        <v>0</v>
      </c>
      <c r="G22" s="75">
        <v>17717.044620000001</v>
      </c>
      <c r="H22" s="64" t="e">
        <f t="shared" si="1"/>
        <v>#DIV/0!</v>
      </c>
      <c r="I22" s="66">
        <f t="shared" si="2"/>
        <v>1.3585703256239191E-2</v>
      </c>
      <c r="J22" s="75">
        <v>0</v>
      </c>
      <c r="K22" s="75">
        <v>39097.861920000003</v>
      </c>
      <c r="L22" s="64" t="e">
        <f t="shared" si="3"/>
        <v>#DIV/0!</v>
      </c>
      <c r="M22" s="77">
        <f t="shared" si="4"/>
        <v>1.7288331136656385E-2</v>
      </c>
    </row>
    <row r="23" spans="1:13" ht="24" customHeight="1" x14ac:dyDescent="0.25">
      <c r="A23" s="68" t="s">
        <v>42</v>
      </c>
      <c r="B23" s="76">
        <f>SUM(B9:B22)</f>
        <v>15115508.813579999</v>
      </c>
      <c r="C23" s="76">
        <f>SUM(C9:C22)</f>
        <v>16458285.626289999</v>
      </c>
      <c r="D23" s="74">
        <f t="shared" si="5"/>
        <v>8.883437727902546</v>
      </c>
      <c r="E23" s="78">
        <f t="shared" si="0"/>
        <v>100</v>
      </c>
      <c r="F23" s="67">
        <f>SUM(F9:F22)</f>
        <v>110633584.39210999</v>
      </c>
      <c r="G23" s="67">
        <f>SUM(G9:G22)</f>
        <v>130409477.41784</v>
      </c>
      <c r="H23" s="74">
        <f>(G23-F23)/F23*100</f>
        <v>17.87512637721278</v>
      </c>
      <c r="I23" s="70">
        <f t="shared" si="2"/>
        <v>100</v>
      </c>
      <c r="J23" s="76">
        <f>SUM(J9:J22)</f>
        <v>184144162.66002002</v>
      </c>
      <c r="K23" s="76">
        <f>SUM(K9:K22)</f>
        <v>226151741.37370005</v>
      </c>
      <c r="L23" s="74">
        <f t="shared" si="3"/>
        <v>22.812332526248682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G1" sqref="G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E1" sqref="E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1481910.40595</v>
      </c>
      <c r="D5" s="79">
        <v>1629090.5655199999</v>
      </c>
      <c r="E5" s="79">
        <v>1750466.1891699999</v>
      </c>
      <c r="F5" s="79">
        <v>1827334.81317</v>
      </c>
      <c r="G5" s="79">
        <v>1361064.9275199999</v>
      </c>
      <c r="H5" s="79">
        <v>1708769.0514199999</v>
      </c>
      <c r="I5" s="56">
        <v>1362945.2825499999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11121581.235300001</v>
      </c>
      <c r="P5" s="57">
        <f t="shared" ref="P5:P24" si="0">O5/O$26*100</f>
        <v>8.5282001396767875</v>
      </c>
    </row>
    <row r="6" spans="1:16" x14ac:dyDescent="0.25">
      <c r="A6" s="54" t="s">
        <v>98</v>
      </c>
      <c r="B6" s="55" t="s">
        <v>170</v>
      </c>
      <c r="C6" s="79">
        <v>1087918.6430599999</v>
      </c>
      <c r="D6" s="79">
        <v>1095875.4583999999</v>
      </c>
      <c r="E6" s="79">
        <v>1270014.9572999999</v>
      </c>
      <c r="F6" s="79">
        <v>1527774.19866</v>
      </c>
      <c r="G6" s="79">
        <v>1086215.2399899999</v>
      </c>
      <c r="H6" s="79">
        <v>1297920.2070800001</v>
      </c>
      <c r="I6" s="56">
        <v>1119629.24386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8485347.9483499993</v>
      </c>
      <c r="P6" s="57">
        <f t="shared" si="0"/>
        <v>6.5066957681015936</v>
      </c>
    </row>
    <row r="7" spans="1:16" x14ac:dyDescent="0.25">
      <c r="A7" s="54" t="s">
        <v>97</v>
      </c>
      <c r="B7" s="55" t="s">
        <v>171</v>
      </c>
      <c r="C7" s="79">
        <v>899699.95476999995</v>
      </c>
      <c r="D7" s="79">
        <v>1055508.2810200001</v>
      </c>
      <c r="E7" s="79">
        <v>1097623.32513</v>
      </c>
      <c r="F7" s="79">
        <v>1105169.7781</v>
      </c>
      <c r="G7" s="79">
        <v>860300.44585000002</v>
      </c>
      <c r="H7" s="79">
        <v>1135060.63937</v>
      </c>
      <c r="I7" s="56">
        <v>955499.99624000001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7108862.4204799999</v>
      </c>
      <c r="P7" s="57">
        <f t="shared" si="0"/>
        <v>5.4511854209052357</v>
      </c>
    </row>
    <row r="8" spans="1:16" x14ac:dyDescent="0.25">
      <c r="A8" s="54" t="s">
        <v>96</v>
      </c>
      <c r="B8" s="55" t="s">
        <v>172</v>
      </c>
      <c r="C8" s="79">
        <v>948928.56891000003</v>
      </c>
      <c r="D8" s="79">
        <v>983272.64391999994</v>
      </c>
      <c r="E8" s="79">
        <v>1117993.2555800001</v>
      </c>
      <c r="F8" s="79">
        <v>1009362.75066</v>
      </c>
      <c r="G8" s="79">
        <v>867045.33233999996</v>
      </c>
      <c r="H8" s="79">
        <v>1041863.88442</v>
      </c>
      <c r="I8" s="56">
        <v>754720.38838999998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6723186.8242199998</v>
      </c>
      <c r="P8" s="57">
        <f t="shared" si="0"/>
        <v>5.1554434212465212</v>
      </c>
    </row>
    <row r="9" spans="1:16" x14ac:dyDescent="0.25">
      <c r="A9" s="54" t="s">
        <v>95</v>
      </c>
      <c r="B9" s="55" t="s">
        <v>173</v>
      </c>
      <c r="C9" s="79">
        <v>671979.67445000005</v>
      </c>
      <c r="D9" s="79">
        <v>824641.80961</v>
      </c>
      <c r="E9" s="79">
        <v>929585.86308000004</v>
      </c>
      <c r="F9" s="79">
        <v>790680.72860000003</v>
      </c>
      <c r="G9" s="79">
        <v>727796.44837</v>
      </c>
      <c r="H9" s="79">
        <v>889959.56475000002</v>
      </c>
      <c r="I9" s="56">
        <v>740913.16137999995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5575557.25024</v>
      </c>
      <c r="P9" s="57">
        <f t="shared" si="0"/>
        <v>4.2754233516139095</v>
      </c>
    </row>
    <row r="10" spans="1:16" x14ac:dyDescent="0.25">
      <c r="A10" s="54" t="s">
        <v>94</v>
      </c>
      <c r="B10" s="55" t="s">
        <v>176</v>
      </c>
      <c r="C10" s="79">
        <v>656104.92357999994</v>
      </c>
      <c r="D10" s="79">
        <v>759714.53537000006</v>
      </c>
      <c r="E10" s="79">
        <v>928108.28908000002</v>
      </c>
      <c r="F10" s="79">
        <v>977349.88046000001</v>
      </c>
      <c r="G10" s="79">
        <v>772591.59655999998</v>
      </c>
      <c r="H10" s="79">
        <v>869055.19082999998</v>
      </c>
      <c r="I10" s="56">
        <v>575063.34887999995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5537987.7647599997</v>
      </c>
      <c r="P10" s="57">
        <f t="shared" si="0"/>
        <v>4.2466144903072847</v>
      </c>
    </row>
    <row r="11" spans="1:16" x14ac:dyDescent="0.25">
      <c r="A11" s="54" t="s">
        <v>93</v>
      </c>
      <c r="B11" s="55" t="s">
        <v>177</v>
      </c>
      <c r="C11" s="79">
        <v>609424.98037999996</v>
      </c>
      <c r="D11" s="79">
        <v>716288.77555000002</v>
      </c>
      <c r="E11" s="79">
        <v>728623.90587000002</v>
      </c>
      <c r="F11" s="79">
        <v>771075.97913999995</v>
      </c>
      <c r="G11" s="79">
        <v>697448.25467000005</v>
      </c>
      <c r="H11" s="79">
        <v>871768.49138999998</v>
      </c>
      <c r="I11" s="56">
        <v>553083.25016000005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4947713.6371600004</v>
      </c>
      <c r="P11" s="57">
        <f t="shared" si="0"/>
        <v>3.7939831790807816</v>
      </c>
    </row>
    <row r="12" spans="1:16" x14ac:dyDescent="0.25">
      <c r="A12" s="54" t="s">
        <v>92</v>
      </c>
      <c r="B12" s="55" t="s">
        <v>174</v>
      </c>
      <c r="C12" s="79">
        <v>553522.74315999995</v>
      </c>
      <c r="D12" s="79">
        <v>581835.33781000006</v>
      </c>
      <c r="E12" s="79">
        <v>811376.18024000002</v>
      </c>
      <c r="F12" s="79">
        <v>751923.68224999995</v>
      </c>
      <c r="G12" s="79">
        <v>458295.21464999998</v>
      </c>
      <c r="H12" s="79">
        <v>748594.40946999996</v>
      </c>
      <c r="I12" s="56">
        <v>673429.52910000004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4578977.0966800004</v>
      </c>
      <c r="P12" s="57">
        <f t="shared" si="0"/>
        <v>3.5112303088284573</v>
      </c>
    </row>
    <row r="13" spans="1:16" x14ac:dyDescent="0.25">
      <c r="A13" s="54" t="s">
        <v>91</v>
      </c>
      <c r="B13" s="55" t="s">
        <v>213</v>
      </c>
      <c r="C13" s="79">
        <v>519507.09732</v>
      </c>
      <c r="D13" s="79">
        <v>576401.47094000003</v>
      </c>
      <c r="E13" s="79">
        <v>709126.63930000004</v>
      </c>
      <c r="F13" s="79">
        <v>708390.37704000005</v>
      </c>
      <c r="G13" s="79">
        <v>485524.61787999998</v>
      </c>
      <c r="H13" s="79">
        <v>565513.90125999996</v>
      </c>
      <c r="I13" s="56">
        <v>430754.53002000001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3995218.6337600001</v>
      </c>
      <c r="P13" s="57">
        <f t="shared" si="0"/>
        <v>3.0635953098401529</v>
      </c>
    </row>
    <row r="14" spans="1:16" x14ac:dyDescent="0.25">
      <c r="A14" s="54" t="s">
        <v>90</v>
      </c>
      <c r="B14" s="55" t="s">
        <v>214</v>
      </c>
      <c r="C14" s="79">
        <v>343589.67751000001</v>
      </c>
      <c r="D14" s="79">
        <v>445686.02969</v>
      </c>
      <c r="E14" s="79">
        <v>719041.94730999996</v>
      </c>
      <c r="F14" s="79">
        <v>615863.46669999999</v>
      </c>
      <c r="G14" s="79">
        <v>599662.42122999998</v>
      </c>
      <c r="H14" s="79">
        <v>665176.59728999995</v>
      </c>
      <c r="I14" s="56">
        <v>354146.03516999999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3743166.1749</v>
      </c>
      <c r="P14" s="57">
        <f t="shared" si="0"/>
        <v>2.8703175942547987</v>
      </c>
    </row>
    <row r="15" spans="1:16" x14ac:dyDescent="0.25">
      <c r="A15" s="54" t="s">
        <v>89</v>
      </c>
      <c r="B15" s="55" t="s">
        <v>175</v>
      </c>
      <c r="C15" s="79">
        <v>381874.47272000002</v>
      </c>
      <c r="D15" s="79">
        <v>431601.56822999998</v>
      </c>
      <c r="E15" s="79">
        <v>250442.02458</v>
      </c>
      <c r="F15" s="79">
        <v>394040.58648</v>
      </c>
      <c r="G15" s="79">
        <v>435338.90000999998</v>
      </c>
      <c r="H15" s="79">
        <v>687521.17767999996</v>
      </c>
      <c r="I15" s="56">
        <v>609068.08808999998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3189886.8177899998</v>
      </c>
      <c r="P15" s="57">
        <f t="shared" si="0"/>
        <v>2.4460544440105423</v>
      </c>
    </row>
    <row r="16" spans="1:16" x14ac:dyDescent="0.25">
      <c r="A16" s="54" t="s">
        <v>88</v>
      </c>
      <c r="B16" s="55" t="s">
        <v>215</v>
      </c>
      <c r="C16" s="79">
        <v>380562.92666</v>
      </c>
      <c r="D16" s="79">
        <v>457972.59590999997</v>
      </c>
      <c r="E16" s="79">
        <v>506727.93672</v>
      </c>
      <c r="F16" s="79">
        <v>519036.94404999999</v>
      </c>
      <c r="G16" s="79">
        <v>398580.07092999999</v>
      </c>
      <c r="H16" s="79">
        <v>477520.00581</v>
      </c>
      <c r="I16" s="56">
        <v>354381.32708999998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3094781.8071699999</v>
      </c>
      <c r="P16" s="57">
        <f t="shared" si="0"/>
        <v>2.3731264540338035</v>
      </c>
    </row>
    <row r="17" spans="1:16" x14ac:dyDescent="0.25">
      <c r="A17" s="54" t="s">
        <v>87</v>
      </c>
      <c r="B17" s="55" t="s">
        <v>178</v>
      </c>
      <c r="C17" s="79">
        <v>317569.26796999999</v>
      </c>
      <c r="D17" s="79">
        <v>330796.15392999997</v>
      </c>
      <c r="E17" s="79">
        <v>410258.75634000002</v>
      </c>
      <c r="F17" s="79">
        <v>442624.58192999999</v>
      </c>
      <c r="G17" s="79">
        <v>344557.48310999997</v>
      </c>
      <c r="H17" s="79">
        <v>418899.44897000003</v>
      </c>
      <c r="I17" s="56">
        <v>483278.99935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2747984.6916</v>
      </c>
      <c r="P17" s="57">
        <f t="shared" si="0"/>
        <v>2.1071970734115339</v>
      </c>
    </row>
    <row r="18" spans="1:16" x14ac:dyDescent="0.25">
      <c r="A18" s="54" t="s">
        <v>86</v>
      </c>
      <c r="B18" s="55" t="s">
        <v>216</v>
      </c>
      <c r="C18" s="79">
        <v>279983.81095999997</v>
      </c>
      <c r="D18" s="79">
        <v>351942.36670000001</v>
      </c>
      <c r="E18" s="79">
        <v>464859.28258</v>
      </c>
      <c r="F18" s="79">
        <v>366336.85475</v>
      </c>
      <c r="G18" s="79">
        <v>407773.43987</v>
      </c>
      <c r="H18" s="79">
        <v>422278.03552999999</v>
      </c>
      <c r="I18" s="56">
        <v>294094.30920000002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2587268.0995900002</v>
      </c>
      <c r="P18" s="57">
        <f t="shared" si="0"/>
        <v>1.9839571101878075</v>
      </c>
    </row>
    <row r="19" spans="1:16" x14ac:dyDescent="0.25">
      <c r="A19" s="54" t="s">
        <v>85</v>
      </c>
      <c r="B19" s="55" t="s">
        <v>217</v>
      </c>
      <c r="C19" s="79">
        <v>429397.0098</v>
      </c>
      <c r="D19" s="79">
        <v>403113.46120999998</v>
      </c>
      <c r="E19" s="79">
        <v>397674.57631999999</v>
      </c>
      <c r="F19" s="79">
        <v>380140.06422</v>
      </c>
      <c r="G19" s="79">
        <v>318560.56903000001</v>
      </c>
      <c r="H19" s="79">
        <v>383267.23514</v>
      </c>
      <c r="I19" s="56">
        <v>249373.05569000001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2561525.9714100002</v>
      </c>
      <c r="P19" s="57">
        <f t="shared" si="0"/>
        <v>1.9642176490000902</v>
      </c>
    </row>
    <row r="20" spans="1:16" x14ac:dyDescent="0.25">
      <c r="A20" s="54" t="s">
        <v>84</v>
      </c>
      <c r="B20" s="55" t="s">
        <v>218</v>
      </c>
      <c r="C20" s="79">
        <v>198604.21090000001</v>
      </c>
      <c r="D20" s="79">
        <v>303189.97188000003</v>
      </c>
      <c r="E20" s="79">
        <v>258996.56455000001</v>
      </c>
      <c r="F20" s="79">
        <v>367557.65178000001</v>
      </c>
      <c r="G20" s="79">
        <v>191748.69021999999</v>
      </c>
      <c r="H20" s="79">
        <v>355341.29966000002</v>
      </c>
      <c r="I20" s="56">
        <v>206423.78797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1881862.1769600001</v>
      </c>
      <c r="P20" s="57">
        <f t="shared" si="0"/>
        <v>1.4430409616092532</v>
      </c>
    </row>
    <row r="21" spans="1:16" x14ac:dyDescent="0.25">
      <c r="A21" s="54" t="s">
        <v>83</v>
      </c>
      <c r="B21" s="55" t="s">
        <v>219</v>
      </c>
      <c r="C21" s="79">
        <v>227061.1488</v>
      </c>
      <c r="D21" s="79">
        <v>314986.86700999999</v>
      </c>
      <c r="E21" s="79">
        <v>316151.93998000002</v>
      </c>
      <c r="F21" s="79">
        <v>350012.50303000002</v>
      </c>
      <c r="G21" s="79">
        <v>208442.70608</v>
      </c>
      <c r="H21" s="79">
        <v>247703.80317999999</v>
      </c>
      <c r="I21" s="56">
        <v>207248.51989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1871607.4879699999</v>
      </c>
      <c r="P21" s="57">
        <f t="shared" si="0"/>
        <v>1.4351775078227282</v>
      </c>
    </row>
    <row r="22" spans="1:16" x14ac:dyDescent="0.25">
      <c r="A22" s="54" t="s">
        <v>82</v>
      </c>
      <c r="B22" s="55" t="s">
        <v>220</v>
      </c>
      <c r="C22" s="79">
        <v>191701.31562000001</v>
      </c>
      <c r="D22" s="79">
        <v>249709.99109</v>
      </c>
      <c r="E22" s="79">
        <v>349120.64562999998</v>
      </c>
      <c r="F22" s="79">
        <v>261249.00398000001</v>
      </c>
      <c r="G22" s="79">
        <v>231500.31739000001</v>
      </c>
      <c r="H22" s="79">
        <v>275153.66178000002</v>
      </c>
      <c r="I22" s="56">
        <v>201285.94782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1759720.8833099999</v>
      </c>
      <c r="P22" s="57">
        <f t="shared" si="0"/>
        <v>1.3493811325320673</v>
      </c>
    </row>
    <row r="23" spans="1:16" x14ac:dyDescent="0.25">
      <c r="A23" s="54" t="s">
        <v>81</v>
      </c>
      <c r="B23" s="55" t="s">
        <v>221</v>
      </c>
      <c r="C23" s="79">
        <v>258960.94308999999</v>
      </c>
      <c r="D23" s="79">
        <v>231794.00294000001</v>
      </c>
      <c r="E23" s="79">
        <v>226271.76918999999</v>
      </c>
      <c r="F23" s="79">
        <v>281759.34406999999</v>
      </c>
      <c r="G23" s="79">
        <v>203207.06486000001</v>
      </c>
      <c r="H23" s="79">
        <v>221705.43372999999</v>
      </c>
      <c r="I23" s="56">
        <v>215204.85556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1638903.41344</v>
      </c>
      <c r="P23" s="57">
        <f t="shared" si="0"/>
        <v>1.2567364319610395</v>
      </c>
    </row>
    <row r="24" spans="1:16" x14ac:dyDescent="0.25">
      <c r="A24" s="54" t="s">
        <v>80</v>
      </c>
      <c r="B24" s="55" t="s">
        <v>222</v>
      </c>
      <c r="C24" s="79">
        <v>191213.14981999999</v>
      </c>
      <c r="D24" s="79">
        <v>262108.67092</v>
      </c>
      <c r="E24" s="79">
        <v>302951.35531000001</v>
      </c>
      <c r="F24" s="79">
        <v>198724.19768000001</v>
      </c>
      <c r="G24" s="79">
        <v>156008.43955000001</v>
      </c>
      <c r="H24" s="79">
        <v>192365.01168</v>
      </c>
      <c r="I24" s="56">
        <v>139416.44205000001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1442787.2670100001</v>
      </c>
      <c r="P24" s="57">
        <f t="shared" si="0"/>
        <v>1.1063515440578147</v>
      </c>
    </row>
    <row r="25" spans="1:16" x14ac:dyDescent="0.25">
      <c r="A25" s="58"/>
      <c r="B25" s="162" t="s">
        <v>79</v>
      </c>
      <c r="C25" s="16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84593927.60210003</v>
      </c>
      <c r="P25" s="60">
        <f>SUM(P5:P24)</f>
        <v>64.867929292482202</v>
      </c>
    </row>
    <row r="26" spans="1:16" ht="13.5" customHeight="1" x14ac:dyDescent="0.25">
      <c r="A26" s="58"/>
      <c r="B26" s="163" t="s">
        <v>78</v>
      </c>
      <c r="C26" s="16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130409477.41784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1" sqref="N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2002_2022_AYLIK_IHR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2022-08-02T06:05:34Z</dcterms:modified>
</cp:coreProperties>
</file>