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2\202208 - Ağustos\dağıtım\tam\"/>
    </mc:Choice>
  </mc:AlternateContent>
  <xr:revisionPtr revIDLastSave="0" documentId="13_ncr:1_{443C8584-5539-45D0-A66D-7EA637300EC1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2_AYLIK_IHR" sheetId="22" r:id="rId14"/>
  </sheets>
  <definedNames>
    <definedName name="_xlnm._FilterDatabase" localSheetId="13" hidden="1">'2002_2022_AYLIK_IHR'!$A$1:$O$82</definedName>
  </definedNames>
  <calcPr calcId="191029"/>
</workbook>
</file>

<file path=xl/calcChain.xml><?xml version="1.0" encoding="utf-8"?>
<calcChain xmlns="http://schemas.openxmlformats.org/spreadsheetml/2006/main"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/>
  <c r="L46" i="1"/>
  <c r="I46" i="1"/>
  <c r="H46" i="1"/>
  <c r="E46" i="1"/>
  <c r="D46" i="1"/>
  <c r="K45" i="1"/>
  <c r="M45" i="1" s="1"/>
  <c r="C45" i="1"/>
  <c r="M44" i="1"/>
  <c r="K44" i="1"/>
  <c r="L44" i="1" s="1"/>
  <c r="J44" i="1"/>
  <c r="J45" i="1" s="1"/>
  <c r="G44" i="1"/>
  <c r="G45" i="1" s="1"/>
  <c r="F44" i="1"/>
  <c r="F45" i="1" s="1"/>
  <c r="E44" i="1"/>
  <c r="C44" i="1"/>
  <c r="D44" i="1" s="1"/>
  <c r="B44" i="1"/>
  <c r="B45" i="1" s="1"/>
  <c r="I45" i="1" l="1"/>
  <c r="H45" i="1"/>
  <c r="D45" i="1"/>
  <c r="H44" i="1"/>
  <c r="L45" i="1"/>
  <c r="I44" i="1"/>
  <c r="E45" i="1"/>
  <c r="C23" i="4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L40" i="2" s="1"/>
  <c r="G40" i="3" s="1"/>
  <c r="K39" i="2"/>
  <c r="L39" i="2" s="1"/>
  <c r="G39" i="3" s="1"/>
  <c r="K38" i="2"/>
  <c r="L38" i="2" s="1"/>
  <c r="G38" i="3" s="1"/>
  <c r="K37" i="2"/>
  <c r="K36" i="2"/>
  <c r="K35" i="2"/>
  <c r="K34" i="2"/>
  <c r="K33" i="2"/>
  <c r="K32" i="2"/>
  <c r="K31" i="2"/>
  <c r="L31" i="2" s="1"/>
  <c r="G31" i="3" s="1"/>
  <c r="K30" i="2"/>
  <c r="K28" i="2"/>
  <c r="K26" i="2"/>
  <c r="K25" i="2"/>
  <c r="K24" i="2"/>
  <c r="K21" i="2"/>
  <c r="K19" i="2"/>
  <c r="L19" i="2" s="1"/>
  <c r="G19" i="3" s="1"/>
  <c r="K17" i="2"/>
  <c r="L17" i="2" s="1"/>
  <c r="G17" i="3" s="1"/>
  <c r="K16" i="2"/>
  <c r="L16" i="2" s="1"/>
  <c r="G16" i="3" s="1"/>
  <c r="K15" i="2"/>
  <c r="K14" i="2"/>
  <c r="K13" i="2"/>
  <c r="K12" i="2"/>
  <c r="K11" i="2"/>
  <c r="K10" i="2"/>
  <c r="L10" i="2" s="1"/>
  <c r="G10" i="3" s="1"/>
  <c r="J43" i="2"/>
  <c r="L43" i="2" s="1"/>
  <c r="G43" i="3" s="1"/>
  <c r="J41" i="2"/>
  <c r="L41" i="2" s="1"/>
  <c r="G41" i="3" s="1"/>
  <c r="J40" i="2"/>
  <c r="J39" i="2"/>
  <c r="J38" i="2"/>
  <c r="J37" i="2"/>
  <c r="L37" i="2" s="1"/>
  <c r="G37" i="3" s="1"/>
  <c r="J36" i="2"/>
  <c r="L36" i="2" s="1"/>
  <c r="G36" i="3" s="1"/>
  <c r="J35" i="2"/>
  <c r="J34" i="2"/>
  <c r="J33" i="2"/>
  <c r="J32" i="2"/>
  <c r="J31" i="2"/>
  <c r="J30" i="2"/>
  <c r="J28" i="2"/>
  <c r="L28" i="2" s="1"/>
  <c r="G28" i="3" s="1"/>
  <c r="J26" i="2"/>
  <c r="J25" i="2"/>
  <c r="L25" i="2" s="1"/>
  <c r="G25" i="3" s="1"/>
  <c r="J24" i="2"/>
  <c r="J21" i="2"/>
  <c r="J19" i="2"/>
  <c r="J17" i="2"/>
  <c r="J16" i="2"/>
  <c r="J15" i="2"/>
  <c r="J14" i="2"/>
  <c r="J13" i="2"/>
  <c r="L13" i="2" s="1"/>
  <c r="G13" i="3" s="1"/>
  <c r="J12" i="2"/>
  <c r="L12" i="2" s="1"/>
  <c r="G12" i="3" s="1"/>
  <c r="J11" i="2"/>
  <c r="J10" i="2"/>
  <c r="G43" i="2"/>
  <c r="G41" i="2"/>
  <c r="G40" i="2"/>
  <c r="G39" i="2"/>
  <c r="G38" i="2"/>
  <c r="H38" i="2" s="1"/>
  <c r="E38" i="3" s="1"/>
  <c r="G37" i="2"/>
  <c r="G36" i="2"/>
  <c r="H36" i="2" s="1"/>
  <c r="E36" i="3" s="1"/>
  <c r="G35" i="2"/>
  <c r="G34" i="2"/>
  <c r="G33" i="2"/>
  <c r="G32" i="2"/>
  <c r="G31" i="2"/>
  <c r="G30" i="2"/>
  <c r="H30" i="2" s="1"/>
  <c r="E30" i="3" s="1"/>
  <c r="G28" i="2"/>
  <c r="G26" i="2"/>
  <c r="H26" i="2" s="1"/>
  <c r="E26" i="3" s="1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H43" i="2" s="1"/>
  <c r="E43" i="3" s="1"/>
  <c r="F41" i="2"/>
  <c r="F40" i="2"/>
  <c r="H40" i="2" s="1"/>
  <c r="E40" i="3" s="1"/>
  <c r="F39" i="2"/>
  <c r="H39" i="2" s="1"/>
  <c r="E39" i="3" s="1"/>
  <c r="F38" i="2"/>
  <c r="F37" i="2"/>
  <c r="F36" i="2"/>
  <c r="F35" i="2"/>
  <c r="H35" i="2" s="1"/>
  <c r="E35" i="3" s="1"/>
  <c r="F34" i="2"/>
  <c r="H34" i="2" s="1"/>
  <c r="E34" i="3" s="1"/>
  <c r="F33" i="2"/>
  <c r="H33" i="2" s="1"/>
  <c r="E33" i="3" s="1"/>
  <c r="F32" i="2"/>
  <c r="F31" i="2"/>
  <c r="H31" i="2" s="1"/>
  <c r="E31" i="3" s="1"/>
  <c r="F30" i="2"/>
  <c r="F28" i="2"/>
  <c r="F26" i="2"/>
  <c r="F25" i="2"/>
  <c r="F24" i="2"/>
  <c r="F21" i="2"/>
  <c r="F19" i="2"/>
  <c r="F17" i="2"/>
  <c r="H17" i="2" s="1"/>
  <c r="E17" i="3" s="1"/>
  <c r="F16" i="2"/>
  <c r="F15" i="2"/>
  <c r="F14" i="2"/>
  <c r="F13" i="2"/>
  <c r="H13" i="2" s="1"/>
  <c r="E13" i="3" s="1"/>
  <c r="F12" i="2"/>
  <c r="H12" i="2" s="1"/>
  <c r="E12" i="3" s="1"/>
  <c r="F11" i="2"/>
  <c r="F10" i="2"/>
  <c r="H10" i="2" s="1"/>
  <c r="E10" i="3" s="1"/>
  <c r="C43" i="2"/>
  <c r="C41" i="2"/>
  <c r="C40" i="2"/>
  <c r="C39" i="2"/>
  <c r="C38" i="2"/>
  <c r="C37" i="2"/>
  <c r="C36" i="2"/>
  <c r="C35" i="2"/>
  <c r="D35" i="2" s="1"/>
  <c r="C35" i="3" s="1"/>
  <c r="C34" i="2"/>
  <c r="C33" i="2"/>
  <c r="C32" i="2"/>
  <c r="C31" i="2"/>
  <c r="C30" i="2"/>
  <c r="C28" i="2"/>
  <c r="C26" i="2"/>
  <c r="C25" i="2"/>
  <c r="D25" i="2" s="1"/>
  <c r="C25" i="3" s="1"/>
  <c r="C24" i="2"/>
  <c r="D24" i="2" s="1"/>
  <c r="C24" i="3" s="1"/>
  <c r="C21" i="2"/>
  <c r="C19" i="2"/>
  <c r="C17" i="2"/>
  <c r="C16" i="2"/>
  <c r="C15" i="2"/>
  <c r="C14" i="2"/>
  <c r="D14" i="2" s="1"/>
  <c r="C14" i="3" s="1"/>
  <c r="C13" i="2"/>
  <c r="D13" i="2" s="1"/>
  <c r="C13" i="3" s="1"/>
  <c r="C12" i="2"/>
  <c r="D12" i="2" s="1"/>
  <c r="C12" i="3" s="1"/>
  <c r="C11" i="2"/>
  <c r="C10" i="2"/>
  <c r="B43" i="2"/>
  <c r="B41" i="2"/>
  <c r="B40" i="2"/>
  <c r="B39" i="2"/>
  <c r="B38" i="2"/>
  <c r="D38" i="2" s="1"/>
  <c r="C38" i="3" s="1"/>
  <c r="B37" i="2"/>
  <c r="B36" i="2"/>
  <c r="B35" i="2"/>
  <c r="B34" i="2"/>
  <c r="B33" i="2"/>
  <c r="B32" i="2"/>
  <c r="D32" i="2" s="1"/>
  <c r="C32" i="3" s="1"/>
  <c r="B31" i="2"/>
  <c r="D31" i="2" s="1"/>
  <c r="C31" i="3" s="1"/>
  <c r="B30" i="2"/>
  <c r="D30" i="2" s="1"/>
  <c r="C30" i="3" s="1"/>
  <c r="B28" i="2"/>
  <c r="D28" i="2" s="1"/>
  <c r="C28" i="3" s="1"/>
  <c r="B26" i="2"/>
  <c r="B25" i="2"/>
  <c r="B24" i="2"/>
  <c r="B21" i="2"/>
  <c r="B19" i="2"/>
  <c r="B17" i="2"/>
  <c r="D17" i="2" s="1"/>
  <c r="C17" i="3" s="1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K42" i="2" s="1"/>
  <c r="J42" i="1"/>
  <c r="J42" i="2" s="1"/>
  <c r="G42" i="1"/>
  <c r="F42" i="1"/>
  <c r="F42" i="2"/>
  <c r="C42" i="1"/>
  <c r="D42" i="1" s="1"/>
  <c r="B42" i="3" s="1"/>
  <c r="C42" i="2"/>
  <c r="B42" i="1"/>
  <c r="B42" i="2" s="1"/>
  <c r="K29" i="1"/>
  <c r="J29" i="1"/>
  <c r="J29" i="2" s="1"/>
  <c r="G29" i="1"/>
  <c r="G29" i="2" s="1"/>
  <c r="F29" i="1"/>
  <c r="F29" i="2" s="1"/>
  <c r="C29" i="1"/>
  <c r="C29" i="2" s="1"/>
  <c r="B29" i="1"/>
  <c r="B29" i="2" s="1"/>
  <c r="K27" i="1"/>
  <c r="J27" i="1"/>
  <c r="J27" i="2"/>
  <c r="G27" i="1"/>
  <c r="F27" i="1"/>
  <c r="F27" i="2"/>
  <c r="C27" i="1"/>
  <c r="C27" i="2" s="1"/>
  <c r="B27" i="1"/>
  <c r="B27" i="2" s="1"/>
  <c r="K23" i="1"/>
  <c r="K23" i="2" s="1"/>
  <c r="J23" i="1"/>
  <c r="G23" i="1"/>
  <c r="G23" i="2" s="1"/>
  <c r="F23" i="1"/>
  <c r="F23" i="2" s="1"/>
  <c r="C23" i="1"/>
  <c r="C23" i="2" s="1"/>
  <c r="B23" i="1"/>
  <c r="B23" i="2"/>
  <c r="K20" i="1"/>
  <c r="J20" i="1"/>
  <c r="J20" i="2" s="1"/>
  <c r="G20" i="1"/>
  <c r="G20" i="2" s="1"/>
  <c r="F20" i="1"/>
  <c r="F20" i="2"/>
  <c r="C20" i="1"/>
  <c r="C20" i="2" s="1"/>
  <c r="B20" i="1"/>
  <c r="B20" i="2" s="1"/>
  <c r="K18" i="1"/>
  <c r="K18" i="2" s="1"/>
  <c r="J18" i="1"/>
  <c r="G18" i="1"/>
  <c r="G18" i="2" s="1"/>
  <c r="H18" i="2" s="1"/>
  <c r="E18" i="3" s="1"/>
  <c r="F18" i="1"/>
  <c r="F18" i="2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K27" i="2"/>
  <c r="G42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/>
  <c r="L41" i="1"/>
  <c r="F41" i="3" s="1"/>
  <c r="L40" i="1"/>
  <c r="F40" i="3" s="1"/>
  <c r="L39" i="1"/>
  <c r="F39" i="3" s="1"/>
  <c r="L38" i="1"/>
  <c r="F38" i="3" s="1"/>
  <c r="L37" i="1"/>
  <c r="F37" i="3"/>
  <c r="L36" i="1"/>
  <c r="F36" i="3" s="1"/>
  <c r="L35" i="1"/>
  <c r="F35" i="3" s="1"/>
  <c r="L34" i="1"/>
  <c r="F34" i="3"/>
  <c r="L33" i="1"/>
  <c r="F33" i="3" s="1"/>
  <c r="L32" i="1"/>
  <c r="F32" i="3" s="1"/>
  <c r="L31" i="1"/>
  <c r="F31" i="3"/>
  <c r="L30" i="1"/>
  <c r="F30" i="3" s="1"/>
  <c r="L28" i="1"/>
  <c r="F28" i="3" s="1"/>
  <c r="L27" i="1"/>
  <c r="F27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/>
  <c r="L12" i="1"/>
  <c r="F12" i="3" s="1"/>
  <c r="L11" i="1"/>
  <c r="F11" i="3" s="1"/>
  <c r="L10" i="1"/>
  <c r="F10" i="3" s="1"/>
  <c r="L14" i="2"/>
  <c r="G14" i="3" s="1"/>
  <c r="L15" i="2"/>
  <c r="G15" i="3" s="1"/>
  <c r="L26" i="2"/>
  <c r="G26" i="3" s="1"/>
  <c r="L32" i="2"/>
  <c r="G32" i="3" s="1"/>
  <c r="L35" i="2"/>
  <c r="G35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P6" i="23"/>
  <c r="O2" i="22"/>
  <c r="O3" i="22"/>
  <c r="O25" i="22"/>
  <c r="O24" i="22"/>
  <c r="O58" i="22"/>
  <c r="O59" i="22"/>
  <c r="O62" i="22"/>
  <c r="I23" i="4"/>
  <c r="E23" i="4"/>
  <c r="I21" i="4"/>
  <c r="H21" i="4"/>
  <c r="I20" i="4"/>
  <c r="H20" i="4"/>
  <c r="I19" i="4"/>
  <c r="H19" i="4"/>
  <c r="I18" i="4"/>
  <c r="H18" i="4"/>
  <c r="I17" i="4"/>
  <c r="H17" i="4"/>
  <c r="I16" i="4"/>
  <c r="H16" i="4"/>
  <c r="E16" i="4"/>
  <c r="I15" i="4"/>
  <c r="H15" i="4"/>
  <c r="I14" i="4"/>
  <c r="H14" i="4"/>
  <c r="E14" i="4"/>
  <c r="I13" i="4"/>
  <c r="H13" i="4"/>
  <c r="I12" i="4"/>
  <c r="H12" i="4"/>
  <c r="I11" i="4"/>
  <c r="H11" i="4"/>
  <c r="I10" i="4"/>
  <c r="H10" i="4"/>
  <c r="E10" i="4"/>
  <c r="I9" i="4"/>
  <c r="H9" i="4"/>
  <c r="E46" i="2"/>
  <c r="D46" i="3"/>
  <c r="B46" i="3"/>
  <c r="H43" i="1"/>
  <c r="D43" i="3" s="1"/>
  <c r="D43" i="1"/>
  <c r="B43" i="3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/>
  <c r="H32" i="1"/>
  <c r="D32" i="3" s="1"/>
  <c r="D32" i="1"/>
  <c r="B32" i="3"/>
  <c r="H31" i="1"/>
  <c r="D31" i="3" s="1"/>
  <c r="D31" i="1"/>
  <c r="B31" i="3" s="1"/>
  <c r="H30" i="1"/>
  <c r="D30" i="3" s="1"/>
  <c r="D30" i="1"/>
  <c r="B30" i="3"/>
  <c r="H28" i="1"/>
  <c r="D28" i="3" s="1"/>
  <c r="D28" i="1"/>
  <c r="B28" i="3" s="1"/>
  <c r="H26" i="1"/>
  <c r="D26" i="3"/>
  <c r="D26" i="1"/>
  <c r="B26" i="3"/>
  <c r="H25" i="1"/>
  <c r="D25" i="3"/>
  <c r="D25" i="1"/>
  <c r="B25" i="3" s="1"/>
  <c r="H24" i="1"/>
  <c r="D24" i="3"/>
  <c r="D24" i="1"/>
  <c r="B24" i="3"/>
  <c r="H21" i="1"/>
  <c r="D21" i="3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6" i="2"/>
  <c r="C46" i="3" s="1"/>
  <c r="D33" i="2"/>
  <c r="C33" i="3" s="1"/>
  <c r="H25" i="2"/>
  <c r="E25" i="3" s="1"/>
  <c r="D41" i="2"/>
  <c r="C41" i="3" s="1"/>
  <c r="D10" i="2"/>
  <c r="C10" i="3" s="1"/>
  <c r="H11" i="2"/>
  <c r="E11" i="3" s="1"/>
  <c r="D45" i="3"/>
  <c r="H16" i="2"/>
  <c r="E16" i="3" s="1"/>
  <c r="D19" i="2"/>
  <c r="C19" i="3" s="1"/>
  <c r="D39" i="2"/>
  <c r="C39" i="3" s="1"/>
  <c r="H41" i="2"/>
  <c r="E41" i="3" s="1"/>
  <c r="H42" i="2"/>
  <c r="E42" i="3" s="1"/>
  <c r="F46" i="3"/>
  <c r="F45" i="3"/>
  <c r="L11" i="2" l="1"/>
  <c r="G11" i="3" s="1"/>
  <c r="D23" i="2"/>
  <c r="C23" i="3" s="1"/>
  <c r="H27" i="1"/>
  <c r="D27" i="3" s="1"/>
  <c r="D16" i="2"/>
  <c r="C16" i="3" s="1"/>
  <c r="H19" i="2"/>
  <c r="E19" i="3" s="1"/>
  <c r="H32" i="2"/>
  <c r="E32" i="3" s="1"/>
  <c r="D42" i="2"/>
  <c r="C42" i="3" s="1"/>
  <c r="D27" i="2"/>
  <c r="C27" i="3" s="1"/>
  <c r="H20" i="2"/>
  <c r="E20" i="3" s="1"/>
  <c r="L9" i="1"/>
  <c r="F9" i="3" s="1"/>
  <c r="L18" i="1"/>
  <c r="F18" i="3" s="1"/>
  <c r="H42" i="1"/>
  <c r="D42" i="3" s="1"/>
  <c r="L33" i="2"/>
  <c r="G33" i="3" s="1"/>
  <c r="H20" i="1"/>
  <c r="D20" i="3" s="1"/>
  <c r="D18" i="2"/>
  <c r="C18" i="3" s="1"/>
  <c r="L20" i="1"/>
  <c r="F20" i="3" s="1"/>
  <c r="D43" i="2"/>
  <c r="C43" i="3" s="1"/>
  <c r="L30" i="2"/>
  <c r="G30" i="3" s="1"/>
  <c r="H18" i="1"/>
  <c r="D18" i="3" s="1"/>
  <c r="D27" i="1"/>
  <c r="B27" i="3" s="1"/>
  <c r="H28" i="2"/>
  <c r="E28" i="3" s="1"/>
  <c r="H24" i="2"/>
  <c r="E24" i="3" s="1"/>
  <c r="D20" i="2"/>
  <c r="C20" i="3" s="1"/>
  <c r="D26" i="2"/>
  <c r="C26" i="3" s="1"/>
  <c r="D36" i="2"/>
  <c r="C36" i="3" s="1"/>
  <c r="P25" i="23"/>
  <c r="O25" i="23"/>
  <c r="E12" i="4"/>
  <c r="E20" i="4"/>
  <c r="E18" i="4"/>
  <c r="E9" i="4"/>
  <c r="E11" i="4"/>
  <c r="E13" i="4"/>
  <c r="E15" i="4"/>
  <c r="E17" i="4"/>
  <c r="E19" i="4"/>
  <c r="E21" i="4"/>
  <c r="D23" i="4"/>
  <c r="L42" i="2"/>
  <c r="G42" i="3" s="1"/>
  <c r="L42" i="1"/>
  <c r="F42" i="3" s="1"/>
  <c r="D40" i="2"/>
  <c r="C40" i="3" s="1"/>
  <c r="H37" i="2"/>
  <c r="E37" i="3" s="1"/>
  <c r="D37" i="2"/>
  <c r="C37" i="3" s="1"/>
  <c r="L34" i="2"/>
  <c r="G34" i="3" s="1"/>
  <c r="D34" i="2"/>
  <c r="C34" i="3" s="1"/>
  <c r="L29" i="1"/>
  <c r="F29" i="3" s="1"/>
  <c r="D29" i="1"/>
  <c r="B29" i="3" s="1"/>
  <c r="F22" i="1"/>
  <c r="F22" i="2" s="1"/>
  <c r="H29" i="1"/>
  <c r="D29" i="3" s="1"/>
  <c r="K29" i="2"/>
  <c r="L29" i="2" s="1"/>
  <c r="G29" i="3" s="1"/>
  <c r="G22" i="1"/>
  <c r="G22" i="2" s="1"/>
  <c r="H29" i="2"/>
  <c r="E29" i="3" s="1"/>
  <c r="D29" i="2"/>
  <c r="C29" i="3" s="1"/>
  <c r="L27" i="2"/>
  <c r="G27" i="3" s="1"/>
  <c r="G27" i="2"/>
  <c r="H27" i="2" s="1"/>
  <c r="E27" i="3" s="1"/>
  <c r="K22" i="1"/>
  <c r="K22" i="2" s="1"/>
  <c r="L23" i="1"/>
  <c r="F23" i="3" s="1"/>
  <c r="J23" i="2"/>
  <c r="L23" i="2" s="1"/>
  <c r="G23" i="3" s="1"/>
  <c r="J22" i="1"/>
  <c r="J22" i="2" s="1"/>
  <c r="H23" i="2"/>
  <c r="E23" i="3" s="1"/>
  <c r="C22" i="1"/>
  <c r="C22" i="2" s="1"/>
  <c r="D23" i="1"/>
  <c r="B23" i="3" s="1"/>
  <c r="B22" i="1"/>
  <c r="B22" i="2" s="1"/>
  <c r="L24" i="2"/>
  <c r="G24" i="3" s="1"/>
  <c r="H23" i="1"/>
  <c r="D23" i="3" s="1"/>
  <c r="K20" i="2"/>
  <c r="L20" i="2" s="1"/>
  <c r="G20" i="3" s="1"/>
  <c r="L21" i="2"/>
  <c r="G21" i="3" s="1"/>
  <c r="H21" i="2"/>
  <c r="E21" i="3" s="1"/>
  <c r="F8" i="1"/>
  <c r="F8" i="2" s="1"/>
  <c r="D20" i="1"/>
  <c r="B20" i="3" s="1"/>
  <c r="D21" i="2"/>
  <c r="C21" i="3" s="1"/>
  <c r="J18" i="2"/>
  <c r="L18" i="2" s="1"/>
  <c r="G18" i="3" s="1"/>
  <c r="D18" i="1"/>
  <c r="B18" i="3" s="1"/>
  <c r="B8" i="1"/>
  <c r="B8" i="2" s="1"/>
  <c r="C8" i="1"/>
  <c r="C8" i="2" s="1"/>
  <c r="F9" i="2"/>
  <c r="H9" i="2" s="1"/>
  <c r="E9" i="3" s="1"/>
  <c r="G8" i="1"/>
  <c r="G8" i="2" s="1"/>
  <c r="J9" i="2"/>
  <c r="L9" i="2" s="1"/>
  <c r="G9" i="3" s="1"/>
  <c r="J8" i="1"/>
  <c r="D9" i="2"/>
  <c r="C9" i="3" s="1"/>
  <c r="D9" i="1"/>
  <c r="B9" i="3" s="1"/>
  <c r="K8" i="1"/>
  <c r="H9" i="1"/>
  <c r="D9" i="3" s="1"/>
  <c r="H22" i="1" l="1"/>
  <c r="D22" i="3" s="1"/>
  <c r="H22" i="2"/>
  <c r="E22" i="3" s="1"/>
  <c r="D22" i="1"/>
  <c r="B22" i="3" s="1"/>
  <c r="L22" i="2"/>
  <c r="G22" i="3" s="1"/>
  <c r="L22" i="1"/>
  <c r="F22" i="3" s="1"/>
  <c r="D22" i="2"/>
  <c r="C22" i="3" s="1"/>
  <c r="F44" i="2"/>
  <c r="D8" i="2"/>
  <c r="C8" i="3" s="1"/>
  <c r="B45" i="2"/>
  <c r="D8" i="1"/>
  <c r="B8" i="3" s="1"/>
  <c r="H8" i="2"/>
  <c r="E8" i="3" s="1"/>
  <c r="H8" i="1"/>
  <c r="D8" i="3" s="1"/>
  <c r="J8" i="2"/>
  <c r="L8" i="1"/>
  <c r="F8" i="3" s="1"/>
  <c r="K8" i="2"/>
  <c r="G44" i="2" l="1"/>
  <c r="I41" i="2" s="1"/>
  <c r="K46" i="2"/>
  <c r="L46" i="2" s="1"/>
  <c r="G46" i="3" s="1"/>
  <c r="C44" i="2"/>
  <c r="E30" i="2" s="1"/>
  <c r="G46" i="2"/>
  <c r="I46" i="2" s="1"/>
  <c r="F45" i="2"/>
  <c r="D44" i="3"/>
  <c r="B44" i="2"/>
  <c r="B44" i="3"/>
  <c r="H44" i="2"/>
  <c r="E44" i="3" s="1"/>
  <c r="J45" i="2"/>
  <c r="J44" i="2"/>
  <c r="I28" i="2"/>
  <c r="I11" i="2"/>
  <c r="I27" i="2"/>
  <c r="I44" i="2"/>
  <c r="I32" i="2"/>
  <c r="I33" i="2"/>
  <c r="I9" i="2"/>
  <c r="I18" i="2"/>
  <c r="I16" i="2"/>
  <c r="I14" i="2"/>
  <c r="I42" i="2"/>
  <c r="I10" i="2"/>
  <c r="I29" i="2"/>
  <c r="I22" i="2"/>
  <c r="I8" i="2"/>
  <c r="I37" i="2"/>
  <c r="I13" i="2"/>
  <c r="I20" i="2"/>
  <c r="I15" i="2"/>
  <c r="I35" i="2"/>
  <c r="I26" i="2"/>
  <c r="I38" i="2"/>
  <c r="I24" i="2"/>
  <c r="I19" i="2"/>
  <c r="I25" i="2"/>
  <c r="I43" i="2"/>
  <c r="I40" i="2"/>
  <c r="I36" i="2"/>
  <c r="I21" i="2"/>
  <c r="I17" i="2"/>
  <c r="I31" i="2"/>
  <c r="I39" i="2"/>
  <c r="I30" i="2"/>
  <c r="I34" i="2"/>
  <c r="I23" i="2"/>
  <c r="L8" i="2"/>
  <c r="G8" i="3" s="1"/>
  <c r="K44" i="2"/>
  <c r="F44" i="3"/>
  <c r="E25" i="2" l="1"/>
  <c r="E22" i="2"/>
  <c r="I12" i="2"/>
  <c r="E27" i="2"/>
  <c r="E38" i="2"/>
  <c r="E15" i="2"/>
  <c r="E11" i="2"/>
  <c r="G45" i="2"/>
  <c r="H45" i="2" s="1"/>
  <c r="E45" i="3" s="1"/>
  <c r="E28" i="2"/>
  <c r="E35" i="2"/>
  <c r="E9" i="2"/>
  <c r="E23" i="2"/>
  <c r="E37" i="2"/>
  <c r="E20" i="2"/>
  <c r="E32" i="2"/>
  <c r="E14" i="2"/>
  <c r="E34" i="2"/>
  <c r="E26" i="2"/>
  <c r="E18" i="2"/>
  <c r="E43" i="2"/>
  <c r="E42" i="2"/>
  <c r="E36" i="2"/>
  <c r="E21" i="2"/>
  <c r="H46" i="2"/>
  <c r="E46" i="3" s="1"/>
  <c r="E12" i="2"/>
  <c r="E33" i="2"/>
  <c r="E24" i="2"/>
  <c r="E29" i="2"/>
  <c r="E39" i="2"/>
  <c r="E31" i="2"/>
  <c r="E44" i="2"/>
  <c r="E13" i="2"/>
  <c r="E17" i="2"/>
  <c r="E10" i="2"/>
  <c r="E40" i="2"/>
  <c r="E8" i="2"/>
  <c r="E16" i="2"/>
  <c r="E19" i="2"/>
  <c r="E41" i="2"/>
  <c r="K45" i="2"/>
  <c r="L45" i="2" s="1"/>
  <c r="G45" i="3" s="1"/>
  <c r="D44" i="2"/>
  <c r="C44" i="3" s="1"/>
  <c r="M46" i="2"/>
  <c r="M14" i="2"/>
  <c r="M30" i="2"/>
  <c r="M32" i="2"/>
  <c r="M18" i="2"/>
  <c r="M24" i="2"/>
  <c r="M29" i="2"/>
  <c r="M37" i="2"/>
  <c r="M21" i="2"/>
  <c r="M19" i="2"/>
  <c r="M41" i="2"/>
  <c r="M44" i="2"/>
  <c r="M11" i="2"/>
  <c r="M33" i="2"/>
  <c r="M43" i="2"/>
  <c r="M42" i="2"/>
  <c r="M15" i="2"/>
  <c r="M12" i="2"/>
  <c r="M25" i="2"/>
  <c r="M34" i="2"/>
  <c r="M40" i="2"/>
  <c r="M23" i="2"/>
  <c r="M17" i="2"/>
  <c r="M26" i="2"/>
  <c r="M36" i="2"/>
  <c r="M35" i="2"/>
  <c r="M13" i="2"/>
  <c r="M22" i="2"/>
  <c r="M27" i="2"/>
  <c r="M20" i="2"/>
  <c r="M28" i="2"/>
  <c r="M16" i="2"/>
  <c r="M31" i="2"/>
  <c r="M38" i="2"/>
  <c r="M39" i="2"/>
  <c r="M9" i="2"/>
  <c r="M10" i="2"/>
  <c r="L44" i="2"/>
  <c r="G44" i="3" s="1"/>
  <c r="M8" i="2"/>
  <c r="I45" i="2" l="1"/>
  <c r="M45" i="2"/>
</calcChain>
</file>

<file path=xl/sharedStrings.xml><?xml version="1.0" encoding="utf-8"?>
<sst xmlns="http://schemas.openxmlformats.org/spreadsheetml/2006/main" count="421" uniqueCount="228">
  <si>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</si>
  <si>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</si>
  <si>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</si>
  <si>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</si>
  <si>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</si>
  <si>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</si>
  <si>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</si>
  <si>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</si>
  <si>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</si>
  <si>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</si>
  <si>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</si>
  <si>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</si>
  <si>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</si>
  <si>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</si>
  <si>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</si>
  <si>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</si>
  <si>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</si>
  <si>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</si>
  <si>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</si>
  <si>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</si>
  <si>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</si>
  <si>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</si>
  <si>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</si>
  <si>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</si>
  <si>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</si>
  <si>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</si>
  <si>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</si>
  <si>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</si>
  <si>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</si>
  <si>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</si>
  <si>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</si>
  <si>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</si>
  <si>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</si>
  <si>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</si>
  <si>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</si>
  <si>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</si>
  <si>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</si>
  <si>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</si>
  <si>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</si>
  <si>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</si>
  <si>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</si>
  <si>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</si>
  <si>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</si>
  <si>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</si>
  <si>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</si>
  <si>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</si>
  <si>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</si>
  <si>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</si>
  <si>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</si>
  <si>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</si>
  <si>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</si>
  <si>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</si>
  <si>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</si>
  <si>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</si>
  <si>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</si>
  <si>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</si>
  <si>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</si>
  <si>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</si>
  <si>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</si>
  <si>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</si>
  <si>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</si>
  <si>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</si>
  <si>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</si>
  <si>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</si>
  <si>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</si>
  <si>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</si>
  <si>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</si>
  <si>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</si>
  <si>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</si>
  <si>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</si>
  <si>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</si>
  <si>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</si>
  <si>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</si>
  <si>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</si>
  <si>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</si>
  <si>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</si>
  <si>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</si>
  <si>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</si>
  <si>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</si>
  <si>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</si>
  <si>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</si>
  <si>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</si>
  <si>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</si>
  <si>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</si>
  <si>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</si>
  <si>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</si>
  <si>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</si>
  <si>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</si>
  <si>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</si>
  <si>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</si>
  <si>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</si>
  <si>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</si>
  <si>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</si>
  <si>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</si>
  <si>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</si>
  <si>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</si>
  <si>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</si>
  <si>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</si>
  <si>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</si>
  <si>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</si>
  <si>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</si>
  <si>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</si>
  <si>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</si>
  <si>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</si>
  <si>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</si>
  <si>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</si>
  <si>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</si>
  <si>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</si>
  <si>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</si>
  <si>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</si>
  <si>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</si>
  <si>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</si>
  <si>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</si>
  <si>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</si>
  <si>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</si>
  <si>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</si>
  <si>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</si>
  <si>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SON 12 AYLIK
(2021/2020)</t>
  </si>
  <si>
    <t>Değişim    ('22/'21)</t>
  </si>
  <si>
    <t xml:space="preserve"> Pay(22)  (%)</t>
  </si>
  <si>
    <t>2022 YILI İHRACATIMIZDA İLK 20 ÜLKE (1.000 $)</t>
  </si>
  <si>
    <t>2022 İHRACAT RAKAMLARI - TL</t>
  </si>
  <si>
    <t>AĞUSTOS  (2021/2020)</t>
  </si>
  <si>
    <t>OCAK - AĞUSTOS (2021/2020)</t>
  </si>
  <si>
    <t>1 - 31 AĞUSTOS İHRACAT RAKAMLARI</t>
  </si>
  <si>
    <t xml:space="preserve">SEKTÖREL BAZDA İHRACAT RAKAMLARI -1.000 $ </t>
  </si>
  <si>
    <t>1 - 31 AĞUSTOS</t>
  </si>
  <si>
    <t>1 OCAK  -  31 AĞUSTOS</t>
  </si>
  <si>
    <t>2020 - 2021</t>
  </si>
  <si>
    <t>2021 - 2022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</si>
  <si>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</si>
  <si>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</si>
  <si>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</si>
  <si>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</si>
  <si>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</si>
  <si>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</si>
  <si>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</si>
  <si>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</si>
  <si>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</si>
  <si>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</si>
  <si>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</si>
  <si>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</si>
  <si>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</si>
  <si>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</si>
  <si>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</si>
  <si>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</si>
  <si>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</si>
  <si>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</si>
  <si>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</si>
  <si>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</si>
  <si>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</si>
  <si>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</si>
  <si>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</si>
  <si>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</si>
  <si>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</si>
  <si>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</si>
  <si>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</si>
  <si>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2021  1 - 31 AĞUSTOS</t>
  </si>
  <si>
    <t>2022  1 - 31 AĞUSTOS</t>
  </si>
  <si>
    <t>PALAU</t>
  </si>
  <si>
    <t>SUUDİ ARABİSTAN</t>
  </si>
  <si>
    <t>LİECHTENSTEİN</t>
  </si>
  <si>
    <t>NİJER</t>
  </si>
  <si>
    <t>ABD VİRJİN ADALARI</t>
  </si>
  <si>
    <t>KÜBA</t>
  </si>
  <si>
    <t>COOK ADALARI</t>
  </si>
  <si>
    <t>NAMİBYA</t>
  </si>
  <si>
    <t>ERİTRE</t>
  </si>
  <si>
    <t>ST. KİTTS VE NEVİS</t>
  </si>
  <si>
    <t>ALMANYA</t>
  </si>
  <si>
    <t>ABD</t>
  </si>
  <si>
    <t>BİRLEŞİK KRALLIK</t>
  </si>
  <si>
    <t>IRAK</t>
  </si>
  <si>
    <t>İTALYA</t>
  </si>
  <si>
    <t>RUSYA FEDERASYONU</t>
  </si>
  <si>
    <t>İSPANYA</t>
  </si>
  <si>
    <t>FRANSA</t>
  </si>
  <si>
    <t>HOLLANDA</t>
  </si>
  <si>
    <t>İSRAİL</t>
  </si>
  <si>
    <t>İSTANBUL</t>
  </si>
  <si>
    <t>KOCAELI</t>
  </si>
  <si>
    <t>BURSA</t>
  </si>
  <si>
    <t>İZMIR</t>
  </si>
  <si>
    <t>GAZIANTEP</t>
  </si>
  <si>
    <t>ANKARA</t>
  </si>
  <si>
    <t>MANISA</t>
  </si>
  <si>
    <t>DENIZLI</t>
  </si>
  <si>
    <t>HATAY</t>
  </si>
  <si>
    <t>KONYA</t>
  </si>
  <si>
    <t>MUŞ</t>
  </si>
  <si>
    <t>YOZGAT</t>
  </si>
  <si>
    <t>RIZE</t>
  </si>
  <si>
    <t>ŞANLIURFA</t>
  </si>
  <si>
    <t>ERZINCAN</t>
  </si>
  <si>
    <t>KIRIKKALE</t>
  </si>
  <si>
    <t>BARTIN</t>
  </si>
  <si>
    <t>BINGÖL</t>
  </si>
  <si>
    <t>IĞDIR</t>
  </si>
  <si>
    <t>SIIRT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</si>
  <si>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</si>
  <si>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</si>
  <si>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</si>
  <si>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</si>
  <si>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</si>
  <si>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</si>
  <si>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</si>
  <si>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</si>
  <si>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</si>
  <si>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</si>
  <si>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</si>
  <si>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</si>
  <si>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</si>
  <si>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</si>
  <si>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</si>
  <si>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</si>
  <si>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BULGARİSTAN</t>
  </si>
  <si>
    <t>BELÇİKA</t>
  </si>
  <si>
    <t>MISIR</t>
  </si>
  <si>
    <t>BAE</t>
  </si>
  <si>
    <t>FAS</t>
  </si>
  <si>
    <t>YUNANİSTAN</t>
  </si>
  <si>
    <t>ÇİN</t>
  </si>
  <si>
    <t>LİBYA</t>
  </si>
  <si>
    <t>İhracatçı Birlikleri Kaydından Muaf İhracat ile Antrepo ve Serbest Bölgeler Farkı</t>
  </si>
  <si>
    <t>GENEL İHRACAT TOPLAMI</t>
  </si>
  <si>
    <t>1 Ağustos - 31 Ağustos</t>
  </si>
  <si>
    <t>1 Ocak - 31 Ağustos</t>
  </si>
  <si>
    <t>1 Eylül - 31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</si>
</sst>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'2002_2022_AYLIK_IHR'!$A$25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'2002_2022_AYLIK_IHR'!$C$25:$N$25</c:f>
              <c:numCache>
                <c:formatCode>#,##0</c:formatCode>
                <c:ptCount val="12"/>
                <c:pt idx="0">
                  <c:v>11079973.912179997</c:v>
                </c:pt>
                <c:pt idx="1">
                  <c:v>11952341.567999998</c:v>
                </c:pt>
                <c:pt idx="2">
                  <c:v>14120620.900660001</c:v>
                </c:pt>
                <c:pt idx="3">
                  <c:v>14141818.104050001</c:v>
                </c:pt>
                <c:pt idx="4">
                  <c:v>12585065.764110001</c:v>
                </c:pt>
                <c:pt idx="5">
                  <c:v>15239363.39615</c:v>
                </c:pt>
                <c:pt idx="6">
                  <c:v>12620214.425460001</c:v>
                </c:pt>
                <c:pt idx="7">
                  <c:v>14410913.215729998</c:v>
                </c:pt>
                <c:pt idx="8">
                  <c:v>15796349.395989999</c:v>
                </c:pt>
                <c:pt idx="9">
                  <c:v>15671713.573050002</c:v>
                </c:pt>
                <c:pt idx="10">
                  <c:v>16225235.287710002</c:v>
                </c:pt>
                <c:pt idx="11">
                  <c:v>16897030.454409998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2-4527-8E4A-3E8A05C5597D}"/>
            </c:ext>
          </c:extLst>
        </c:ser>
        <c:ser>
          <c:idx val="1"/>
          <c:order val="1"/>
          <c:tx>
            <c:strRef>
              <c:f>'2002_2022_AYLIK_IHR'!$A$24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'2002_2022_AYLIK_IHR'!$C$24:$N$24</c:f>
              <c:numCache>
                <c:formatCode>#,##0</c:formatCode>
                <c:ptCount val="12"/>
                <c:pt idx="0">
                  <c:v>13078565.9505</c:v>
                </c:pt>
                <c:pt idx="1">
                  <c:v>14977587.283710001</c:v>
                </c:pt>
                <c:pt idx="2">
                  <c:v>17096907.348099999</c:v>
                </c:pt>
                <c:pt idx="3">
                  <c:v>17675362.82085</c:v>
                </c:pt>
                <c:pt idx="4">
                  <c:v>14029308.402870003</c:v>
                </c:pt>
                <c:pt idx="5">
                  <c:v>17307033.51701</c:v>
                </c:pt>
                <c:pt idx="6">
                  <c:v>13564991.488670001</c:v>
                </c:pt>
                <c:pt idx="7">
                  <c:v>15324472.227669997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2-4527-8E4A-3E8A05C5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89488"/>
        <c:axId val="1593194384"/>
      </c:lineChart>
      <c:catAx>
        <c:axId val="159318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194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89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'2002_2022_AYLIK_IHR'!$C$10:$N$10</c:f>
              <c:numCache>
                <c:formatCode>#,##0</c:formatCode>
                <c:ptCount val="12"/>
                <c:pt idx="0">
                  <c:v>119504.97966</c:v>
                </c:pt>
                <c:pt idx="1">
                  <c:v>126750.61498</c:v>
                </c:pt>
                <c:pt idx="2">
                  <c:v>155206.01952</c:v>
                </c:pt>
                <c:pt idx="3">
                  <c:v>138880.70597000001</c:v>
                </c:pt>
                <c:pt idx="4">
                  <c:v>95107.957219999997</c:v>
                </c:pt>
                <c:pt idx="5">
                  <c:v>119478.38771</c:v>
                </c:pt>
                <c:pt idx="6">
                  <c:v>74494.278479999994</c:v>
                </c:pt>
                <c:pt idx="7">
                  <c:v>106439.42352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5-423C-9184-7A4A03850ECF}"/>
            </c:ext>
          </c:extLst>
        </c:ser>
        <c:ser>
          <c:idx val="0"/>
          <c:order val="1"/>
          <c:tx>
            <c:strRef>
              <c:f>'2002_2022_AYLIK_IHR'!$A$11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'2002_2022_AYLIK_IHR'!$C$11:$N$11</c:f>
              <c:numCache>
                <c:formatCode>#,##0</c:formatCode>
                <c:ptCount val="12"/>
                <c:pt idx="0">
                  <c:v>103715.16209</c:v>
                </c:pt>
                <c:pt idx="1">
                  <c:v>116565.35743</c:v>
                </c:pt>
                <c:pt idx="2">
                  <c:v>126148.15974</c:v>
                </c:pt>
                <c:pt idx="3">
                  <c:v>121883.05445</c:v>
                </c:pt>
                <c:pt idx="4">
                  <c:v>104753.48768999999</c:v>
                </c:pt>
                <c:pt idx="5">
                  <c:v>110501.72897</c:v>
                </c:pt>
                <c:pt idx="6">
                  <c:v>71800.412160000007</c:v>
                </c:pt>
                <c:pt idx="7">
                  <c:v>113484.03417</c:v>
                </c:pt>
                <c:pt idx="8">
                  <c:v>159769.88894999999</c:v>
                </c:pt>
                <c:pt idx="9">
                  <c:v>194594.14347000001</c:v>
                </c:pt>
                <c:pt idx="10">
                  <c:v>175985.90319000001</c:v>
                </c:pt>
                <c:pt idx="11">
                  <c:v>169879.31026999999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5-423C-9184-7A4A0385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91376"/>
        <c:axId val="1531235152"/>
      </c:lineChart>
      <c:catAx>
        <c:axId val="149509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35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5091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'2002_2022_AYLIK_IHR'!$C$12:$N$12</c:f>
              <c:numCache>
                <c:formatCode>#,##0</c:formatCode>
                <c:ptCount val="12"/>
                <c:pt idx="0">
                  <c:v>182179.29435000001</c:v>
                </c:pt>
                <c:pt idx="1">
                  <c:v>166179.95728999999</c:v>
                </c:pt>
                <c:pt idx="2">
                  <c:v>147802.41224000001</c:v>
                </c:pt>
                <c:pt idx="3">
                  <c:v>125035.16962</c:v>
                </c:pt>
                <c:pt idx="4">
                  <c:v>99635.593380000006</c:v>
                </c:pt>
                <c:pt idx="5">
                  <c:v>111845.0494</c:v>
                </c:pt>
                <c:pt idx="6">
                  <c:v>87038.674729999999</c:v>
                </c:pt>
                <c:pt idx="7">
                  <c:v>91543.526240000007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DA1-BDFE-1ED4C1E4011F}"/>
            </c:ext>
          </c:extLst>
        </c:ser>
        <c:ser>
          <c:idx val="0"/>
          <c:order val="1"/>
          <c:tx>
            <c:strRef>
              <c:f>'2002_2022_AYLIK_IHR'!$A$13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'2002_2022_AYLIK_IHR'!$C$13:$N$13</c:f>
              <c:numCache>
                <c:formatCode>#,##0</c:formatCode>
                <c:ptCount val="12"/>
                <c:pt idx="0">
                  <c:v>190660.46724</c:v>
                </c:pt>
                <c:pt idx="1">
                  <c:v>201115.47248999999</c:v>
                </c:pt>
                <c:pt idx="2">
                  <c:v>183441.24285000001</c:v>
                </c:pt>
                <c:pt idx="3">
                  <c:v>165697.96616000001</c:v>
                </c:pt>
                <c:pt idx="4">
                  <c:v>147226.88253999999</c:v>
                </c:pt>
                <c:pt idx="5">
                  <c:v>147977.08721999999</c:v>
                </c:pt>
                <c:pt idx="6">
                  <c:v>131215.7303</c:v>
                </c:pt>
                <c:pt idx="7">
                  <c:v>111714.37826</c:v>
                </c:pt>
                <c:pt idx="8">
                  <c:v>201450.54587</c:v>
                </c:pt>
                <c:pt idx="9">
                  <c:v>250355.84604999999</c:v>
                </c:pt>
                <c:pt idx="10">
                  <c:v>277980.59620000003</c:v>
                </c:pt>
                <c:pt idx="11">
                  <c:v>247152.83914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DA1-BDFE-1ED4C1E4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32976"/>
        <c:axId val="1531236784"/>
      </c:lineChart>
      <c:catAx>
        <c:axId val="153123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36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2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'2002_2022_AYLIK_IHR'!$C$14:$N$14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29633.729480000002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24072.580310000001</c:v>
                </c:pt>
                <c:pt idx="7">
                  <c:v>29110.841799999998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F-4958-B23B-EC43BB1994A2}"/>
            </c:ext>
          </c:extLst>
        </c:ser>
        <c:ser>
          <c:idx val="0"/>
          <c:order val="1"/>
          <c:tx>
            <c:strRef>
              <c:f>'2002_2022_AYLIK_IHR'!$A$15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'2002_2022_AYLIK_IHR'!$C$15:$N$15</c:f>
              <c:numCache>
                <c:formatCode>#,##0</c:formatCode>
                <c:ptCount val="12"/>
                <c:pt idx="0">
                  <c:v>15943.144840000001</c:v>
                </c:pt>
                <c:pt idx="1">
                  <c:v>26135.543170000001</c:v>
                </c:pt>
                <c:pt idx="2">
                  <c:v>26641.716609999999</c:v>
                </c:pt>
                <c:pt idx="3">
                  <c:v>24837.689180000001</c:v>
                </c:pt>
                <c:pt idx="4">
                  <c:v>19490.09143</c:v>
                </c:pt>
                <c:pt idx="5">
                  <c:v>23364.857059999998</c:v>
                </c:pt>
                <c:pt idx="6">
                  <c:v>23127.540229999999</c:v>
                </c:pt>
                <c:pt idx="7">
                  <c:v>24518.566579999999</c:v>
                </c:pt>
                <c:pt idx="8">
                  <c:v>29806.453839999998</c:v>
                </c:pt>
                <c:pt idx="9">
                  <c:v>25260.424210000001</c:v>
                </c:pt>
                <c:pt idx="10">
                  <c:v>30724.71009</c:v>
                </c:pt>
                <c:pt idx="11">
                  <c:v>39583.996249999997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F-4958-B23B-EC43BB19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35696"/>
        <c:axId val="1531229712"/>
      </c:lineChart>
      <c:catAx>
        <c:axId val="153123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29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'2002_2022_AYLIK_IHR'!$C$16:$N$16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52440.728620000002</c:v>
                </c:pt>
                <c:pt idx="4">
                  <c:v>53726.818160000003</c:v>
                </c:pt>
                <c:pt idx="5">
                  <c:v>79506.822440000004</c:v>
                </c:pt>
                <c:pt idx="6">
                  <c:v>56373.059930000003</c:v>
                </c:pt>
                <c:pt idx="7">
                  <c:v>88569.417570000005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A-48F7-876F-5594AD7C03EE}"/>
            </c:ext>
          </c:extLst>
        </c:ser>
        <c:ser>
          <c:idx val="0"/>
          <c:order val="1"/>
          <c:tx>
            <c:strRef>
              <c:f>'2002_2022_AYLIK_IHR'!$A$17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'2002_2022_AYLIK_IHR'!$C$17:$N$17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49271.71471</c:v>
                </c:pt>
                <c:pt idx="3">
                  <c:v>52377.636700000003</c:v>
                </c:pt>
                <c:pt idx="4">
                  <c:v>62135.500480000002</c:v>
                </c:pt>
                <c:pt idx="5">
                  <c:v>85394.880229999995</c:v>
                </c:pt>
                <c:pt idx="6">
                  <c:v>52207.46948</c:v>
                </c:pt>
                <c:pt idx="7">
                  <c:v>60022.116329999997</c:v>
                </c:pt>
                <c:pt idx="8">
                  <c:v>100938.86161000001</c:v>
                </c:pt>
                <c:pt idx="9">
                  <c:v>76717.204389999999</c:v>
                </c:pt>
                <c:pt idx="10">
                  <c:v>57727.288930000002</c:v>
                </c:pt>
                <c:pt idx="11">
                  <c:v>77482.560119999995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A-48F7-876F-5594AD7C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25360"/>
        <c:axId val="1531225904"/>
      </c:lineChart>
      <c:catAx>
        <c:axId val="153122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25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5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'2002_2022_AYLIK_IHR'!$A$18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'2002_2022_AYLIK_IHR'!$C$18:$N$18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17033.14921</c:v>
                </c:pt>
                <c:pt idx="3">
                  <c:v>18062.520100000002</c:v>
                </c:pt>
                <c:pt idx="4">
                  <c:v>12463.489380000001</c:v>
                </c:pt>
                <c:pt idx="5">
                  <c:v>9079.7899400000006</c:v>
                </c:pt>
                <c:pt idx="6">
                  <c:v>5416.2380400000002</c:v>
                </c:pt>
                <c:pt idx="7">
                  <c:v>8198.9843700000001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F39-9671-5F1E9087EE7C}"/>
            </c:ext>
          </c:extLst>
        </c:ser>
        <c:ser>
          <c:idx val="0"/>
          <c:order val="1"/>
          <c:tx>
            <c:strRef>
              <c:f>'2002_2022_AYLIK_IHR'!$A$19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'2002_2022_AYLIK_IHR'!$C$19:$N$19</c:f>
              <c:numCache>
                <c:formatCode>#,##0</c:formatCode>
                <c:ptCount val="12"/>
                <c:pt idx="0">
                  <c:v>12015.77319</c:v>
                </c:pt>
                <c:pt idx="1">
                  <c:v>16226.111290000001</c:v>
                </c:pt>
                <c:pt idx="2">
                  <c:v>17369.885979999999</c:v>
                </c:pt>
                <c:pt idx="3">
                  <c:v>15412.279479999999</c:v>
                </c:pt>
                <c:pt idx="4">
                  <c:v>14638.275320000001</c:v>
                </c:pt>
                <c:pt idx="5">
                  <c:v>10961.58763</c:v>
                </c:pt>
                <c:pt idx="6">
                  <c:v>12028.238660000001</c:v>
                </c:pt>
                <c:pt idx="7">
                  <c:v>8439.4064199999993</c:v>
                </c:pt>
                <c:pt idx="8">
                  <c:v>9218.2875199999999</c:v>
                </c:pt>
                <c:pt idx="9">
                  <c:v>7979.69463</c:v>
                </c:pt>
                <c:pt idx="10">
                  <c:v>10633.564109999999</c:v>
                </c:pt>
                <c:pt idx="11">
                  <c:v>12679.338809999999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7-4F39-9671-5F1E9087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37872"/>
        <c:axId val="1531231888"/>
      </c:lineChart>
      <c:catAx>
        <c:axId val="153123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31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7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'2002_2022_AYLIK_IHR'!$C$20:$N$20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382676.76899000001</c:v>
                </c:pt>
                <c:pt idx="4">
                  <c:v>301571.00877000001</c:v>
                </c:pt>
                <c:pt idx="5">
                  <c:v>369750.04076</c:v>
                </c:pt>
                <c:pt idx="6">
                  <c:v>318859.50579000002</c:v>
                </c:pt>
                <c:pt idx="7">
                  <c:v>324583.18422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0-46B2-B9F8-E228FC4DC8F9}"/>
            </c:ext>
          </c:extLst>
        </c:ser>
        <c:ser>
          <c:idx val="0"/>
          <c:order val="1"/>
          <c:tx>
            <c:strRef>
              <c:f>'2002_2022_AYLIK_IHR'!$A$21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'2002_2022_AYLIK_IHR'!$C$21:$N$21</c:f>
              <c:numCache>
                <c:formatCode>#,##0</c:formatCode>
                <c:ptCount val="12"/>
                <c:pt idx="0">
                  <c:v>216886.89996000001</c:v>
                </c:pt>
                <c:pt idx="1">
                  <c:v>208723.36321000001</c:v>
                </c:pt>
                <c:pt idx="2">
                  <c:v>247977.97706999999</c:v>
                </c:pt>
                <c:pt idx="3">
                  <c:v>280588.88767000003</c:v>
                </c:pt>
                <c:pt idx="4">
                  <c:v>265663.38981000002</c:v>
                </c:pt>
                <c:pt idx="5">
                  <c:v>313347.25647999998</c:v>
                </c:pt>
                <c:pt idx="6">
                  <c:v>262176.96470999997</c:v>
                </c:pt>
                <c:pt idx="7">
                  <c:v>286061.99651000003</c:v>
                </c:pt>
                <c:pt idx="8">
                  <c:v>299483.45898</c:v>
                </c:pt>
                <c:pt idx="9">
                  <c:v>288750.81549000001</c:v>
                </c:pt>
                <c:pt idx="10">
                  <c:v>321478.48223000002</c:v>
                </c:pt>
                <c:pt idx="11">
                  <c:v>407124.58727999998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0-46B2-B9F8-E228FC4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34064"/>
        <c:axId val="1531223728"/>
      </c:lineChart>
      <c:catAx>
        <c:axId val="153123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23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4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'2002_2022_AYLIK_IHR'!$C$22:$N$22</c:f>
              <c:numCache>
                <c:formatCode>#,##0</c:formatCode>
                <c:ptCount val="12"/>
                <c:pt idx="0">
                  <c:v>557540.77205999999</c:v>
                </c:pt>
                <c:pt idx="1">
                  <c:v>622225.12697999994</c:v>
                </c:pt>
                <c:pt idx="2">
                  <c:v>752005.86325000005</c:v>
                </c:pt>
                <c:pt idx="3">
                  <c:v>776158.95076000004</c:v>
                </c:pt>
                <c:pt idx="4">
                  <c:v>612702.11109000002</c:v>
                </c:pt>
                <c:pt idx="5">
                  <c:v>800233.48630999995</c:v>
                </c:pt>
                <c:pt idx="6">
                  <c:v>606128.81743000005</c:v>
                </c:pt>
                <c:pt idx="7">
                  <c:v>733126.19613000005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8-4863-AC6B-F4968CA98F7C}"/>
            </c:ext>
          </c:extLst>
        </c:ser>
        <c:ser>
          <c:idx val="0"/>
          <c:order val="1"/>
          <c:tx>
            <c:strRef>
              <c:f>'2002_2022_AYLIK_IHR'!$A$23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'2002_2022_AYLIK_IHR'!$C$23:$N$23</c:f>
              <c:numCache>
                <c:formatCode>#,##0</c:formatCode>
                <c:ptCount val="12"/>
                <c:pt idx="0">
                  <c:v>453133.13257000002</c:v>
                </c:pt>
                <c:pt idx="1">
                  <c:v>479065.09509000002</c:v>
                </c:pt>
                <c:pt idx="2">
                  <c:v>580656.74722999998</c:v>
                </c:pt>
                <c:pt idx="3">
                  <c:v>581183.08773999999</c:v>
                </c:pt>
                <c:pt idx="4">
                  <c:v>501065.42385000002</c:v>
                </c:pt>
                <c:pt idx="5">
                  <c:v>613094.48181000003</c:v>
                </c:pt>
                <c:pt idx="6">
                  <c:v>505401.99618999998</c:v>
                </c:pt>
                <c:pt idx="7">
                  <c:v>605133.60210000002</c:v>
                </c:pt>
                <c:pt idx="8">
                  <c:v>650689.88318999996</c:v>
                </c:pt>
                <c:pt idx="9">
                  <c:v>613680.53521999996</c:v>
                </c:pt>
                <c:pt idx="10">
                  <c:v>694274.64844000002</c:v>
                </c:pt>
                <c:pt idx="11">
                  <c:v>712916.71083999996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8-4863-AC6B-F4968CA9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34608"/>
        <c:axId val="1531238416"/>
      </c:lineChart>
      <c:catAx>
        <c:axId val="15312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38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34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'2002_2022_AYLIK_IHR'!$C$26:$N$26</c:f>
              <c:numCache>
                <c:formatCode>#,##0</c:formatCode>
                <c:ptCount val="12"/>
                <c:pt idx="0">
                  <c:v>815066.55845999997</c:v>
                </c:pt>
                <c:pt idx="1">
                  <c:v>880836.13577000005</c:v>
                </c:pt>
                <c:pt idx="2">
                  <c:v>950918.99256000004</c:v>
                </c:pt>
                <c:pt idx="3">
                  <c:v>993363.08979</c:v>
                </c:pt>
                <c:pt idx="4">
                  <c:v>766466.18584000005</c:v>
                </c:pt>
                <c:pt idx="5">
                  <c:v>982526.31978999998</c:v>
                </c:pt>
                <c:pt idx="6">
                  <c:v>727630.64269000001</c:v>
                </c:pt>
                <c:pt idx="7">
                  <c:v>836812.81900000002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4021-9E0C-A258AD1F2FF7}"/>
            </c:ext>
          </c:extLst>
        </c:ser>
        <c:ser>
          <c:idx val="0"/>
          <c:order val="1"/>
          <c:tx>
            <c:strRef>
              <c:f>'2002_2022_AYLIK_IHR'!$A$27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'2002_2022_AYLIK_IHR'!$C$27:$N$27</c:f>
              <c:numCache>
                <c:formatCode>#,##0</c:formatCode>
                <c:ptCount val="12"/>
                <c:pt idx="0">
                  <c:v>730163.28118000005</c:v>
                </c:pt>
                <c:pt idx="1">
                  <c:v>744922.37257999997</c:v>
                </c:pt>
                <c:pt idx="2">
                  <c:v>868403.19288999995</c:v>
                </c:pt>
                <c:pt idx="3">
                  <c:v>877321.17700999998</c:v>
                </c:pt>
                <c:pt idx="4">
                  <c:v>743295.18130000005</c:v>
                </c:pt>
                <c:pt idx="5">
                  <c:v>898567.82024000003</c:v>
                </c:pt>
                <c:pt idx="6">
                  <c:v>723408.12600000005</c:v>
                </c:pt>
                <c:pt idx="7">
                  <c:v>827998.32036999997</c:v>
                </c:pt>
                <c:pt idx="8">
                  <c:v>943333.05889999995</c:v>
                </c:pt>
                <c:pt idx="9">
                  <c:v>916759.64807</c:v>
                </c:pt>
                <c:pt idx="10">
                  <c:v>935928.76410000003</c:v>
                </c:pt>
                <c:pt idx="11">
                  <c:v>931980.09959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021-9E0C-A258AD1F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28624"/>
        <c:axId val="1531229168"/>
      </c:lineChart>
      <c:catAx>
        <c:axId val="153122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122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3122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'2002_2022_AYLIK_IHR'!$A$28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'2002_2022_AYLIK_IHR'!$C$28:$N$28</c:f>
              <c:numCache>
                <c:formatCode>#,##0</c:formatCode>
                <c:ptCount val="12"/>
                <c:pt idx="0">
                  <c:v>132690.81586999999</c:v>
                </c:pt>
                <c:pt idx="1">
                  <c:v>177408.48805000001</c:v>
                </c:pt>
                <c:pt idx="2">
                  <c:v>191775.63162999999</c:v>
                </c:pt>
                <c:pt idx="3">
                  <c:v>187123.77880999999</c:v>
                </c:pt>
                <c:pt idx="4">
                  <c:v>116506.80644</c:v>
                </c:pt>
                <c:pt idx="5">
                  <c:v>172024.44252000001</c:v>
                </c:pt>
                <c:pt idx="6">
                  <c:v>155624.04185000001</c:v>
                </c:pt>
                <c:pt idx="7">
                  <c:v>190956.52101999999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5-4A62-8455-22949480A6E8}"/>
            </c:ext>
          </c:extLst>
        </c:ser>
        <c:ser>
          <c:idx val="0"/>
          <c:order val="1"/>
          <c:tx>
            <c:strRef>
              <c:f>'2002_2022_AYLIK_IHR'!$A$29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'2002_2022_AYLIK_IHR'!$C$29:$N$29</c:f>
              <c:numCache>
                <c:formatCode>#,##0</c:formatCode>
                <c:ptCount val="12"/>
                <c:pt idx="0">
                  <c:v>109745.80074999999</c:v>
                </c:pt>
                <c:pt idx="1">
                  <c:v>128850.02197</c:v>
                </c:pt>
                <c:pt idx="2">
                  <c:v>157418.70843</c:v>
                </c:pt>
                <c:pt idx="3">
                  <c:v>142855.30155999999</c:v>
                </c:pt>
                <c:pt idx="4">
                  <c:v>100608.22285000001</c:v>
                </c:pt>
                <c:pt idx="5">
                  <c:v>152946.96387000001</c:v>
                </c:pt>
                <c:pt idx="6">
                  <c:v>144666.56654</c:v>
                </c:pt>
                <c:pt idx="7">
                  <c:v>156641.91584999999</c:v>
                </c:pt>
                <c:pt idx="8">
                  <c:v>171826.17963</c:v>
                </c:pt>
                <c:pt idx="9">
                  <c:v>159297.02609</c:v>
                </c:pt>
                <c:pt idx="10">
                  <c:v>148397.83684999999</c:v>
                </c:pt>
                <c:pt idx="11">
                  <c:v>158225.97433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62-8455-22949480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52560"/>
        <c:axId val="1521949296"/>
      </c:lineChart>
      <c:catAx>
        <c:axId val="152195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4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2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'2002_2022_AYLIK_IHR'!$C$30:$N$30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251069.52166</c:v>
                </c:pt>
                <c:pt idx="2">
                  <c:v>259898.33246000001</c:v>
                </c:pt>
                <c:pt idx="3">
                  <c:v>262164.34668000002</c:v>
                </c:pt>
                <c:pt idx="4">
                  <c:v>157792.59471</c:v>
                </c:pt>
                <c:pt idx="5">
                  <c:v>225322.78495999999</c:v>
                </c:pt>
                <c:pt idx="6">
                  <c:v>156508.69412</c:v>
                </c:pt>
                <c:pt idx="7">
                  <c:v>224769.01986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45ED-87FF-ED1129838774}"/>
            </c:ext>
          </c:extLst>
        </c:ser>
        <c:ser>
          <c:idx val="0"/>
          <c:order val="1"/>
          <c:tx>
            <c:strRef>
              <c:f>'2002_2022_AYLIK_IHR'!$A$31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'2002_2022_AYLIK_IHR'!$C$31:$N$31</c:f>
              <c:numCache>
                <c:formatCode>#,##0</c:formatCode>
                <c:ptCount val="12"/>
                <c:pt idx="0">
                  <c:v>235590.76749999999</c:v>
                </c:pt>
                <c:pt idx="1">
                  <c:v>246725.43401</c:v>
                </c:pt>
                <c:pt idx="2">
                  <c:v>286759.17868999997</c:v>
                </c:pt>
                <c:pt idx="3">
                  <c:v>304914.44241999998</c:v>
                </c:pt>
                <c:pt idx="4">
                  <c:v>245146.34637000001</c:v>
                </c:pt>
                <c:pt idx="5">
                  <c:v>296918.05417000002</c:v>
                </c:pt>
                <c:pt idx="6">
                  <c:v>214045.72468000001</c:v>
                </c:pt>
                <c:pt idx="7">
                  <c:v>237973.08442</c:v>
                </c:pt>
                <c:pt idx="8">
                  <c:v>271360.61531999998</c:v>
                </c:pt>
                <c:pt idx="9">
                  <c:v>276585.44179000001</c:v>
                </c:pt>
                <c:pt idx="10">
                  <c:v>280147.27015</c:v>
                </c:pt>
                <c:pt idx="11">
                  <c:v>282936.11814999999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45ED-87FF-ED112983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43312"/>
        <c:axId val="1521950384"/>
      </c:lineChart>
      <c:catAx>
        <c:axId val="15219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50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3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'2002_2022_AYLIK_IHR'!$A$59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'2002_2022_AYLIK_IHR'!$C$59:$N$59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6-4C77-A555-68F40B847E73}"/>
            </c:ext>
          </c:extLst>
        </c:ser>
        <c:ser>
          <c:idx val="1"/>
          <c:order val="1"/>
          <c:tx>
            <c:strRef>
              <c:f>'2002_2022_AYLIK_IHR'!$A$58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'2002_2022_AYLIK_IHR'!$C$58:$N$58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471952.74119999999</c:v>
                </c:pt>
                <c:pt idx="2">
                  <c:v>554604.43623999995</c:v>
                </c:pt>
                <c:pt idx="3">
                  <c:v>703538.61306</c:v>
                </c:pt>
                <c:pt idx="4">
                  <c:v>533088.27280000004</c:v>
                </c:pt>
                <c:pt idx="5">
                  <c:v>594723.68801000004</c:v>
                </c:pt>
                <c:pt idx="6">
                  <c:v>491601.56231000001</c:v>
                </c:pt>
                <c:pt idx="7">
                  <c:v>600683.51058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6-4C77-A555-68F40B847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90576"/>
        <c:axId val="1593191120"/>
      </c:lineChart>
      <c:catAx>
        <c:axId val="159319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191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0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'2002_2022_AYLIK_IHR'!$C$32:$N$32</c:f>
              <c:numCache>
                <c:formatCode>#,##0</c:formatCode>
                <c:ptCount val="12"/>
                <c:pt idx="0">
                  <c:v>2127313.0869</c:v>
                </c:pt>
                <c:pt idx="1">
                  <c:v>2433990.2960000001</c:v>
                </c:pt>
                <c:pt idx="2">
                  <c:v>2977534.5483499998</c:v>
                </c:pt>
                <c:pt idx="3">
                  <c:v>3300464.0315999999</c:v>
                </c:pt>
                <c:pt idx="4">
                  <c:v>2759180.28192</c:v>
                </c:pt>
                <c:pt idx="5">
                  <c:v>3186327.5267099999</c:v>
                </c:pt>
                <c:pt idx="6">
                  <c:v>2897353.3352899998</c:v>
                </c:pt>
                <c:pt idx="7">
                  <c:v>2947929.1260899999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1-49D6-9FEB-7A21FBD09048}"/>
            </c:ext>
          </c:extLst>
        </c:ser>
        <c:ser>
          <c:idx val="0"/>
          <c:order val="1"/>
          <c:tx>
            <c:strRef>
              <c:f>'2002_2022_AYLIK_IHR'!$A$33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'2002_2022_AYLIK_IHR'!$C$33:$N$33</c:f>
              <c:numCache>
                <c:formatCode>#,##0</c:formatCode>
                <c:ptCount val="12"/>
                <c:pt idx="0">
                  <c:v>1641612.8188</c:v>
                </c:pt>
                <c:pt idx="1">
                  <c:v>1676078.7575000001</c:v>
                </c:pt>
                <c:pt idx="2">
                  <c:v>1994977.06308</c:v>
                </c:pt>
                <c:pt idx="3">
                  <c:v>2165949.9748300002</c:v>
                </c:pt>
                <c:pt idx="4">
                  <c:v>2136434.9203300001</c:v>
                </c:pt>
                <c:pt idx="5">
                  <c:v>2369610.8503299998</c:v>
                </c:pt>
                <c:pt idx="6">
                  <c:v>1911269.8069500001</c:v>
                </c:pt>
                <c:pt idx="7">
                  <c:v>2047573.08947</c:v>
                </c:pt>
                <c:pt idx="8">
                  <c:v>2277943.5805299999</c:v>
                </c:pt>
                <c:pt idx="9">
                  <c:v>2264997.8074699999</c:v>
                </c:pt>
                <c:pt idx="10">
                  <c:v>2376593.4074599999</c:v>
                </c:pt>
                <c:pt idx="11">
                  <c:v>2480789.2246400001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1-49D6-9FEB-7A21FBD0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43856"/>
        <c:axId val="1521956368"/>
      </c:lineChart>
      <c:catAx>
        <c:axId val="152194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563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3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'2002_2022_AYLIK_IHR'!$C$42:$N$42</c:f>
              <c:numCache>
                <c:formatCode>#,##0</c:formatCode>
                <c:ptCount val="12"/>
                <c:pt idx="0">
                  <c:v>711590.37915000005</c:v>
                </c:pt>
                <c:pt idx="1">
                  <c:v>813095.43987999996</c:v>
                </c:pt>
                <c:pt idx="2">
                  <c:v>908637.96201000002</c:v>
                </c:pt>
                <c:pt idx="3">
                  <c:v>906399.57307000004</c:v>
                </c:pt>
                <c:pt idx="4">
                  <c:v>719685.65269000002</c:v>
                </c:pt>
                <c:pt idx="5">
                  <c:v>904052.73930000002</c:v>
                </c:pt>
                <c:pt idx="6">
                  <c:v>720943.32608999999</c:v>
                </c:pt>
                <c:pt idx="7">
                  <c:v>849303.43535000004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F-4E47-8B6C-F6A11D7B2CD3}"/>
            </c:ext>
          </c:extLst>
        </c:ser>
        <c:ser>
          <c:idx val="0"/>
          <c:order val="1"/>
          <c:tx>
            <c:strRef>
              <c:f>'2002_2022_AYLIK_IHR'!$A$43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'2002_2022_AYLIK_IHR'!$C$43:$N$43</c:f>
              <c:numCache>
                <c:formatCode>#,##0</c:formatCode>
                <c:ptCount val="12"/>
                <c:pt idx="0">
                  <c:v>650750.59207000001</c:v>
                </c:pt>
                <c:pt idx="1">
                  <c:v>683828.38561999996</c:v>
                </c:pt>
                <c:pt idx="2">
                  <c:v>783709.58840000001</c:v>
                </c:pt>
                <c:pt idx="3">
                  <c:v>821070.57741000003</c:v>
                </c:pt>
                <c:pt idx="4">
                  <c:v>734997.35328000004</c:v>
                </c:pt>
                <c:pt idx="5">
                  <c:v>826954.06608000002</c:v>
                </c:pt>
                <c:pt idx="6">
                  <c:v>696212.87263</c:v>
                </c:pt>
                <c:pt idx="7">
                  <c:v>758072.19669999997</c:v>
                </c:pt>
                <c:pt idx="8">
                  <c:v>875250.93715999997</c:v>
                </c:pt>
                <c:pt idx="9">
                  <c:v>807782.56012000004</c:v>
                </c:pt>
                <c:pt idx="10">
                  <c:v>838118.84566999995</c:v>
                </c:pt>
                <c:pt idx="11">
                  <c:v>935256.83586999995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F-4E47-8B6C-F6A11D7B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45488"/>
        <c:axId val="1521947664"/>
      </c:lineChart>
      <c:catAx>
        <c:axId val="152194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47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'2002_2022_AYLIK_IHR'!$C$36:$N$36</c:f>
              <c:numCache>
                <c:formatCode>#,##0</c:formatCode>
                <c:ptCount val="12"/>
                <c:pt idx="0">
                  <c:v>2227769.1717599998</c:v>
                </c:pt>
                <c:pt idx="1">
                  <c:v>2538985.12127</c:v>
                </c:pt>
                <c:pt idx="2">
                  <c:v>2679847.5839800001</c:v>
                </c:pt>
                <c:pt idx="3">
                  <c:v>2742407.4186100001</c:v>
                </c:pt>
                <c:pt idx="4">
                  <c:v>2299035.1954000001</c:v>
                </c:pt>
                <c:pt idx="5">
                  <c:v>2769650.0069599999</c:v>
                </c:pt>
                <c:pt idx="6">
                  <c:v>2049791.77788</c:v>
                </c:pt>
                <c:pt idx="7">
                  <c:v>2268929.3742999998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4255-A97A-7B08997B8789}"/>
            </c:ext>
          </c:extLst>
        </c:ser>
        <c:ser>
          <c:idx val="0"/>
          <c:order val="1"/>
          <c:tx>
            <c:strRef>
              <c:f>'2002_2022_AYLIK_IHR'!$A$37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'2002_2022_AYLIK_IHR'!$C$37:$N$37</c:f>
              <c:numCache>
                <c:formatCode>#,##0</c:formatCode>
                <c:ptCount val="12"/>
                <c:pt idx="0">
                  <c:v>2266225.0534399999</c:v>
                </c:pt>
                <c:pt idx="1">
                  <c:v>2530669.7148199999</c:v>
                </c:pt>
                <c:pt idx="2">
                  <c:v>2890088.6971999998</c:v>
                </c:pt>
                <c:pt idx="3">
                  <c:v>2462171.0479000001</c:v>
                </c:pt>
                <c:pt idx="4">
                  <c:v>1880240.25731</c:v>
                </c:pt>
                <c:pt idx="5">
                  <c:v>2350260.9346400001</c:v>
                </c:pt>
                <c:pt idx="6">
                  <c:v>1981658.3225499999</c:v>
                </c:pt>
                <c:pt idx="7">
                  <c:v>2417746.8923499999</c:v>
                </c:pt>
                <c:pt idx="8">
                  <c:v>2465093.5784800001</c:v>
                </c:pt>
                <c:pt idx="9">
                  <c:v>2603918.5035700002</c:v>
                </c:pt>
                <c:pt idx="10">
                  <c:v>2529063.0759800002</c:v>
                </c:pt>
                <c:pt idx="11">
                  <c:v>2957449.0071399999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4255-A97A-7B08997B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46032"/>
        <c:axId val="1521948752"/>
      </c:lineChart>
      <c:catAx>
        <c:axId val="152194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48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46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'2002_2022_AYLIK_IHR'!$C$40:$N$40</c:f>
              <c:numCache>
                <c:formatCode>#,##0</c:formatCode>
                <c:ptCount val="12"/>
                <c:pt idx="0">
                  <c:v>980434.88092999998</c:v>
                </c:pt>
                <c:pt idx="1">
                  <c:v>1173456.41766</c:v>
                </c:pt>
                <c:pt idx="2">
                  <c:v>1365545.38717</c:v>
                </c:pt>
                <c:pt idx="3">
                  <c:v>1395934.2821899999</c:v>
                </c:pt>
                <c:pt idx="4">
                  <c:v>1065078.3158799999</c:v>
                </c:pt>
                <c:pt idx="5">
                  <c:v>1356885.0911999999</c:v>
                </c:pt>
                <c:pt idx="6">
                  <c:v>1026717.04798</c:v>
                </c:pt>
                <c:pt idx="7">
                  <c:v>1256548.95031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D-4491-889C-41DD9F03A218}"/>
            </c:ext>
          </c:extLst>
        </c:ser>
        <c:ser>
          <c:idx val="0"/>
          <c:order val="1"/>
          <c:tx>
            <c:strRef>
              <c:f>'2002_2022_AYLIK_IHR'!$A$41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'2002_2022_AYLIK_IHR'!$C$41:$N$41</c:f>
              <c:numCache>
                <c:formatCode>#,##0</c:formatCode>
                <c:ptCount val="12"/>
                <c:pt idx="0">
                  <c:v>894313.18824000005</c:v>
                </c:pt>
                <c:pt idx="1">
                  <c:v>1063990.71875</c:v>
                </c:pt>
                <c:pt idx="2">
                  <c:v>1254807.48523</c:v>
                </c:pt>
                <c:pt idx="3">
                  <c:v>1251379.98698</c:v>
                </c:pt>
                <c:pt idx="4">
                  <c:v>1098938.99734</c:v>
                </c:pt>
                <c:pt idx="5">
                  <c:v>1304148.9452800001</c:v>
                </c:pt>
                <c:pt idx="6">
                  <c:v>1000037.60087</c:v>
                </c:pt>
                <c:pt idx="7">
                  <c:v>1204906.7475099999</c:v>
                </c:pt>
                <c:pt idx="8">
                  <c:v>1276019.17408</c:v>
                </c:pt>
                <c:pt idx="9">
                  <c:v>1231002.6551999999</c:v>
                </c:pt>
                <c:pt idx="10">
                  <c:v>1267932.4725299999</c:v>
                </c:pt>
                <c:pt idx="11">
                  <c:v>1313964.7506599999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D-4491-889C-41DD9F03A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55824"/>
        <c:axId val="1521953648"/>
      </c:lineChart>
      <c:catAx>
        <c:axId val="152195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53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5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'2002_2022_AYLIK_IHR'!$C$34:$N$34</c:f>
              <c:numCache>
                <c:formatCode>#,##0</c:formatCode>
                <c:ptCount val="12"/>
                <c:pt idx="0">
                  <c:v>1591661.13965</c:v>
                </c:pt>
                <c:pt idx="1">
                  <c:v>1840649.1273399999</c:v>
                </c:pt>
                <c:pt idx="2">
                  <c:v>2014396.85724</c:v>
                </c:pt>
                <c:pt idx="3">
                  <c:v>2035949.9124700001</c:v>
                </c:pt>
                <c:pt idx="4">
                  <c:v>1336371.6854699999</c:v>
                </c:pt>
                <c:pt idx="5">
                  <c:v>1966956.0694500001</c:v>
                </c:pt>
                <c:pt idx="6">
                  <c:v>1620446.67989</c:v>
                </c:pt>
                <c:pt idx="7">
                  <c:v>1841586.1885899999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06-9448-8D8CFFBA183B}"/>
            </c:ext>
          </c:extLst>
        </c:ser>
        <c:ser>
          <c:idx val="0"/>
          <c:order val="1"/>
          <c:tx>
            <c:strRef>
              <c:f>'2002_2022_AYLIK_IHR'!$A$35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'2002_2022_AYLIK_IHR'!$C$35:$N$35</c:f>
              <c:numCache>
                <c:formatCode>#,##0</c:formatCode>
                <c:ptCount val="12"/>
                <c:pt idx="0">
                  <c:v>1512774.3645800001</c:v>
                </c:pt>
                <c:pt idx="1">
                  <c:v>1510502.47695</c:v>
                </c:pt>
                <c:pt idx="2">
                  <c:v>1674880.7140299999</c:v>
                </c:pt>
                <c:pt idx="3">
                  <c:v>1625132.2860999999</c:v>
                </c:pt>
                <c:pt idx="4">
                  <c:v>1299825.1461799999</c:v>
                </c:pt>
                <c:pt idx="5">
                  <c:v>1801835.9164799999</c:v>
                </c:pt>
                <c:pt idx="6">
                  <c:v>1691646.2038799999</c:v>
                </c:pt>
                <c:pt idx="7">
                  <c:v>1736089.8269499999</c:v>
                </c:pt>
                <c:pt idx="8">
                  <c:v>1942330.0762400001</c:v>
                </c:pt>
                <c:pt idx="9">
                  <c:v>1908760.7776299999</c:v>
                </c:pt>
                <c:pt idx="10">
                  <c:v>1729444.6810099999</c:v>
                </c:pt>
                <c:pt idx="11">
                  <c:v>1808135.51033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06-9448-8D8CFFB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956912"/>
        <c:axId val="1521955280"/>
      </c:lineChart>
      <c:catAx>
        <c:axId val="152195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955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1956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'2002_2022_AYLIK_IHR'!$C$44:$N$44</c:f>
              <c:numCache>
                <c:formatCode>#,##0</c:formatCode>
                <c:ptCount val="12"/>
                <c:pt idx="0">
                  <c:v>1120211.72484</c:v>
                </c:pt>
                <c:pt idx="1">
                  <c:v>1241243.06222</c:v>
                </c:pt>
                <c:pt idx="2">
                  <c:v>1443716.1839600001</c:v>
                </c:pt>
                <c:pt idx="3">
                  <c:v>1497583.4406900001</c:v>
                </c:pt>
                <c:pt idx="4">
                  <c:v>1166644.6939099999</c:v>
                </c:pt>
                <c:pt idx="5">
                  <c:v>1343959.7420300001</c:v>
                </c:pt>
                <c:pt idx="6">
                  <c:v>979889.83085999999</c:v>
                </c:pt>
                <c:pt idx="7">
                  <c:v>1134602.5034700001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A-410A-BA62-A74FD80869B7}"/>
            </c:ext>
          </c:extLst>
        </c:ser>
        <c:ser>
          <c:idx val="0"/>
          <c:order val="1"/>
          <c:tx>
            <c:strRef>
              <c:f>'2002_2022_AYLIK_IHR'!$A$45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'2002_2022_AYLIK_IHR'!$C$45:$N$45</c:f>
              <c:numCache>
                <c:formatCode>#,##0</c:formatCode>
                <c:ptCount val="12"/>
                <c:pt idx="0">
                  <c:v>758964.78963999997</c:v>
                </c:pt>
                <c:pt idx="1">
                  <c:v>833167.69342999998</c:v>
                </c:pt>
                <c:pt idx="2">
                  <c:v>978916.90576999995</c:v>
                </c:pt>
                <c:pt idx="3">
                  <c:v>1048966.75306</c:v>
                </c:pt>
                <c:pt idx="4">
                  <c:v>937477.07331999997</c:v>
                </c:pt>
                <c:pt idx="5">
                  <c:v>1125694.4090100001</c:v>
                </c:pt>
                <c:pt idx="6">
                  <c:v>929070.19051999995</c:v>
                </c:pt>
                <c:pt idx="7">
                  <c:v>1023478.88949</c:v>
                </c:pt>
                <c:pt idx="8">
                  <c:v>1148072.6780099999</c:v>
                </c:pt>
                <c:pt idx="9">
                  <c:v>1144186.99232</c:v>
                </c:pt>
                <c:pt idx="10">
                  <c:v>1204000.2393199999</c:v>
                </c:pt>
                <c:pt idx="11">
                  <c:v>1226576.79504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A-410A-BA62-A74FD808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01696"/>
        <c:axId val="1433195168"/>
      </c:lineChart>
      <c:catAx>
        <c:axId val="14332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195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201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'2002_2022_AYLIK_IHR'!$C$48:$N$48</c:f>
              <c:numCache>
                <c:formatCode>#,##0</c:formatCode>
                <c:ptCount val="12"/>
                <c:pt idx="0">
                  <c:v>353686.47193</c:v>
                </c:pt>
                <c:pt idx="1">
                  <c:v>428085.24275999999</c:v>
                </c:pt>
                <c:pt idx="2">
                  <c:v>513052.53018</c:v>
                </c:pt>
                <c:pt idx="3">
                  <c:v>565984.97528000001</c:v>
                </c:pt>
                <c:pt idx="4">
                  <c:v>444300.58438000001</c:v>
                </c:pt>
                <c:pt idx="5">
                  <c:v>522968.16291999997</c:v>
                </c:pt>
                <c:pt idx="6">
                  <c:v>417343.27613999997</c:v>
                </c:pt>
                <c:pt idx="7">
                  <c:v>475345.08724999998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D-464B-B0F3-CE3DCB02ABA2}"/>
            </c:ext>
          </c:extLst>
        </c:ser>
        <c:ser>
          <c:idx val="0"/>
          <c:order val="1"/>
          <c:tx>
            <c:strRef>
              <c:f>'2002_2022_AYLIK_IHR'!$A$49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'2002_2022_AYLIK_IHR'!$C$49:$N$49</c:f>
              <c:numCache>
                <c:formatCode>#,##0</c:formatCode>
                <c:ptCount val="12"/>
                <c:pt idx="0">
                  <c:v>278859.37686000002</c:v>
                </c:pt>
                <c:pt idx="1">
                  <c:v>330049.80086999998</c:v>
                </c:pt>
                <c:pt idx="2">
                  <c:v>402238.67887</c:v>
                </c:pt>
                <c:pt idx="3">
                  <c:v>401912.45516999997</c:v>
                </c:pt>
                <c:pt idx="4">
                  <c:v>384027.50832000002</c:v>
                </c:pt>
                <c:pt idx="5">
                  <c:v>425660.49411000003</c:v>
                </c:pt>
                <c:pt idx="6">
                  <c:v>357614.99625000003</c:v>
                </c:pt>
                <c:pt idx="7">
                  <c:v>420358.95224000001</c:v>
                </c:pt>
                <c:pt idx="8">
                  <c:v>414257.79577000003</c:v>
                </c:pt>
                <c:pt idx="9">
                  <c:v>380692.01393000002</c:v>
                </c:pt>
                <c:pt idx="10">
                  <c:v>395568.53655000002</c:v>
                </c:pt>
                <c:pt idx="11">
                  <c:v>419604.06331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D-464B-B0F3-CE3DCB02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02240"/>
        <c:axId val="1433203328"/>
      </c:lineChart>
      <c:catAx>
        <c:axId val="14332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20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203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202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'2002_2022_AYLIK_IHR'!$C$50:$N$50</c:f>
              <c:numCache>
                <c:formatCode>#,##0</c:formatCode>
                <c:ptCount val="12"/>
                <c:pt idx="0">
                  <c:v>359355.12098000001</c:v>
                </c:pt>
                <c:pt idx="1">
                  <c:v>492533.46648</c:v>
                </c:pt>
                <c:pt idx="2">
                  <c:v>433177.13968000002</c:v>
                </c:pt>
                <c:pt idx="3">
                  <c:v>528934.26580000005</c:v>
                </c:pt>
                <c:pt idx="4">
                  <c:v>351687.90104000003</c:v>
                </c:pt>
                <c:pt idx="5">
                  <c:v>535463.18169</c:v>
                </c:pt>
                <c:pt idx="6">
                  <c:v>371188.58857999998</c:v>
                </c:pt>
                <c:pt idx="7">
                  <c:v>500142.24248999998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A-43D1-B90C-D92DB947018C}"/>
            </c:ext>
          </c:extLst>
        </c:ser>
        <c:ser>
          <c:idx val="0"/>
          <c:order val="1"/>
          <c:tx>
            <c:strRef>
              <c:f>'2002_2022_AYLIK_IHR'!$A$51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'2002_2022_AYLIK_IHR'!$C$51:$N$51</c:f>
              <c:numCache>
                <c:formatCode>#,##0</c:formatCode>
                <c:ptCount val="12"/>
                <c:pt idx="0">
                  <c:v>331571.66105</c:v>
                </c:pt>
                <c:pt idx="1">
                  <c:v>307688.08682000003</c:v>
                </c:pt>
                <c:pt idx="2">
                  <c:v>343662.14681000001</c:v>
                </c:pt>
                <c:pt idx="3">
                  <c:v>406145.42330999998</c:v>
                </c:pt>
                <c:pt idx="4">
                  <c:v>492628.34412000002</c:v>
                </c:pt>
                <c:pt idx="5">
                  <c:v>594623.31441999995</c:v>
                </c:pt>
                <c:pt idx="6">
                  <c:v>459415.87331</c:v>
                </c:pt>
                <c:pt idx="7">
                  <c:v>452188.53921000002</c:v>
                </c:pt>
                <c:pt idx="8">
                  <c:v>507313.06409</c:v>
                </c:pt>
                <c:pt idx="9">
                  <c:v>686001.71333000006</c:v>
                </c:pt>
                <c:pt idx="10">
                  <c:v>1284318.4662500001</c:v>
                </c:pt>
                <c:pt idx="11">
                  <c:v>926939.72296000004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A-43D1-B90C-D92DB947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89728"/>
        <c:axId val="1433202784"/>
      </c:lineChart>
      <c:catAx>
        <c:axId val="14331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20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202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89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'2002_2022_AYLIK_IHR'!$C$46:$N$46</c:f>
              <c:numCache>
                <c:formatCode>#,##0</c:formatCode>
                <c:ptCount val="12"/>
                <c:pt idx="0">
                  <c:v>1628012.6870800001</c:v>
                </c:pt>
                <c:pt idx="1">
                  <c:v>1766900.4072</c:v>
                </c:pt>
                <c:pt idx="2">
                  <c:v>2263560.5613299999</c:v>
                </c:pt>
                <c:pt idx="3">
                  <c:v>2020246.3736</c:v>
                </c:pt>
                <c:pt idx="4">
                  <c:v>1910466.24823</c:v>
                </c:pt>
                <c:pt idx="5">
                  <c:v>2296388.65778</c:v>
                </c:pt>
                <c:pt idx="6">
                  <c:v>1602463.35998</c:v>
                </c:pt>
                <c:pt idx="7">
                  <c:v>1829626.5461899999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1-4907-AD92-283F5BA806D9}"/>
            </c:ext>
          </c:extLst>
        </c:ser>
        <c:ser>
          <c:idx val="0"/>
          <c:order val="1"/>
          <c:tx>
            <c:strRef>
              <c:f>'2002_2022_AYLIK_IHR'!$A$47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'2002_2022_AYLIK_IHR'!$C$47:$N$47</c:f>
              <c:numCache>
                <c:formatCode>#,##0</c:formatCode>
                <c:ptCount val="12"/>
                <c:pt idx="0">
                  <c:v>1052767.6559599999</c:v>
                </c:pt>
                <c:pt idx="1">
                  <c:v>1191715.5430300001</c:v>
                </c:pt>
                <c:pt idx="2">
                  <c:v>1526133.41301</c:v>
                </c:pt>
                <c:pt idx="3">
                  <c:v>1647166.2464699999</c:v>
                </c:pt>
                <c:pt idx="4">
                  <c:v>1727666.49</c:v>
                </c:pt>
                <c:pt idx="5">
                  <c:v>2007804.7012499999</c:v>
                </c:pt>
                <c:pt idx="6">
                  <c:v>1727116.3204699999</c:v>
                </c:pt>
                <c:pt idx="7">
                  <c:v>2255363.12145</c:v>
                </c:pt>
                <c:pt idx="8">
                  <c:v>2584385.3393700002</c:v>
                </c:pt>
                <c:pt idx="9">
                  <c:v>2258638.0912199998</c:v>
                </c:pt>
                <c:pt idx="10">
                  <c:v>2019130.7170800001</c:v>
                </c:pt>
                <c:pt idx="11">
                  <c:v>2265845.8472199999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1-4907-AD92-283F5BA8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92448"/>
        <c:axId val="1433204960"/>
      </c:lineChart>
      <c:catAx>
        <c:axId val="1433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2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204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2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'2002_2022_AYLIK_IHR'!$A$60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'2002_2022_AYLIK_IHR'!$C$60:$N$60</c:f>
              <c:numCache>
                <c:formatCode>#,##0</c:formatCode>
                <c:ptCount val="12"/>
                <c:pt idx="0">
                  <c:v>497148.80781000003</c:v>
                </c:pt>
                <c:pt idx="1">
                  <c:v>471952.74119999999</c:v>
                </c:pt>
                <c:pt idx="2">
                  <c:v>554604.43623999995</c:v>
                </c:pt>
                <c:pt idx="3">
                  <c:v>703538.61306</c:v>
                </c:pt>
                <c:pt idx="4">
                  <c:v>533088.27280000004</c:v>
                </c:pt>
                <c:pt idx="5">
                  <c:v>594723.68801000004</c:v>
                </c:pt>
                <c:pt idx="6">
                  <c:v>491601.56231000001</c:v>
                </c:pt>
                <c:pt idx="7">
                  <c:v>600683.51058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41AD-820D-7B86706F04BA}"/>
            </c:ext>
          </c:extLst>
        </c:ser>
        <c:ser>
          <c:idx val="0"/>
          <c:order val="1"/>
          <c:tx>
            <c:strRef>
              <c:f>'2002_2022_AYLIK_IHR'!$A$61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'2002_2022_AYLIK_IHR'!$C$61:$N$61</c:f>
              <c:numCache>
                <c:formatCode>#,##0</c:formatCode>
                <c:ptCount val="12"/>
                <c:pt idx="0">
                  <c:v>352707.88241000002</c:v>
                </c:pt>
                <c:pt idx="1">
                  <c:v>414333.15104999999</c:v>
                </c:pt>
                <c:pt idx="2">
                  <c:v>446313.92580000003</c:v>
                </c:pt>
                <c:pt idx="3">
                  <c:v>557406.29679000005</c:v>
                </c:pt>
                <c:pt idx="4">
                  <c:v>547954.73134000006</c:v>
                </c:pt>
                <c:pt idx="5">
                  <c:v>496926.94073999999</c:v>
                </c:pt>
                <c:pt idx="6">
                  <c:v>476806.03814999998</c:v>
                </c:pt>
                <c:pt idx="7">
                  <c:v>508970.62647999998</c:v>
                </c:pt>
                <c:pt idx="8">
                  <c:v>582749.42501999997</c:v>
                </c:pt>
                <c:pt idx="9">
                  <c:v>465035.92444999999</c:v>
                </c:pt>
                <c:pt idx="10">
                  <c:v>547964.59438999998</c:v>
                </c:pt>
                <c:pt idx="11">
                  <c:v>530527.50179999997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C-41AD-820D-7B86706F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92992"/>
        <c:axId val="1433198976"/>
      </c:lineChart>
      <c:catAx>
        <c:axId val="14331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198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2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8DF-895A-8223A1E3685A}"/>
            </c:ext>
          </c:extLst>
        </c:ser>
        <c:ser>
          <c:idx val="1"/>
          <c:order val="1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'2002_2022_AYLIK_IHR'!$C$82:$N$82</c:f>
              <c:numCache>
                <c:formatCode>#,##0</c:formatCode>
                <c:ptCount val="12"/>
                <c:pt idx="0">
                  <c:v>17555810.230999999</c:v>
                </c:pt>
                <c:pt idx="1">
                  <c:v>19904484.857999999</c:v>
                </c:pt>
                <c:pt idx="2">
                  <c:v>22606245.692000002</c:v>
                </c:pt>
                <c:pt idx="3">
                  <c:v>23334444.25</c:v>
                </c:pt>
                <c:pt idx="4">
                  <c:v>18986764.817000002</c:v>
                </c:pt>
                <c:pt idx="5">
                  <c:v>23393099.528999999</c:v>
                </c:pt>
                <c:pt idx="6">
                  <c:v>18550638.916999999</c:v>
                </c:pt>
                <c:pt idx="7">
                  <c:v>21340955.296999998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A-48DF-895A-8223A1E3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92208"/>
        <c:axId val="1593199280"/>
      </c:lineChart>
      <c:catAx>
        <c:axId val="159319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199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2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'2002_2022_AYLIK_IHR'!$A$38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'2002_2022_AYLIK_IHR'!$C$38:$N$38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67064.913990000001</c:v>
                </c:pt>
                <c:pt idx="2">
                  <c:v>140232.92827999999</c:v>
                </c:pt>
                <c:pt idx="3">
                  <c:v>198883.93552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44156.116430000002</c:v>
                </c:pt>
                <c:pt idx="7">
                  <c:v>77469.263309999995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773-A499-6167CE73912B}"/>
            </c:ext>
          </c:extLst>
        </c:ser>
        <c:ser>
          <c:idx val="0"/>
          <c:order val="1"/>
          <c:tx>
            <c:strRef>
              <c:f>'2002_2022_AYLIK_IHR'!$A$39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'2002_2022_AYLIK_IHR'!$C$39:$N$39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14435.76268</c:v>
                </c:pt>
                <c:pt idx="2">
                  <c:v>153850.51842000001</c:v>
                </c:pt>
                <c:pt idx="3">
                  <c:v>109911.3973</c:v>
                </c:pt>
                <c:pt idx="4">
                  <c:v>136047.26019999999</c:v>
                </c:pt>
                <c:pt idx="5">
                  <c:v>277348.91031000001</c:v>
                </c:pt>
                <c:pt idx="6">
                  <c:v>76572.630040000004</c:v>
                </c:pt>
                <c:pt idx="7">
                  <c:v>58623.438580000002</c:v>
                </c:pt>
                <c:pt idx="8">
                  <c:v>117629.91516</c:v>
                </c:pt>
                <c:pt idx="9">
                  <c:v>208205.03047999999</c:v>
                </c:pt>
                <c:pt idx="10">
                  <c:v>259778.32897999999</c:v>
                </c:pt>
                <c:pt idx="11">
                  <c:v>170121.63492000001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773-A499-6167CE73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94080"/>
        <c:axId val="1433196800"/>
      </c:lineChart>
      <c:catAx>
        <c:axId val="14331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19680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40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'2002_2022_AYLIK_IHR'!$C$52:$N$52</c:f>
              <c:numCache>
                <c:formatCode>#,##0</c:formatCode>
                <c:ptCount val="12"/>
                <c:pt idx="0">
                  <c:v>295375.80463000003</c:v>
                </c:pt>
                <c:pt idx="1">
                  <c:v>325086.20932999998</c:v>
                </c:pt>
                <c:pt idx="2">
                  <c:v>326947.20542000001</c:v>
                </c:pt>
                <c:pt idx="3">
                  <c:v>390559.28236999997</c:v>
                </c:pt>
                <c:pt idx="4">
                  <c:v>330387.68416</c:v>
                </c:pt>
                <c:pt idx="5">
                  <c:v>308795.97808999999</c:v>
                </c:pt>
                <c:pt idx="6">
                  <c:v>325742.77529000002</c:v>
                </c:pt>
                <c:pt idx="7">
                  <c:v>333921.38364000001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F-4249-B2A2-2EBED946A287}"/>
            </c:ext>
          </c:extLst>
        </c:ser>
        <c:ser>
          <c:idx val="0"/>
          <c:order val="1"/>
          <c:tx>
            <c:strRef>
              <c:f>'2002_2022_AYLIK_IHR'!$A$53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'2002_2022_AYLIK_IHR'!$C$53:$N$53</c:f>
              <c:numCache>
                <c:formatCode>#,##0</c:formatCode>
                <c:ptCount val="12"/>
                <c:pt idx="0">
                  <c:v>166540.16803</c:v>
                </c:pt>
                <c:pt idx="1">
                  <c:v>233224.16435000001</c:v>
                </c:pt>
                <c:pt idx="2">
                  <c:v>246958.49736000001</c:v>
                </c:pt>
                <c:pt idx="3">
                  <c:v>302515.37770999997</c:v>
                </c:pt>
                <c:pt idx="4">
                  <c:v>170344.52846</c:v>
                </c:pt>
                <c:pt idx="5">
                  <c:v>221630.07306</c:v>
                </c:pt>
                <c:pt idx="6">
                  <c:v>230940.86597000001</c:v>
                </c:pt>
                <c:pt idx="7">
                  <c:v>282567.08561000001</c:v>
                </c:pt>
                <c:pt idx="8">
                  <c:v>239695.27695999999</c:v>
                </c:pt>
                <c:pt idx="9">
                  <c:v>301391.62998999999</c:v>
                </c:pt>
                <c:pt idx="10">
                  <c:v>382521.11450999998</c:v>
                </c:pt>
                <c:pt idx="11">
                  <c:v>431860.10736999998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F-4249-B2A2-2EBED946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98432"/>
        <c:axId val="1433199520"/>
      </c:lineChart>
      <c:catAx>
        <c:axId val="14331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1995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31984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'2002_2022_AYLIK_IHR'!$A$54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'2002_2022_AYLIK_IHR'!$C$54:$N$54</c:f>
              <c:numCache>
                <c:formatCode>#,##0</c:formatCode>
                <c:ptCount val="12"/>
                <c:pt idx="0">
                  <c:v>457942.82296000002</c:v>
                </c:pt>
                <c:pt idx="1">
                  <c:v>537174.16925000004</c:v>
                </c:pt>
                <c:pt idx="2">
                  <c:v>616247.16315000004</c:v>
                </c:pt>
                <c:pt idx="3">
                  <c:v>635074.53827000002</c:v>
                </c:pt>
                <c:pt idx="4">
                  <c:v>494945.82231000002</c:v>
                </c:pt>
                <c:pt idx="5">
                  <c:v>620492.34979000001</c:v>
                </c:pt>
                <c:pt idx="6">
                  <c:v>459629.94504000002</c:v>
                </c:pt>
                <c:pt idx="7">
                  <c:v>546193.30544999999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F67-9D78-8B6722AFC248}"/>
            </c:ext>
          </c:extLst>
        </c:ser>
        <c:ser>
          <c:idx val="0"/>
          <c:order val="1"/>
          <c:tx>
            <c:strRef>
              <c:f>'2002_2022_AYLIK_IHR'!$A$55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'2002_2022_AYLIK_IHR'!$C$55:$N$55</c:f>
              <c:numCache>
                <c:formatCode>#,##0</c:formatCode>
                <c:ptCount val="12"/>
                <c:pt idx="0">
                  <c:v>400023.77013999998</c:v>
                </c:pt>
                <c:pt idx="1">
                  <c:v>445925.11801999999</c:v>
                </c:pt>
                <c:pt idx="2">
                  <c:v>545986.36667000002</c:v>
                </c:pt>
                <c:pt idx="3">
                  <c:v>561086.33949000004</c:v>
                </c:pt>
                <c:pt idx="4">
                  <c:v>485871.66136999999</c:v>
                </c:pt>
                <c:pt idx="5">
                  <c:v>573154.10702</c:v>
                </c:pt>
                <c:pt idx="6">
                  <c:v>466206.55346999998</c:v>
                </c:pt>
                <c:pt idx="7">
                  <c:v>521625.02171</c:v>
                </c:pt>
                <c:pt idx="8">
                  <c:v>550044.71753000002</c:v>
                </c:pt>
                <c:pt idx="9">
                  <c:v>513417.93358000001</c:v>
                </c:pt>
                <c:pt idx="10">
                  <c:v>559273.68790000002</c:v>
                </c:pt>
                <c:pt idx="11">
                  <c:v>570163.03637999995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5-4F67-9D78-8B6722AF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80208"/>
        <c:axId val="1579673136"/>
      </c:lineChart>
      <c:catAx>
        <c:axId val="157968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7967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9673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7968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'2002_2022_AYLIK_IHR'!$A$3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'2002_2022_AYLIK_IHR'!$C$3:$N$3</c:f>
              <c:numCache>
                <c:formatCode>#,##0</c:formatCode>
                <c:ptCount val="12"/>
                <c:pt idx="0">
                  <c:v>2058776.5823300001</c:v>
                </c:pt>
                <c:pt idx="1">
                  <c:v>2127157.54868</c:v>
                </c:pt>
                <c:pt idx="2">
                  <c:v>2425943.91494</c:v>
                </c:pt>
                <c:pt idx="3">
                  <c:v>2351071.3903600001</c:v>
                </c:pt>
                <c:pt idx="4">
                  <c:v>2069852.10671</c:v>
                </c:pt>
                <c:pt idx="5">
                  <c:v>2557510.3248600001</c:v>
                </c:pt>
                <c:pt idx="6">
                  <c:v>2018220.5045799999</c:v>
                </c:pt>
                <c:pt idx="7">
                  <c:v>2317000.0141799999</c:v>
                </c:pt>
                <c:pt idx="8">
                  <c:v>2723242.3673999999</c:v>
                </c:pt>
                <c:pt idx="9">
                  <c:v>2827487.1964300005</c:v>
                </c:pt>
                <c:pt idx="10">
                  <c:v>3021848.3725200002</c:v>
                </c:pt>
                <c:pt idx="11">
                  <c:v>3209332.63325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9-4410-AD30-0BFB757FF5C0}"/>
            </c:ext>
          </c:extLst>
        </c:ser>
        <c:ser>
          <c:idx val="1"/>
          <c:order val="1"/>
          <c:tx>
            <c:strRef>
              <c:f>'2002_2022_AYLIK_IHR'!$A$2</c:f>
              <c:strCache>
                <c:ptCount val="1"/>
                <c:pt idx="0">
                  <c:v>2022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'2002_2022_AYLIK_IHR'!$C$2:$N$2</c:f>
              <c:numCache>
                <c:formatCode>#,##0</c:formatCode>
                <c:ptCount val="12"/>
                <c:pt idx="0">
                  <c:v>2550494.5313999997</c:v>
                </c:pt>
                <c:pt idx="1">
                  <c:v>2743472.3962000003</c:v>
                </c:pt>
                <c:pt idx="2">
                  <c:v>2965958.0671999999</c:v>
                </c:pt>
                <c:pt idx="3">
                  <c:v>2752055.1659200001</c:v>
                </c:pt>
                <c:pt idx="4">
                  <c:v>2413544.3273599995</c:v>
                </c:pt>
                <c:pt idx="5">
                  <c:v>2990342.2246699999</c:v>
                </c:pt>
                <c:pt idx="6">
                  <c:v>2328732.9649300002</c:v>
                </c:pt>
                <c:pt idx="7">
                  <c:v>2772023.0333799999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9-4410-AD30-0BFB757F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99824"/>
        <c:axId val="1593202544"/>
      </c:lineChart>
      <c:catAx>
        <c:axId val="159319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20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2025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9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2009-2022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0-41BD-8DF3-901D60D3413E}"/>
            </c:ext>
          </c:extLst>
        </c:ser>
        <c:ser>
          <c:idx val="6"/>
          <c:order val="1"/>
          <c:tx>
            <c:strRef>
              <c:f>'2002_2022_AYLIK_IHR'!$A$70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'2002_2022_AYLIK_IHR'!$C$70:$N$70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0-41BD-8DF3-901D60D3413E}"/>
            </c:ext>
          </c:extLst>
        </c:ser>
        <c:ser>
          <c:idx val="7"/>
          <c:order val="2"/>
          <c:tx>
            <c:strRef>
              <c:f>'2002_2022_AYLIK_IHR'!$A$71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'2002_2022_AYLIK_IHR'!$C$71:$N$71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0-41BD-8DF3-901D60D3413E}"/>
            </c:ext>
          </c:extLst>
        </c:ser>
        <c:ser>
          <c:idx val="0"/>
          <c:order val="3"/>
          <c:tx>
            <c:strRef>
              <c:f>'2002_2022_AYLIK_IHR'!$A$72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'2002_2022_AYLIK_IHR'!$C$72:$N$72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0-41BD-8DF3-901D60D3413E}"/>
            </c:ext>
          </c:extLst>
        </c:ser>
        <c:ser>
          <c:idx val="3"/>
          <c:order val="4"/>
          <c:tx>
            <c:strRef>
              <c:f>'2002_2022_AYLIK_IHR'!$A$73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'2002_2022_AYLIK_IHR'!$C$73:$N$73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0-41BD-8DF3-901D60D3413E}"/>
            </c:ext>
          </c:extLst>
        </c:ser>
        <c:ser>
          <c:idx val="4"/>
          <c:order val="5"/>
          <c:tx>
            <c:strRef>
              <c:f>'2002_2022_AYLIK_IHR'!$A$74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'2002_2022_AYLIK_IHR'!$C$74:$N$74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0-41BD-8DF3-901D60D3413E}"/>
            </c:ext>
          </c:extLst>
        </c:ser>
        <c:ser>
          <c:idx val="1"/>
          <c:order val="6"/>
          <c:tx>
            <c:strRef>
              <c:f>'2002_2022_AYLIK_IHR'!$A$75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'2002_2022_AYLIK_IHR'!$C$75:$N$75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0-41BD-8DF3-901D60D3413E}"/>
            </c:ext>
          </c:extLst>
        </c:ser>
        <c:ser>
          <c:idx val="2"/>
          <c:order val="7"/>
          <c:tx>
            <c:strRef>
              <c:f>'2002_2022_AYLIK_IHR'!$A$76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'2002_2022_AYLIK_IHR'!$C$76:$N$76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30-41BD-8DF3-901D60D3413E}"/>
            </c:ext>
          </c:extLst>
        </c:ser>
        <c:ser>
          <c:idx val="8"/>
          <c:order val="8"/>
          <c:tx>
            <c:strRef>
              <c:f>'2002_2022_AYLIK_IHR'!$A$77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'2002_2022_AYLIK_IHR'!$C$77:$N$77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30-41BD-8DF3-901D60D3413E}"/>
            </c:ext>
          </c:extLst>
        </c:ser>
        <c:ser>
          <c:idx val="9"/>
          <c:order val="9"/>
          <c:tx>
            <c:strRef>
              <c:f>'2002_2022_AYLIK_IHR'!$A$78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'2002_2022_AYLIK_IHR'!$C$78:$N$78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30-41BD-8DF3-901D60D3413E}"/>
            </c:ext>
          </c:extLst>
        </c:ser>
        <c:ser>
          <c:idx val="10"/>
          <c:order val="10"/>
          <c:tx>
            <c:strRef>
              <c:f>'2002_2022_AYLIK_IHR'!$A$79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'2002_2022_AYLIK_IHR'!$C$79:$N$79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30-41BD-8DF3-901D60D3413E}"/>
            </c:ext>
          </c:extLst>
        </c:ser>
        <c:ser>
          <c:idx val="11"/>
          <c:order val="11"/>
          <c:tx>
            <c:strRef>
              <c:f>'2002_2022_AYLIK_IHR'!$A$81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'2002_2022_AYLIK_IHR'!$C$81:$N$81</c:f>
              <c:numCache>
                <c:formatCode>#,##0</c:formatCode>
                <c:ptCount val="12"/>
                <c:pt idx="0">
                  <c:v>15003935.219000001</c:v>
                </c:pt>
                <c:pt idx="1">
                  <c:v>15952528.857999999</c:v>
                </c:pt>
                <c:pt idx="2">
                  <c:v>18955706.114999998</c:v>
                </c:pt>
                <c:pt idx="3">
                  <c:v>18756865.083000001</c:v>
                </c:pt>
                <c:pt idx="4">
                  <c:v>16468343.399</c:v>
                </c:pt>
                <c:pt idx="5">
                  <c:v>19740427.009</c:v>
                </c:pt>
                <c:pt idx="6">
                  <c:v>16357698.211999999</c:v>
                </c:pt>
                <c:pt idx="7">
                  <c:v>18860976.377999999</c:v>
                </c:pt>
                <c:pt idx="8">
                  <c:v>20715563.079</c:v>
                </c:pt>
                <c:pt idx="9">
                  <c:v>20713984.276999999</c:v>
                </c:pt>
                <c:pt idx="10">
                  <c:v>21455111.986000001</c:v>
                </c:pt>
                <c:pt idx="11">
                  <c:v>22233318.423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30-41BD-8DF3-901D60D3413E}"/>
            </c:ext>
          </c:extLst>
        </c:ser>
        <c:ser>
          <c:idx val="12"/>
          <c:order val="12"/>
          <c:tx>
            <c:strRef>
              <c:f>'2002_2022_AYLIK_IHR'!$A$82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'2002_2022_AYLIK_IHR'!$C$82:$N$82</c:f>
              <c:numCache>
                <c:formatCode>#,##0</c:formatCode>
                <c:ptCount val="12"/>
                <c:pt idx="0">
                  <c:v>17555810.230999999</c:v>
                </c:pt>
                <c:pt idx="1">
                  <c:v>19904484.857999999</c:v>
                </c:pt>
                <c:pt idx="2">
                  <c:v>22606245.692000002</c:v>
                </c:pt>
                <c:pt idx="3">
                  <c:v>23334444.25</c:v>
                </c:pt>
                <c:pt idx="4">
                  <c:v>18986764.817000002</c:v>
                </c:pt>
                <c:pt idx="5">
                  <c:v>23393099.528999999</c:v>
                </c:pt>
                <c:pt idx="6">
                  <c:v>18550638.916999999</c:v>
                </c:pt>
                <c:pt idx="7">
                  <c:v>21340955.296999998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30-41BD-8DF3-901D60D3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97104"/>
        <c:axId val="1593198192"/>
      </c:lineChart>
      <c:catAx>
        <c:axId val="159319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19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93197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'2002_2022_AYLIK_IHR'!$A$62:$A$82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'2002_2022_AYLIK_IHR'!$A$62:$A$82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'2002_2022_AYLIK_IHR'!$O$62:$O$82</c:f>
              <c:numCache>
                <c:formatCode>#,##0</c:formatCode>
                <c:ptCount val="21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225214458.03800002</c:v>
                </c:pt>
                <c:pt idx="20">
                  <c:v>165672443.59099999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D-4422-A272-7BAD628C1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91152"/>
        <c:axId val="1431585712"/>
      </c:barChart>
      <c:catAx>
        <c:axId val="143159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8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585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9115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'2002_2022_AYLIK_IHR'!$A$4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'2002_2022_AYLIK_IHR'!$C$4:$N$4</c:f>
              <c:numCache>
                <c:formatCode>#,##0</c:formatCode>
                <c:ptCount val="12"/>
                <c:pt idx="0">
                  <c:v>829328.93698</c:v>
                </c:pt>
                <c:pt idx="1">
                  <c:v>938533.21779000002</c:v>
                </c:pt>
                <c:pt idx="2">
                  <c:v>961913.84177000006</c:v>
                </c:pt>
                <c:pt idx="3">
                  <c:v>812359.28319999995</c:v>
                </c:pt>
                <c:pt idx="4">
                  <c:v>868998.10183000006</c:v>
                </c:pt>
                <c:pt idx="5">
                  <c:v>996688.22505000001</c:v>
                </c:pt>
                <c:pt idx="6">
                  <c:v>840479.88100000005</c:v>
                </c:pt>
                <c:pt idx="7">
                  <c:v>999307.46444000001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3-449F-8378-9EEE88A03011}"/>
            </c:ext>
          </c:extLst>
        </c:ser>
        <c:ser>
          <c:idx val="0"/>
          <c:order val="1"/>
          <c:tx>
            <c:strRef>
              <c:f>'2002_2022_AYLIK_IHR'!$A$5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'2002_2022_AYLIK_IHR'!$C$5:$N$5</c:f>
              <c:numCache>
                <c:formatCode>#,##0</c:formatCode>
                <c:ptCount val="12"/>
                <c:pt idx="0">
                  <c:v>599472.62661000004</c:v>
                </c:pt>
                <c:pt idx="1">
                  <c:v>635152.71918999997</c:v>
                </c:pt>
                <c:pt idx="2">
                  <c:v>783752.09183000005</c:v>
                </c:pt>
                <c:pt idx="3">
                  <c:v>749920.66836999997</c:v>
                </c:pt>
                <c:pt idx="4">
                  <c:v>609720.62609999999</c:v>
                </c:pt>
                <c:pt idx="5">
                  <c:v>764393.56053000002</c:v>
                </c:pt>
                <c:pt idx="6">
                  <c:v>641900.72643000004</c:v>
                </c:pt>
                <c:pt idx="7">
                  <c:v>780012.62309999997</c:v>
                </c:pt>
                <c:pt idx="8">
                  <c:v>840003.30015999998</c:v>
                </c:pt>
                <c:pt idx="9">
                  <c:v>897196.58700000006</c:v>
                </c:pt>
                <c:pt idx="10">
                  <c:v>896591.60835999995</c:v>
                </c:pt>
                <c:pt idx="11">
                  <c:v>948837.25242000003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3-449F-8378-9EEE88A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88976"/>
        <c:axId val="1431589520"/>
      </c:lineChart>
      <c:catAx>
        <c:axId val="143158897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8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5895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8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'2002_2022_AYLIK_IHR'!$A$6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'2002_2022_AYLIK_IHR'!$C$6:$N$6</c:f>
              <c:numCache>
                <c:formatCode>#,##0</c:formatCode>
                <c:ptCount val="12"/>
                <c:pt idx="0">
                  <c:v>284427.5808</c:v>
                </c:pt>
                <c:pt idx="1">
                  <c:v>253757.08697999999</c:v>
                </c:pt>
                <c:pt idx="2">
                  <c:v>225019.37281999999</c:v>
                </c:pt>
                <c:pt idx="3">
                  <c:v>210001.6164</c:v>
                </c:pt>
                <c:pt idx="4">
                  <c:v>189625.50323</c:v>
                </c:pt>
                <c:pt idx="5">
                  <c:v>295024.97960000002</c:v>
                </c:pt>
                <c:pt idx="6">
                  <c:v>155075.78013999999</c:v>
                </c:pt>
                <c:pt idx="7">
                  <c:v>155058.56922999999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ACC-A761-884DB955C0AA}"/>
            </c:ext>
          </c:extLst>
        </c:ser>
        <c:ser>
          <c:idx val="0"/>
          <c:order val="1"/>
          <c:tx>
            <c:strRef>
              <c:f>'2002_2022_AYLIK_IHR'!$A$7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'2002_2022_AYLIK_IHR'!$C$7:$N$7</c:f>
              <c:numCache>
                <c:formatCode>#,##0</c:formatCode>
                <c:ptCount val="12"/>
                <c:pt idx="0">
                  <c:v>278127.63173999998</c:v>
                </c:pt>
                <c:pt idx="1">
                  <c:v>249528.27283999999</c:v>
                </c:pt>
                <c:pt idx="2">
                  <c:v>246515.34013</c:v>
                </c:pt>
                <c:pt idx="3">
                  <c:v>201459.41336000001</c:v>
                </c:pt>
                <c:pt idx="4">
                  <c:v>200725.90744000001</c:v>
                </c:pt>
                <c:pt idx="5">
                  <c:v>295140.73609999998</c:v>
                </c:pt>
                <c:pt idx="6">
                  <c:v>166058.29462999999</c:v>
                </c:pt>
                <c:pt idx="7">
                  <c:v>147760.25855</c:v>
                </c:pt>
                <c:pt idx="8">
                  <c:v>229150.72443999999</c:v>
                </c:pt>
                <c:pt idx="9">
                  <c:v>291587.59298999998</c:v>
                </c:pt>
                <c:pt idx="10">
                  <c:v>365157.71123000002</c:v>
                </c:pt>
                <c:pt idx="11">
                  <c:v>409189.45477000001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ACC-A761-884DB955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590608"/>
        <c:axId val="1431592240"/>
      </c:lineChart>
      <c:catAx>
        <c:axId val="143159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9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1592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3159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'2002_2022_AYLIK_IHR'!$A$8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'2002_2022_AYLIK_IHR'!$C$1:$N$1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'2002_2022_AYLIK_IHR'!$C$8:$N$8</c:f>
              <c:numCache>
                <c:formatCode>#,##0</c:formatCode>
                <c:ptCount val="12"/>
                <c:pt idx="0">
                  <c:v>173032.37632000001</c:v>
                </c:pt>
                <c:pt idx="1">
                  <c:v>202863.34534</c:v>
                </c:pt>
                <c:pt idx="2">
                  <c:v>229867.16527999999</c:v>
                </c:pt>
                <c:pt idx="3">
                  <c:v>206805.69278000001</c:v>
                </c:pt>
                <c:pt idx="4">
                  <c:v>157876.15529</c:v>
                </c:pt>
                <c:pt idx="5">
                  <c:v>182365.40611000001</c:v>
                </c:pt>
                <c:pt idx="6">
                  <c:v>160794.14908</c:v>
                </c:pt>
                <c:pt idx="7">
                  <c:v>236085.42585999999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1-4FE4-AF7F-DF9917212390}"/>
            </c:ext>
          </c:extLst>
        </c:ser>
        <c:ser>
          <c:idx val="0"/>
          <c:order val="1"/>
          <c:tx>
            <c:strRef>
              <c:f>'2002_2022_AYLIK_IHR'!$A$9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'2002_2022_AYLIK_IHR'!$C$9:$N$9</c:f>
              <c:numCache>
                <c:formatCode>#,##0</c:formatCode>
                <c:ptCount val="12"/>
                <c:pt idx="0">
                  <c:v>129703.74055</c:v>
                </c:pt>
                <c:pt idx="1">
                  <c:v>145445.9252</c:v>
                </c:pt>
                <c:pt idx="2">
                  <c:v>164169.03878999999</c:v>
                </c:pt>
                <c:pt idx="3">
                  <c:v>157710.70725000001</c:v>
                </c:pt>
                <c:pt idx="4">
                  <c:v>144432.52205</c:v>
                </c:pt>
                <c:pt idx="5">
                  <c:v>193334.14882999999</c:v>
                </c:pt>
                <c:pt idx="6">
                  <c:v>152303.13179000001</c:v>
                </c:pt>
                <c:pt idx="7">
                  <c:v>179853.03216</c:v>
                </c:pt>
                <c:pt idx="8">
                  <c:v>202730.96283999999</c:v>
                </c:pt>
                <c:pt idx="9">
                  <c:v>181364.35298</c:v>
                </c:pt>
                <c:pt idx="10">
                  <c:v>191293.85974000001</c:v>
                </c:pt>
                <c:pt idx="11">
                  <c:v>184486.58335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1-4FE4-AF7F-DF991721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97904"/>
        <c:axId val="1495098448"/>
      </c:lineChart>
      <c:catAx>
        <c:axId val="149509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50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0984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95097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124</v>
      </c>
      <c r="C1" s="151"/>
      <c r="D1" s="151"/>
      <c r="E1" s="151"/>
      <c r="F1" s="151"/>
      <c r="G1" s="151"/>
      <c r="H1" s="151"/>
      <c r="I1" s="151"/>
      <c r="J1" s="151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125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126</v>
      </c>
      <c r="C6" s="147"/>
      <c r="D6" s="147"/>
      <c r="E6" s="147"/>
      <c r="F6" s="147" t="s">
        <v>127</v>
      </c>
      <c r="G6" s="147"/>
      <c r="H6" s="147"/>
      <c r="I6" s="147"/>
      <c r="J6" s="147" t="s">
        <v>104</v>
      </c>
      <c r="K6" s="147"/>
      <c r="L6" s="147"/>
      <c r="M6" s="147"/>
    </row>
    <row r="7" spans="1:13" ht="28.2" x14ac:dyDescent="0.3">
      <c r="A7" s="4" t="s">
        <v>1</v>
      </c>
      <c r="B7" s="5">
        <v>2021</v>
      </c>
      <c r="C7" s="6">
        <v>2022</v>
      </c>
      <c r="D7" s="7" t="s">
        <v>118</v>
      </c>
      <c r="E7" s="7" t="s">
        <v>119</v>
      </c>
      <c r="F7" s="5">
        <v>2021</v>
      </c>
      <c r="G7" s="6">
        <v>2022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5" t="s">
        <v>2</v>
      </c>
      <c r="B8" s="8">
        <f>B9+B18+B20</f>
        <v>2317000.0141799999</v>
      </c>
      <c r="C8" s="8">
        <f>C9+C18+C20</f>
        <v>2772023.0333799999</v>
      </c>
      <c r="D8" s="10">
        <f t="shared" ref="D8:D46" si="0">(C8-B8)/B8*100</f>
        <v>19.638455607046481</v>
      </c>
      <c r="E8" s="10">
        <f t="shared" ref="E8:E43" si="1">C8/C$46*100</f>
        <v>12.989217187337799</v>
      </c>
      <c r="F8" s="8">
        <f>F9+F18+F20</f>
        <v>17925532.386640001</v>
      </c>
      <c r="G8" s="8">
        <f>G9+G18+G20</f>
        <v>21516622.711060002</v>
      </c>
      <c r="H8" s="10">
        <f t="shared" ref="H8:H46" si="2">(G8-F8)/F8*100</f>
        <v>20.033381698032361</v>
      </c>
      <c r="I8" s="10">
        <f t="shared" ref="I8:I43" si="3">G8/G$46*100</f>
        <v>12.987448150507555</v>
      </c>
      <c r="J8" s="8">
        <f>J9+J18+J20</f>
        <v>27372757.72298</v>
      </c>
      <c r="K8" s="8">
        <f>K9+K18+K20</f>
        <v>33298533.28066</v>
      </c>
      <c r="L8" s="10">
        <f t="shared" ref="L8:L46" si="4">(K8-J8)/J8*100</f>
        <v>21.648441920432401</v>
      </c>
      <c r="M8" s="10">
        <f t="shared" ref="M8:M43" si="5">K8/K$46*100</f>
        <v>13.277434241953099</v>
      </c>
    </row>
    <row r="9" spans="1:13" ht="15.6" x14ac:dyDescent="0.3">
      <c r="A9" s="9" t="s">
        <v>3</v>
      </c>
      <c r="B9" s="8">
        <f>B10+B11+B12+B13+B14+B15+B16+B17</f>
        <v>1425804.4155700002</v>
      </c>
      <c r="C9" s="8">
        <f>C10+C11+C12+C13+C14+C15+C16+C17</f>
        <v>1714313.6530300002</v>
      </c>
      <c r="D9" s="10">
        <f t="shared" si="0"/>
        <v>20.234839667308883</v>
      </c>
      <c r="E9" s="10">
        <f t="shared" si="1"/>
        <v>8.0329752308275975</v>
      </c>
      <c r="F9" s="8">
        <f>F10+F11+F12+F13+F14+F15+F16+F17</f>
        <v>11525372.08464</v>
      </c>
      <c r="G9" s="8">
        <f>G10+G11+G12+G13+G14+G15+G16+G17</f>
        <v>13360999.059040001</v>
      </c>
      <c r="H9" s="10">
        <f t="shared" si="2"/>
        <v>15.926834820772184</v>
      </c>
      <c r="I9" s="10">
        <f t="shared" si="3"/>
        <v>8.0647081490659112</v>
      </c>
      <c r="J9" s="8">
        <f>J10+J11+J12+J13+J14+J15+J16+J17</f>
        <v>17913388.835549999</v>
      </c>
      <c r="K9" s="8">
        <f>K10+K11+K12+K13+K14+K15+K16+K17</f>
        <v>21154510.50697</v>
      </c>
      <c r="L9" s="10">
        <f t="shared" si="4"/>
        <v>18.0932915662939</v>
      </c>
      <c r="M9" s="10">
        <f t="shared" si="5"/>
        <v>8.4351349595369598</v>
      </c>
    </row>
    <row r="10" spans="1:13" ht="13.8" x14ac:dyDescent="0.25">
      <c r="A10" s="11" t="s">
        <v>130</v>
      </c>
      <c r="B10" s="12">
        <v>780012.62309999997</v>
      </c>
      <c r="C10" s="12">
        <v>999307.46444000001</v>
      </c>
      <c r="D10" s="13">
        <f t="shared" si="0"/>
        <v>28.114268262538843</v>
      </c>
      <c r="E10" s="13">
        <f t="shared" si="1"/>
        <v>4.6825807492342078</v>
      </c>
      <c r="F10" s="12">
        <v>5564325.6421600003</v>
      </c>
      <c r="G10" s="12">
        <v>7247608.95206</v>
      </c>
      <c r="H10" s="13">
        <f t="shared" si="2"/>
        <v>30.251344334451474</v>
      </c>
      <c r="I10" s="13">
        <f t="shared" si="3"/>
        <v>4.3746617089516509</v>
      </c>
      <c r="J10" s="12">
        <v>8251373.6990700001</v>
      </c>
      <c r="K10" s="12">
        <v>10830237.699999999</v>
      </c>
      <c r="L10" s="13">
        <f t="shared" si="4"/>
        <v>31.253753556461263</v>
      </c>
      <c r="M10" s="13">
        <f t="shared" si="5"/>
        <v>4.3184415263716751</v>
      </c>
    </row>
    <row r="11" spans="1:13" ht="13.8" x14ac:dyDescent="0.25">
      <c r="A11" s="11" t="s">
        <v>131</v>
      </c>
      <c r="B11" s="12">
        <v>147760.25855</v>
      </c>
      <c r="C11" s="12">
        <v>155058.56922999999</v>
      </c>
      <c r="D11" s="13">
        <f t="shared" si="0"/>
        <v>4.9392920340149162</v>
      </c>
      <c r="E11" s="13">
        <f t="shared" si="1"/>
        <v>0.72657745200280388</v>
      </c>
      <c r="F11" s="12">
        <v>1785315.85479</v>
      </c>
      <c r="G11" s="12">
        <v>1767990.4892</v>
      </c>
      <c r="H11" s="13">
        <f t="shared" si="2"/>
        <v>-0.97043699822169438</v>
      </c>
      <c r="I11" s="13">
        <f t="shared" si="3"/>
        <v>1.0671602656894985</v>
      </c>
      <c r="J11" s="12">
        <v>3021952.1867800001</v>
      </c>
      <c r="K11" s="12">
        <v>3063075.9726300002</v>
      </c>
      <c r="L11" s="13">
        <f t="shared" si="4"/>
        <v>1.3608350929542334</v>
      </c>
      <c r="M11" s="13">
        <f t="shared" si="5"/>
        <v>1.2213688051035758</v>
      </c>
    </row>
    <row r="12" spans="1:13" ht="13.8" x14ac:dyDescent="0.25">
      <c r="A12" s="11" t="s">
        <v>132</v>
      </c>
      <c r="B12" s="12">
        <v>179853.03216</v>
      </c>
      <c r="C12" s="12">
        <v>236085.42585999999</v>
      </c>
      <c r="D12" s="13">
        <f t="shared" si="0"/>
        <v>31.26574682931939</v>
      </c>
      <c r="E12" s="13">
        <f t="shared" si="1"/>
        <v>1.106255191365251</v>
      </c>
      <c r="F12" s="12">
        <v>1266952.2466200001</v>
      </c>
      <c r="G12" s="12">
        <v>1549689.71606</v>
      </c>
      <c r="H12" s="13">
        <f t="shared" si="2"/>
        <v>22.316347770351442</v>
      </c>
      <c r="I12" s="13">
        <f t="shared" si="3"/>
        <v>0.93539377006218394</v>
      </c>
      <c r="J12" s="12">
        <v>1915913.2369299999</v>
      </c>
      <c r="K12" s="12">
        <v>2309565.4749699999</v>
      </c>
      <c r="L12" s="13">
        <f t="shared" si="4"/>
        <v>20.546454320174547</v>
      </c>
      <c r="M12" s="13">
        <f t="shared" si="5"/>
        <v>0.92091454788520188</v>
      </c>
    </row>
    <row r="13" spans="1:13" ht="13.8" x14ac:dyDescent="0.25">
      <c r="A13" s="11" t="s">
        <v>133</v>
      </c>
      <c r="B13" s="12">
        <v>113484.03417</v>
      </c>
      <c r="C13" s="12">
        <v>106439.42352</v>
      </c>
      <c r="D13" s="13">
        <f t="shared" si="0"/>
        <v>-6.2075786268287914</v>
      </c>
      <c r="E13" s="13">
        <f t="shared" si="1"/>
        <v>0.49875660221715901</v>
      </c>
      <c r="F13" s="12">
        <v>868851.39670000004</v>
      </c>
      <c r="G13" s="12">
        <v>935862.36705999996</v>
      </c>
      <c r="H13" s="13">
        <f t="shared" si="2"/>
        <v>7.7125928109818869</v>
      </c>
      <c r="I13" s="13">
        <f t="shared" si="3"/>
        <v>0.56488716335372491</v>
      </c>
      <c r="J13" s="12">
        <v>1488571.65658</v>
      </c>
      <c r="K13" s="12">
        <v>1636091.6129399999</v>
      </c>
      <c r="L13" s="13">
        <f t="shared" si="4"/>
        <v>9.9101682950841408</v>
      </c>
      <c r="M13" s="13">
        <f t="shared" si="5"/>
        <v>0.65237404367112906</v>
      </c>
    </row>
    <row r="14" spans="1:13" ht="13.8" x14ac:dyDescent="0.25">
      <c r="A14" s="11" t="s">
        <v>134</v>
      </c>
      <c r="B14" s="12">
        <v>111714.37826</v>
      </c>
      <c r="C14" s="12">
        <v>91543.526240000007</v>
      </c>
      <c r="D14" s="13">
        <f t="shared" si="0"/>
        <v>-18.055734932396149</v>
      </c>
      <c r="E14" s="13">
        <f t="shared" si="1"/>
        <v>0.42895702167966548</v>
      </c>
      <c r="F14" s="12">
        <v>1279049.2270599999</v>
      </c>
      <c r="G14" s="12">
        <v>1011259.6772499999</v>
      </c>
      <c r="H14" s="13">
        <f t="shared" si="2"/>
        <v>-20.936610111992042</v>
      </c>
      <c r="I14" s="13">
        <f t="shared" si="3"/>
        <v>0.61039703123261935</v>
      </c>
      <c r="J14" s="12">
        <v>2002090.54531</v>
      </c>
      <c r="K14" s="12">
        <v>1988199.5045100001</v>
      </c>
      <c r="L14" s="13">
        <f t="shared" si="4"/>
        <v>-0.69382680181674705</v>
      </c>
      <c r="M14" s="13">
        <f t="shared" si="5"/>
        <v>0.79277330201049723</v>
      </c>
    </row>
    <row r="15" spans="1:13" ht="13.8" x14ac:dyDescent="0.25">
      <c r="A15" s="11" t="s">
        <v>135</v>
      </c>
      <c r="B15" s="12">
        <v>24518.566579999999</v>
      </c>
      <c r="C15" s="12">
        <v>29110.841799999998</v>
      </c>
      <c r="D15" s="13">
        <f t="shared" si="0"/>
        <v>18.72978669049094</v>
      </c>
      <c r="E15" s="13">
        <f t="shared" si="1"/>
        <v>0.13640833502937072</v>
      </c>
      <c r="F15" s="12">
        <v>184059.14910000001</v>
      </c>
      <c r="G15" s="12">
        <v>245860.99849</v>
      </c>
      <c r="H15" s="13">
        <f t="shared" si="2"/>
        <v>33.577167824688146</v>
      </c>
      <c r="I15" s="13">
        <f t="shared" si="3"/>
        <v>0.14840186645460704</v>
      </c>
      <c r="J15" s="12">
        <v>280476.33607000002</v>
      </c>
      <c r="K15" s="12">
        <v>371236.58288</v>
      </c>
      <c r="L15" s="13">
        <f t="shared" si="4"/>
        <v>32.359324170345857</v>
      </c>
      <c r="M15" s="13">
        <f t="shared" si="5"/>
        <v>0.14802661954661547</v>
      </c>
    </row>
    <row r="16" spans="1:13" ht="13.8" x14ac:dyDescent="0.25">
      <c r="A16" s="11" t="s">
        <v>136</v>
      </c>
      <c r="B16" s="12">
        <v>60022.116329999997</v>
      </c>
      <c r="C16" s="12">
        <v>88569.417570000005</v>
      </c>
      <c r="D16" s="13">
        <f t="shared" si="0"/>
        <v>47.561304041743057</v>
      </c>
      <c r="E16" s="13">
        <f t="shared" si="1"/>
        <v>0.4150208663922868</v>
      </c>
      <c r="F16" s="12">
        <v>469727.01023999997</v>
      </c>
      <c r="G16" s="12">
        <v>504364.23121</v>
      </c>
      <c r="H16" s="13">
        <f t="shared" si="2"/>
        <v>7.373904462573412</v>
      </c>
      <c r="I16" s="13">
        <f t="shared" si="3"/>
        <v>0.30443459411701412</v>
      </c>
      <c r="J16" s="12">
        <v>807940.48004000005</v>
      </c>
      <c r="K16" s="12">
        <v>817230.14625999995</v>
      </c>
      <c r="L16" s="13">
        <f t="shared" si="4"/>
        <v>1.1497958636185648</v>
      </c>
      <c r="M16" s="13">
        <f t="shared" si="5"/>
        <v>0.32586178604482346</v>
      </c>
    </row>
    <row r="17" spans="1:13" ht="13.8" x14ac:dyDescent="0.25">
      <c r="A17" s="11" t="s">
        <v>137</v>
      </c>
      <c r="B17" s="12">
        <v>8439.4064199999993</v>
      </c>
      <c r="C17" s="12">
        <v>8198.9843700000001</v>
      </c>
      <c r="D17" s="13">
        <f t="shared" si="0"/>
        <v>-2.8488028427003904</v>
      </c>
      <c r="E17" s="13">
        <f t="shared" si="1"/>
        <v>3.8419012906852262E-2</v>
      </c>
      <c r="F17" s="12">
        <v>107091.55796999999</v>
      </c>
      <c r="G17" s="12">
        <v>98362.627710000001</v>
      </c>
      <c r="H17" s="13">
        <f t="shared" si="2"/>
        <v>-8.1509041659896901</v>
      </c>
      <c r="I17" s="13">
        <f t="shared" si="3"/>
        <v>5.937174920461151E-2</v>
      </c>
      <c r="J17" s="12">
        <v>145070.69477</v>
      </c>
      <c r="K17" s="12">
        <v>138873.51277999999</v>
      </c>
      <c r="L17" s="13">
        <f t="shared" si="4"/>
        <v>-4.2718358796207845</v>
      </c>
      <c r="M17" s="13">
        <f t="shared" si="5"/>
        <v>5.5374328903442203E-2</v>
      </c>
    </row>
    <row r="18" spans="1:13" ht="15.6" x14ac:dyDescent="0.3">
      <c r="A18" s="9" t="s">
        <v>12</v>
      </c>
      <c r="B18" s="8">
        <f>B19</f>
        <v>286061.99651000003</v>
      </c>
      <c r="C18" s="8">
        <f>C19</f>
        <v>324583.18422</v>
      </c>
      <c r="D18" s="10">
        <f t="shared" si="0"/>
        <v>13.466027707267772</v>
      </c>
      <c r="E18" s="10">
        <f t="shared" si="1"/>
        <v>1.5209402751789103</v>
      </c>
      <c r="F18" s="8">
        <f>F19</f>
        <v>2081426.73542</v>
      </c>
      <c r="G18" s="8">
        <f>G19</f>
        <v>2695502.3280099998</v>
      </c>
      <c r="H18" s="10">
        <f t="shared" si="2"/>
        <v>29.502628276084327</v>
      </c>
      <c r="I18" s="10">
        <f t="shared" si="3"/>
        <v>1.6270070444934455</v>
      </c>
      <c r="J18" s="8">
        <f>J19</f>
        <v>3005157.54966</v>
      </c>
      <c r="K18" s="8">
        <f>K19</f>
        <v>4012339.6719900002</v>
      </c>
      <c r="L18" s="10">
        <f t="shared" si="4"/>
        <v>33.515118781175104</v>
      </c>
      <c r="M18" s="10">
        <f t="shared" si="5"/>
        <v>1.5998775592367767</v>
      </c>
    </row>
    <row r="19" spans="1:13" ht="13.8" x14ac:dyDescent="0.25">
      <c r="A19" s="11" t="s">
        <v>138</v>
      </c>
      <c r="B19" s="12">
        <v>286061.99651000003</v>
      </c>
      <c r="C19" s="12">
        <v>324583.18422</v>
      </c>
      <c r="D19" s="13">
        <f t="shared" si="0"/>
        <v>13.466027707267772</v>
      </c>
      <c r="E19" s="13">
        <f t="shared" si="1"/>
        <v>1.5209402751789103</v>
      </c>
      <c r="F19" s="12">
        <v>2081426.73542</v>
      </c>
      <c r="G19" s="12">
        <v>2695502.3280099998</v>
      </c>
      <c r="H19" s="13">
        <f t="shared" si="2"/>
        <v>29.502628276084327</v>
      </c>
      <c r="I19" s="13">
        <f t="shared" si="3"/>
        <v>1.6270070444934455</v>
      </c>
      <c r="J19" s="12">
        <v>3005157.54966</v>
      </c>
      <c r="K19" s="12">
        <v>4012339.6719900002</v>
      </c>
      <c r="L19" s="13">
        <f t="shared" si="4"/>
        <v>33.515118781175104</v>
      </c>
      <c r="M19" s="13">
        <f t="shared" si="5"/>
        <v>1.5998775592367767</v>
      </c>
    </row>
    <row r="20" spans="1:13" ht="15.6" x14ac:dyDescent="0.3">
      <c r="A20" s="9" t="s">
        <v>110</v>
      </c>
      <c r="B20" s="8">
        <f>B21</f>
        <v>605133.60210000002</v>
      </c>
      <c r="C20" s="8">
        <f>C21</f>
        <v>733126.19613000005</v>
      </c>
      <c r="D20" s="10">
        <f t="shared" si="0"/>
        <v>21.1511298638559</v>
      </c>
      <c r="E20" s="10">
        <f t="shared" si="1"/>
        <v>3.4353016813312904</v>
      </c>
      <c r="F20" s="8">
        <f>F21</f>
        <v>4318733.5665800003</v>
      </c>
      <c r="G20" s="8">
        <f>G21</f>
        <v>5460121.3240099996</v>
      </c>
      <c r="H20" s="10">
        <f t="shared" si="2"/>
        <v>26.428760650170481</v>
      </c>
      <c r="I20" s="10">
        <f t="shared" si="3"/>
        <v>3.2957329569481981</v>
      </c>
      <c r="J20" s="8">
        <f>J21</f>
        <v>6454211.3377700001</v>
      </c>
      <c r="K20" s="8">
        <f>K21</f>
        <v>8131683.1017000005</v>
      </c>
      <c r="L20" s="10">
        <f t="shared" si="4"/>
        <v>25.99034453851003</v>
      </c>
      <c r="M20" s="10">
        <f t="shared" si="5"/>
        <v>3.2424217231793633</v>
      </c>
    </row>
    <row r="21" spans="1:13" ht="13.8" x14ac:dyDescent="0.25">
      <c r="A21" s="11" t="s">
        <v>139</v>
      </c>
      <c r="B21" s="12">
        <v>605133.60210000002</v>
      </c>
      <c r="C21" s="12">
        <v>733126.19613000005</v>
      </c>
      <c r="D21" s="13">
        <f t="shared" si="0"/>
        <v>21.1511298638559</v>
      </c>
      <c r="E21" s="13">
        <f t="shared" si="1"/>
        <v>3.4353016813312904</v>
      </c>
      <c r="F21" s="12">
        <v>4318733.5665800003</v>
      </c>
      <c r="G21" s="12">
        <v>5460121.3240099996</v>
      </c>
      <c r="H21" s="13">
        <f t="shared" si="2"/>
        <v>26.428760650170481</v>
      </c>
      <c r="I21" s="13">
        <f t="shared" si="3"/>
        <v>3.2957329569481981</v>
      </c>
      <c r="J21" s="12">
        <v>6454211.3377700001</v>
      </c>
      <c r="K21" s="12">
        <v>8131683.1017000005</v>
      </c>
      <c r="L21" s="13">
        <f t="shared" si="4"/>
        <v>25.99034453851003</v>
      </c>
      <c r="M21" s="13">
        <f t="shared" si="5"/>
        <v>3.2424217231793633</v>
      </c>
    </row>
    <row r="22" spans="1:13" ht="16.8" x14ac:dyDescent="0.3">
      <c r="A22" s="85" t="s">
        <v>14</v>
      </c>
      <c r="B22" s="8">
        <f>B23+B27+B29</f>
        <v>14410913.215729998</v>
      </c>
      <c r="C22" s="8">
        <f>C23+C27+C29</f>
        <v>15324472.227669997</v>
      </c>
      <c r="D22" s="10">
        <f t="shared" si="0"/>
        <v>6.3393554472510329</v>
      </c>
      <c r="E22" s="10">
        <f t="shared" si="1"/>
        <v>71.807808106060904</v>
      </c>
      <c r="F22" s="8">
        <f>F23+F27+F29</f>
        <v>106150311.28634</v>
      </c>
      <c r="G22" s="8">
        <f>G23+G27+G29</f>
        <v>123054229.03937998</v>
      </c>
      <c r="H22" s="10">
        <f t="shared" si="2"/>
        <v>15.92451076986646</v>
      </c>
      <c r="I22" s="10">
        <f t="shared" si="3"/>
        <v>74.275616615619711</v>
      </c>
      <c r="J22" s="8">
        <f>J23+J27+J29</f>
        <v>157104967.25906998</v>
      </c>
      <c r="K22" s="8">
        <f>K23+K27+K29</f>
        <v>187644557.75054002</v>
      </c>
      <c r="L22" s="10">
        <f t="shared" si="4"/>
        <v>19.438971933401376</v>
      </c>
      <c r="M22" s="10">
        <f t="shared" si="5"/>
        <v>74.821261807354418</v>
      </c>
    </row>
    <row r="23" spans="1:13" ht="15.6" x14ac:dyDescent="0.3">
      <c r="A23" s="9" t="s">
        <v>15</v>
      </c>
      <c r="B23" s="8">
        <f>B24+B25+B26</f>
        <v>1222613.32064</v>
      </c>
      <c r="C23" s="8">
        <f>C24+C25+C26</f>
        <v>1252538.3598799999</v>
      </c>
      <c r="D23" s="10">
        <f>(C23-B23)/B23*100</f>
        <v>2.4476290855668914</v>
      </c>
      <c r="E23" s="10">
        <f t="shared" si="1"/>
        <v>5.8691766251723285</v>
      </c>
      <c r="F23" s="8">
        <f>F24+F25+F26</f>
        <v>9575886.0056500006</v>
      </c>
      <c r="G23" s="8">
        <f>G24+G25+G26</f>
        <v>10013734.205189999</v>
      </c>
      <c r="H23" s="10">
        <f t="shared" si="2"/>
        <v>4.5724040499402108</v>
      </c>
      <c r="I23" s="10">
        <f t="shared" si="3"/>
        <v>6.0442967992378822</v>
      </c>
      <c r="J23" s="8">
        <f>J24+J25+J26</f>
        <v>14082516.75508</v>
      </c>
      <c r="K23" s="8">
        <f>K24+K25+K26</f>
        <v>15490512.238160001</v>
      </c>
      <c r="L23" s="10">
        <f t="shared" si="4"/>
        <v>9.9981807766860573</v>
      </c>
      <c r="M23" s="10">
        <f t="shared" si="5"/>
        <v>6.1766761881910295</v>
      </c>
    </row>
    <row r="24" spans="1:13" ht="13.8" x14ac:dyDescent="0.25">
      <c r="A24" s="11" t="s">
        <v>140</v>
      </c>
      <c r="B24" s="12">
        <v>827998.32036999997</v>
      </c>
      <c r="C24" s="12">
        <v>836812.81900000002</v>
      </c>
      <c r="D24" s="13">
        <f t="shared" si="0"/>
        <v>1.0645551341289186</v>
      </c>
      <c r="E24" s="13">
        <f t="shared" si="1"/>
        <v>3.9211591391020573</v>
      </c>
      <c r="F24" s="12">
        <v>6414079.4715700001</v>
      </c>
      <c r="G24" s="12">
        <v>6953620.7439000001</v>
      </c>
      <c r="H24" s="13">
        <f t="shared" si="2"/>
        <v>8.4118270551757668</v>
      </c>
      <c r="I24" s="13">
        <f t="shared" si="3"/>
        <v>4.1972102259000836</v>
      </c>
      <c r="J24" s="12">
        <v>9342851.1818599999</v>
      </c>
      <c r="K24" s="12">
        <v>10681622.31456</v>
      </c>
      <c r="L24" s="13">
        <f t="shared" si="4"/>
        <v>14.329363773869657</v>
      </c>
      <c r="M24" s="13">
        <f t="shared" si="5"/>
        <v>4.2591827298688223</v>
      </c>
    </row>
    <row r="25" spans="1:13" ht="13.8" x14ac:dyDescent="0.25">
      <c r="A25" s="11" t="s">
        <v>141</v>
      </c>
      <c r="B25" s="12">
        <v>156641.91584999999</v>
      </c>
      <c r="C25" s="12">
        <v>190956.52101999999</v>
      </c>
      <c r="D25" s="13">
        <f t="shared" si="0"/>
        <v>21.90640032956415</v>
      </c>
      <c r="E25" s="13">
        <f t="shared" si="1"/>
        <v>0.89478900247189808</v>
      </c>
      <c r="F25" s="12">
        <v>1093733.5018199999</v>
      </c>
      <c r="G25" s="12">
        <v>1324110.5261899999</v>
      </c>
      <c r="H25" s="13">
        <f t="shared" si="2"/>
        <v>21.063359948894945</v>
      </c>
      <c r="I25" s="13">
        <f t="shared" si="3"/>
        <v>0.7992340171301312</v>
      </c>
      <c r="J25" s="12">
        <v>1568608.7716000001</v>
      </c>
      <c r="K25" s="12">
        <v>1961857.5430900001</v>
      </c>
      <c r="L25" s="13">
        <f t="shared" si="4"/>
        <v>25.069907717580936</v>
      </c>
      <c r="M25" s="13">
        <f t="shared" si="5"/>
        <v>0.78226972644426485</v>
      </c>
    </row>
    <row r="26" spans="1:13" ht="13.8" x14ac:dyDescent="0.25">
      <c r="A26" s="11" t="s">
        <v>142</v>
      </c>
      <c r="B26" s="12">
        <v>237973.08442</v>
      </c>
      <c r="C26" s="12">
        <v>224769.01986</v>
      </c>
      <c r="D26" s="13">
        <f t="shared" si="0"/>
        <v>-5.5485537753908645</v>
      </c>
      <c r="E26" s="13">
        <f t="shared" si="1"/>
        <v>1.0532284835983741</v>
      </c>
      <c r="F26" s="12">
        <v>2068073.03226</v>
      </c>
      <c r="G26" s="12">
        <v>1736002.9350999999</v>
      </c>
      <c r="H26" s="13">
        <f t="shared" si="2"/>
        <v>-16.056981159756837</v>
      </c>
      <c r="I26" s="13">
        <f t="shared" si="3"/>
        <v>1.0478525562076677</v>
      </c>
      <c r="J26" s="12">
        <v>3171056.80162</v>
      </c>
      <c r="K26" s="12">
        <v>2847032.38051</v>
      </c>
      <c r="L26" s="13">
        <f t="shared" si="4"/>
        <v>-10.218184074926233</v>
      </c>
      <c r="M26" s="13">
        <f t="shared" si="5"/>
        <v>1.1352237318779428</v>
      </c>
    </row>
    <row r="27" spans="1:13" ht="15.6" x14ac:dyDescent="0.3">
      <c r="A27" s="9" t="s">
        <v>19</v>
      </c>
      <c r="B27" s="8">
        <f>B28</f>
        <v>2047573.08947</v>
      </c>
      <c r="C27" s="8">
        <f>C28</f>
        <v>2947929.1260899999</v>
      </c>
      <c r="D27" s="10">
        <f t="shared" si="0"/>
        <v>43.971863141307978</v>
      </c>
      <c r="E27" s="10">
        <f t="shared" si="1"/>
        <v>13.813482503777161</v>
      </c>
      <c r="F27" s="8">
        <f>F28</f>
        <v>15943507.28129</v>
      </c>
      <c r="G27" s="8">
        <f>G28</f>
        <v>22630092.232859999</v>
      </c>
      <c r="H27" s="10">
        <f t="shared" si="2"/>
        <v>41.939234784411767</v>
      </c>
      <c r="I27" s="10">
        <f t="shared" si="3"/>
        <v>13.659539113654601</v>
      </c>
      <c r="J27" s="8">
        <f>J28</f>
        <v>22719162.843759999</v>
      </c>
      <c r="K27" s="8">
        <f>K28</f>
        <v>32030416.25296</v>
      </c>
      <c r="L27" s="10">
        <f t="shared" si="4"/>
        <v>40.984139570782695</v>
      </c>
      <c r="M27" s="10">
        <f t="shared" si="5"/>
        <v>12.771786131134746</v>
      </c>
    </row>
    <row r="28" spans="1:13" ht="13.8" x14ac:dyDescent="0.25">
      <c r="A28" s="11" t="s">
        <v>143</v>
      </c>
      <c r="B28" s="12">
        <v>2047573.08947</v>
      </c>
      <c r="C28" s="12">
        <v>2947929.1260899999</v>
      </c>
      <c r="D28" s="13">
        <f t="shared" si="0"/>
        <v>43.971863141307978</v>
      </c>
      <c r="E28" s="13">
        <f t="shared" si="1"/>
        <v>13.813482503777161</v>
      </c>
      <c r="F28" s="12">
        <v>15943507.28129</v>
      </c>
      <c r="G28" s="12">
        <v>22630092.232859999</v>
      </c>
      <c r="H28" s="13">
        <f t="shared" si="2"/>
        <v>41.939234784411767</v>
      </c>
      <c r="I28" s="13">
        <f t="shared" si="3"/>
        <v>13.659539113654601</v>
      </c>
      <c r="J28" s="12">
        <v>22719162.843759999</v>
      </c>
      <c r="K28" s="12">
        <v>32030416.25296</v>
      </c>
      <c r="L28" s="13">
        <f t="shared" si="4"/>
        <v>40.984139570782695</v>
      </c>
      <c r="M28" s="13">
        <f t="shared" si="5"/>
        <v>12.771786131134746</v>
      </c>
    </row>
    <row r="29" spans="1:13" ht="15.6" x14ac:dyDescent="0.3">
      <c r="A29" s="9" t="s">
        <v>21</v>
      </c>
      <c r="B29" s="8">
        <f>B30+B31+B32+B33+B34+B35+B36+B37+B38+B39+B40+B41</f>
        <v>11140726.805619998</v>
      </c>
      <c r="C29" s="8">
        <f>C30+C31+C32+C33+C34+C35+C36+C37+C38+C39+C40+C41</f>
        <v>11124004.741699997</v>
      </c>
      <c r="D29" s="10">
        <f t="shared" si="0"/>
        <v>-0.15009850085871448</v>
      </c>
      <c r="E29" s="10">
        <f t="shared" si="1"/>
        <v>52.125148977111401</v>
      </c>
      <c r="F29" s="8">
        <f>F30+F31+F32+F33+F34+F35+F36+F37+F38+F39+F40+F41</f>
        <v>80630917.99939999</v>
      </c>
      <c r="G29" s="8">
        <f>G30+G31+G32+G33+G34+G35+G36+G37+G38+G39+G40+G41</f>
        <v>90410402.601329982</v>
      </c>
      <c r="H29" s="10">
        <f t="shared" si="2"/>
        <v>12.128703039202364</v>
      </c>
      <c r="I29" s="10">
        <f t="shared" si="3"/>
        <v>54.571780702727224</v>
      </c>
      <c r="J29" s="8">
        <f>J30+J31+J32+J33+J34+J35+J36+J37+J38+J39+J40+J41</f>
        <v>120303287.66022998</v>
      </c>
      <c r="K29" s="8">
        <f>K30+K31+K32+K33+K34+K35+K36+K37+K38+K39+K40+K41</f>
        <v>140123629.25942001</v>
      </c>
      <c r="L29" s="10">
        <f t="shared" si="4"/>
        <v>16.475311676575451</v>
      </c>
      <c r="M29" s="10">
        <f t="shared" si="5"/>
        <v>55.872799488028633</v>
      </c>
    </row>
    <row r="30" spans="1:13" ht="13.8" x14ac:dyDescent="0.25">
      <c r="A30" s="11" t="s">
        <v>144</v>
      </c>
      <c r="B30" s="12">
        <v>1736089.8269499999</v>
      </c>
      <c r="C30" s="12">
        <v>1841586.1885899999</v>
      </c>
      <c r="D30" s="13">
        <f t="shared" si="0"/>
        <v>6.0766649284120451</v>
      </c>
      <c r="E30" s="13">
        <f t="shared" si="1"/>
        <v>8.6293521679832228</v>
      </c>
      <c r="F30" s="12">
        <v>12852686.935149999</v>
      </c>
      <c r="G30" s="12">
        <v>14248017.6601</v>
      </c>
      <c r="H30" s="13">
        <f t="shared" si="2"/>
        <v>10.856334803689952</v>
      </c>
      <c r="I30" s="13">
        <f t="shared" si="3"/>
        <v>8.6001131819329384</v>
      </c>
      <c r="J30" s="12">
        <v>19653026.198800001</v>
      </c>
      <c r="K30" s="12">
        <v>21636688.705309998</v>
      </c>
      <c r="L30" s="13">
        <f t="shared" si="4"/>
        <v>10.093420150384361</v>
      </c>
      <c r="M30" s="13">
        <f t="shared" si="5"/>
        <v>8.6273983624743238</v>
      </c>
    </row>
    <row r="31" spans="1:13" ht="13.8" x14ac:dyDescent="0.25">
      <c r="A31" s="11" t="s">
        <v>145</v>
      </c>
      <c r="B31" s="12">
        <v>2417746.8923499999</v>
      </c>
      <c r="C31" s="12">
        <v>2268929.3742999998</v>
      </c>
      <c r="D31" s="13">
        <f t="shared" si="0"/>
        <v>-6.1552149449917204</v>
      </c>
      <c r="E31" s="13">
        <f t="shared" si="1"/>
        <v>10.631807914517088</v>
      </c>
      <c r="F31" s="12">
        <v>18779060.92021</v>
      </c>
      <c r="G31" s="12">
        <v>19576415.65016</v>
      </c>
      <c r="H31" s="13">
        <f t="shared" si="2"/>
        <v>4.2459776521193744</v>
      </c>
      <c r="I31" s="13">
        <f t="shared" si="3"/>
        <v>11.816337844626004</v>
      </c>
      <c r="J31" s="12">
        <v>29791319.013</v>
      </c>
      <c r="K31" s="12">
        <v>30131939.815329999</v>
      </c>
      <c r="L31" s="13">
        <f t="shared" si="4"/>
        <v>1.1433558956599479</v>
      </c>
      <c r="M31" s="13">
        <f t="shared" si="5"/>
        <v>12.014788943058296</v>
      </c>
    </row>
    <row r="32" spans="1:13" ht="13.8" x14ac:dyDescent="0.25">
      <c r="A32" s="11" t="s">
        <v>146</v>
      </c>
      <c r="B32" s="12">
        <v>58623.438580000002</v>
      </c>
      <c r="C32" s="12">
        <v>77469.263309999995</v>
      </c>
      <c r="D32" s="13">
        <f t="shared" si="0"/>
        <v>32.147252338810169</v>
      </c>
      <c r="E32" s="13">
        <f t="shared" si="1"/>
        <v>0.3630074766188664</v>
      </c>
      <c r="F32" s="12">
        <v>869533.92223999999</v>
      </c>
      <c r="G32" s="12">
        <v>799842.60334999999</v>
      </c>
      <c r="H32" s="13">
        <f t="shared" si="2"/>
        <v>-8.0147901200299003</v>
      </c>
      <c r="I32" s="13">
        <f t="shared" si="3"/>
        <v>0.48278554116373923</v>
      </c>
      <c r="J32" s="12">
        <v>1482604.0642299999</v>
      </c>
      <c r="K32" s="12">
        <v>1555577.5128899999</v>
      </c>
      <c r="L32" s="13">
        <f t="shared" si="4"/>
        <v>4.921978188283143</v>
      </c>
      <c r="M32" s="13">
        <f t="shared" si="5"/>
        <v>0.6202699068326214</v>
      </c>
    </row>
    <row r="33" spans="1:13" ht="13.8" x14ac:dyDescent="0.25">
      <c r="A33" s="11" t="s">
        <v>147</v>
      </c>
      <c r="B33" s="12">
        <v>1204906.7475099999</v>
      </c>
      <c r="C33" s="12">
        <v>1256548.95031</v>
      </c>
      <c r="D33" s="13">
        <f t="shared" si="0"/>
        <v>4.2859916675478233</v>
      </c>
      <c r="E33" s="13">
        <f t="shared" si="1"/>
        <v>5.8879695534840426</v>
      </c>
      <c r="F33" s="12">
        <v>9072523.6701999996</v>
      </c>
      <c r="G33" s="12">
        <v>9620600.3733200002</v>
      </c>
      <c r="H33" s="13">
        <f t="shared" si="2"/>
        <v>6.0410611539128514</v>
      </c>
      <c r="I33" s="13">
        <f t="shared" si="3"/>
        <v>5.807000950061818</v>
      </c>
      <c r="J33" s="12">
        <v>13582112.091189999</v>
      </c>
      <c r="K33" s="12">
        <v>14709519.425790001</v>
      </c>
      <c r="L33" s="13">
        <f t="shared" si="4"/>
        <v>8.3006775899846339</v>
      </c>
      <c r="M33" s="13">
        <f t="shared" si="5"/>
        <v>5.8652636517204391</v>
      </c>
    </row>
    <row r="34" spans="1:13" ht="13.8" x14ac:dyDescent="0.25">
      <c r="A34" s="11" t="s">
        <v>148</v>
      </c>
      <c r="B34" s="12">
        <v>758072.19669999997</v>
      </c>
      <c r="C34" s="12">
        <v>849303.43535000004</v>
      </c>
      <c r="D34" s="13">
        <f t="shared" si="0"/>
        <v>12.034637208321728</v>
      </c>
      <c r="E34" s="13">
        <f t="shared" si="1"/>
        <v>3.9796879920806112</v>
      </c>
      <c r="F34" s="12">
        <v>5955595.6321900003</v>
      </c>
      <c r="G34" s="12">
        <v>6533708.5075399997</v>
      </c>
      <c r="H34" s="13">
        <f t="shared" si="2"/>
        <v>9.7070538541149212</v>
      </c>
      <c r="I34" s="13">
        <f t="shared" si="3"/>
        <v>3.9437509135013071</v>
      </c>
      <c r="J34" s="12">
        <v>8903437.3603499997</v>
      </c>
      <c r="K34" s="12">
        <v>9990117.6863599997</v>
      </c>
      <c r="L34" s="13">
        <f t="shared" si="4"/>
        <v>12.205177416638577</v>
      </c>
      <c r="M34" s="13">
        <f t="shared" si="5"/>
        <v>3.9834526503621563</v>
      </c>
    </row>
    <row r="35" spans="1:13" ht="13.8" x14ac:dyDescent="0.25">
      <c r="A35" s="11" t="s">
        <v>149</v>
      </c>
      <c r="B35" s="12">
        <v>1023478.88949</v>
      </c>
      <c r="C35" s="12">
        <v>1134602.5034700001</v>
      </c>
      <c r="D35" s="13">
        <f t="shared" si="0"/>
        <v>10.857440746567141</v>
      </c>
      <c r="E35" s="13">
        <f t="shared" si="1"/>
        <v>5.3165497405333895</v>
      </c>
      <c r="F35" s="12">
        <v>7635736.7042399999</v>
      </c>
      <c r="G35" s="12">
        <v>9927851.1819800008</v>
      </c>
      <c r="H35" s="13">
        <f t="shared" si="2"/>
        <v>30.01824927340969</v>
      </c>
      <c r="I35" s="13">
        <f t="shared" si="3"/>
        <v>5.992457747825072</v>
      </c>
      <c r="J35" s="12">
        <v>10765068.619589999</v>
      </c>
      <c r="K35" s="12">
        <v>14650687.886670001</v>
      </c>
      <c r="L35" s="13">
        <f t="shared" si="4"/>
        <v>36.094700409146022</v>
      </c>
      <c r="M35" s="13">
        <f t="shared" si="5"/>
        <v>5.8418052043037063</v>
      </c>
    </row>
    <row r="36" spans="1:13" ht="13.8" x14ac:dyDescent="0.25">
      <c r="A36" s="11" t="s">
        <v>150</v>
      </c>
      <c r="B36" s="12">
        <v>2255363.12145</v>
      </c>
      <c r="C36" s="12">
        <v>1829626.5461899999</v>
      </c>
      <c r="D36" s="13">
        <f t="shared" si="0"/>
        <v>-18.876631049384585</v>
      </c>
      <c r="E36" s="13">
        <f t="shared" si="1"/>
        <v>8.5733113664653953</v>
      </c>
      <c r="F36" s="12">
        <v>13135733.49164</v>
      </c>
      <c r="G36" s="12">
        <v>15317664.841390001</v>
      </c>
      <c r="H36" s="13">
        <f t="shared" si="2"/>
        <v>16.610654830494635</v>
      </c>
      <c r="I36" s="13">
        <f t="shared" si="3"/>
        <v>9.2457529504454765</v>
      </c>
      <c r="J36" s="12">
        <v>17896037.775979999</v>
      </c>
      <c r="K36" s="12">
        <v>24445664.836279999</v>
      </c>
      <c r="L36" s="13">
        <f t="shared" si="4"/>
        <v>36.598196440392449</v>
      </c>
      <c r="M36" s="13">
        <f t="shared" si="5"/>
        <v>9.7474475716036562</v>
      </c>
    </row>
    <row r="37" spans="1:13" ht="13.8" x14ac:dyDescent="0.25">
      <c r="A37" s="14" t="s">
        <v>151</v>
      </c>
      <c r="B37" s="12">
        <v>420358.95224000001</v>
      </c>
      <c r="C37" s="12">
        <v>475345.08724999998</v>
      </c>
      <c r="D37" s="13">
        <f t="shared" si="0"/>
        <v>13.080757461448364</v>
      </c>
      <c r="E37" s="13">
        <f t="shared" si="1"/>
        <v>2.2273842976318008</v>
      </c>
      <c r="F37" s="12">
        <v>3000722.2626899998</v>
      </c>
      <c r="G37" s="12">
        <v>3720766.33084</v>
      </c>
      <c r="H37" s="13">
        <f t="shared" si="2"/>
        <v>23.995691874012895</v>
      </c>
      <c r="I37" s="13">
        <f t="shared" si="3"/>
        <v>2.2458570962021636</v>
      </c>
      <c r="J37" s="12">
        <v>4371335.0094699999</v>
      </c>
      <c r="K37" s="12">
        <v>5330888.7403999995</v>
      </c>
      <c r="L37" s="13">
        <f t="shared" si="4"/>
        <v>21.951045363744385</v>
      </c>
      <c r="M37" s="13">
        <f t="shared" si="5"/>
        <v>2.12563490725698</v>
      </c>
    </row>
    <row r="38" spans="1:13" ht="13.8" x14ac:dyDescent="0.25">
      <c r="A38" s="11" t="s">
        <v>152</v>
      </c>
      <c r="B38" s="12">
        <v>452188.53921000002</v>
      </c>
      <c r="C38" s="12">
        <v>500142.24248999998</v>
      </c>
      <c r="D38" s="13">
        <f t="shared" si="0"/>
        <v>10.604802891240432</v>
      </c>
      <c r="E38" s="13">
        <f t="shared" si="1"/>
        <v>2.3435794486683892</v>
      </c>
      <c r="F38" s="12">
        <v>3387923.3890499999</v>
      </c>
      <c r="G38" s="12">
        <v>3572481.90674</v>
      </c>
      <c r="H38" s="13">
        <f t="shared" si="2"/>
        <v>5.4475410597094927</v>
      </c>
      <c r="I38" s="13">
        <f t="shared" si="3"/>
        <v>2.156352516631844</v>
      </c>
      <c r="J38" s="12">
        <v>5014996.1529900003</v>
      </c>
      <c r="K38" s="12">
        <v>6977054.8733700002</v>
      </c>
      <c r="L38" s="13">
        <f t="shared" si="4"/>
        <v>39.123833010523789</v>
      </c>
      <c r="M38" s="13">
        <f t="shared" si="5"/>
        <v>2.7820260581108829</v>
      </c>
    </row>
    <row r="39" spans="1:13" ht="13.8" x14ac:dyDescent="0.25">
      <c r="A39" s="11" t="s">
        <v>153</v>
      </c>
      <c r="B39" s="12">
        <v>282567.08561000001</v>
      </c>
      <c r="C39" s="12">
        <v>333921.38364000001</v>
      </c>
      <c r="D39" s="13">
        <f>(C39-B39)/B39*100</f>
        <v>18.174196728942228</v>
      </c>
      <c r="E39" s="13">
        <f t="shared" si="1"/>
        <v>1.5646974514160619</v>
      </c>
      <c r="F39" s="12">
        <v>1854720.76055</v>
      </c>
      <c r="G39" s="12">
        <v>2636816.3229299998</v>
      </c>
      <c r="H39" s="13">
        <f t="shared" si="2"/>
        <v>42.167833509777324</v>
      </c>
      <c r="I39" s="13">
        <f t="shared" si="3"/>
        <v>1.591584131782096</v>
      </c>
      <c r="J39" s="12">
        <v>2894007.3898900002</v>
      </c>
      <c r="K39" s="12">
        <v>3992284.4517600001</v>
      </c>
      <c r="L39" s="13">
        <f t="shared" si="4"/>
        <v>37.950043448636279</v>
      </c>
      <c r="M39" s="13">
        <f t="shared" si="5"/>
        <v>1.5918807545256701</v>
      </c>
    </row>
    <row r="40" spans="1:13" ht="13.8" x14ac:dyDescent="0.25">
      <c r="A40" s="11" t="s">
        <v>154</v>
      </c>
      <c r="B40" s="12">
        <v>521625.02171</v>
      </c>
      <c r="C40" s="12">
        <v>546193.30544999999</v>
      </c>
      <c r="D40" s="13">
        <f>(C40-B40)/B40*100</f>
        <v>4.7099511559970457</v>
      </c>
      <c r="E40" s="13">
        <f t="shared" si="1"/>
        <v>2.5593667099184687</v>
      </c>
      <c r="F40" s="12">
        <v>3999878.9378900002</v>
      </c>
      <c r="G40" s="12">
        <v>4367700.1162200002</v>
      </c>
      <c r="H40" s="13">
        <f t="shared" si="2"/>
        <v>9.195807774223077</v>
      </c>
      <c r="I40" s="13">
        <f t="shared" si="3"/>
        <v>2.6363467705001433</v>
      </c>
      <c r="J40" s="12">
        <v>5822328.5599499997</v>
      </c>
      <c r="K40" s="12">
        <v>6560599.4916099999</v>
      </c>
      <c r="L40" s="13">
        <f t="shared" si="4"/>
        <v>12.679994336601647</v>
      </c>
      <c r="M40" s="13">
        <f t="shared" si="5"/>
        <v>2.6159689258215932</v>
      </c>
    </row>
    <row r="41" spans="1:13" ht="13.8" x14ac:dyDescent="0.25">
      <c r="A41" s="11" t="s">
        <v>155</v>
      </c>
      <c r="B41" s="12">
        <v>9706.0938200000001</v>
      </c>
      <c r="C41" s="12">
        <v>10336.46135</v>
      </c>
      <c r="D41" s="13">
        <f t="shared" si="0"/>
        <v>6.4945542634369415</v>
      </c>
      <c r="E41" s="13">
        <f t="shared" si="1"/>
        <v>4.8434857794079383E-2</v>
      </c>
      <c r="F41" s="12">
        <v>86801.373349999994</v>
      </c>
      <c r="G41" s="12">
        <v>88537.106759999995</v>
      </c>
      <c r="H41" s="13">
        <f t="shared" si="2"/>
        <v>1.999661230014399</v>
      </c>
      <c r="I41" s="13">
        <f t="shared" si="3"/>
        <v>5.3441058054635768E-2</v>
      </c>
      <c r="J41" s="12">
        <v>127015.42479</v>
      </c>
      <c r="K41" s="12">
        <v>142605.83364999999</v>
      </c>
      <c r="L41" s="13">
        <f t="shared" si="4"/>
        <v>12.274421697818408</v>
      </c>
      <c r="M41" s="13">
        <f t="shared" si="5"/>
        <v>5.6862551958301998E-2</v>
      </c>
    </row>
    <row r="42" spans="1:13" ht="15.6" x14ac:dyDescent="0.3">
      <c r="A42" s="9" t="s">
        <v>31</v>
      </c>
      <c r="B42" s="8">
        <f>B43</f>
        <v>508970.62647999998</v>
      </c>
      <c r="C42" s="8">
        <f>C43</f>
        <v>600683.51058</v>
      </c>
      <c r="D42" s="10">
        <f t="shared" si="0"/>
        <v>18.019288212028851</v>
      </c>
      <c r="E42" s="10">
        <f t="shared" si="1"/>
        <v>2.8146983217027821</v>
      </c>
      <c r="F42" s="8">
        <f>F43</f>
        <v>3801419.5927599999</v>
      </c>
      <c r="G42" s="8">
        <f>G43</f>
        <v>4447341.6320099998</v>
      </c>
      <c r="H42" s="10">
        <f t="shared" si="2"/>
        <v>16.991600729374674</v>
      </c>
      <c r="I42" s="10">
        <f t="shared" si="3"/>
        <v>2.6844184437752796</v>
      </c>
      <c r="J42" s="8">
        <f>J43</f>
        <v>5527258.2482500002</v>
      </c>
      <c r="K42" s="8">
        <f>K43</f>
        <v>6573619.0776699996</v>
      </c>
      <c r="L42" s="10">
        <f t="shared" si="4"/>
        <v>18.93091985979288</v>
      </c>
      <c r="M42" s="10">
        <f t="shared" si="5"/>
        <v>2.6211603466061684</v>
      </c>
    </row>
    <row r="43" spans="1:13" ht="13.8" x14ac:dyDescent="0.25">
      <c r="A43" s="11" t="s">
        <v>156</v>
      </c>
      <c r="B43" s="12">
        <v>508970.62647999998</v>
      </c>
      <c r="C43" s="12">
        <v>600683.51058</v>
      </c>
      <c r="D43" s="13">
        <f t="shared" si="0"/>
        <v>18.019288212028851</v>
      </c>
      <c r="E43" s="13">
        <f t="shared" si="1"/>
        <v>2.8146983217027821</v>
      </c>
      <c r="F43" s="12">
        <v>3801419.5927599999</v>
      </c>
      <c r="G43" s="12">
        <v>4447341.6320099998</v>
      </c>
      <c r="H43" s="13">
        <f t="shared" si="2"/>
        <v>16.991600729374674</v>
      </c>
      <c r="I43" s="13">
        <f t="shared" si="3"/>
        <v>2.6844184437752796</v>
      </c>
      <c r="J43" s="12">
        <v>5527258.2482500002</v>
      </c>
      <c r="K43" s="12">
        <v>6573619.0776699996</v>
      </c>
      <c r="L43" s="13">
        <f t="shared" si="4"/>
        <v>18.93091985979288</v>
      </c>
      <c r="M43" s="13">
        <f t="shared" si="5"/>
        <v>2.6211603466061684</v>
      </c>
    </row>
    <row r="44" spans="1:13" ht="15.6" x14ac:dyDescent="0.3">
      <c r="A44" s="9" t="s">
        <v>33</v>
      </c>
      <c r="B44" s="8">
        <f>B8+B22+B42</f>
        <v>17236883.856389996</v>
      </c>
      <c r="C44" s="8">
        <f>C8+C22+C42</f>
        <v>18697178.771629997</v>
      </c>
      <c r="D44" s="10">
        <f t="shared" si="0"/>
        <v>8.4719194455710483</v>
      </c>
      <c r="E44" s="10">
        <f t="shared" ref="E44:E46" si="6">C44/C$46*100</f>
        <v>87.611723615101482</v>
      </c>
      <c r="F44" s="15">
        <f>F8+F22+F42</f>
        <v>127877263.26573999</v>
      </c>
      <c r="G44" s="15">
        <f>G8+G22+G42</f>
        <v>149018193.38245001</v>
      </c>
      <c r="H44" s="16">
        <f t="shared" si="2"/>
        <v>16.532204065688632</v>
      </c>
      <c r="I44" s="16">
        <f t="shared" ref="I44:I46" si="7">G44/G$46*100</f>
        <v>89.947483209902572</v>
      </c>
      <c r="J44" s="15">
        <f>J8+J22+J42</f>
        <v>190004983.23029998</v>
      </c>
      <c r="K44" s="15">
        <f>K8+K22+K42</f>
        <v>227516710.10887003</v>
      </c>
      <c r="L44" s="16">
        <f t="shared" si="4"/>
        <v>19.742496349742094</v>
      </c>
      <c r="M44" s="16">
        <f t="shared" ref="M44:M46" si="8">K44/K$46*100</f>
        <v>90.719856395913695</v>
      </c>
    </row>
    <row r="45" spans="1:13" ht="30" x14ac:dyDescent="0.25">
      <c r="A45" s="139" t="s">
        <v>223</v>
      </c>
      <c r="B45" s="140">
        <f>B46-B44</f>
        <v>1624092.521610003</v>
      </c>
      <c r="C45" s="140">
        <f>C46-C44</f>
        <v>2643776.5253700018</v>
      </c>
      <c r="D45" s="141">
        <f t="shared" si="0"/>
        <v>62.784846934038029</v>
      </c>
      <c r="E45" s="141">
        <f t="shared" si="6"/>
        <v>12.388276384898525</v>
      </c>
      <c r="F45" s="140">
        <f>F46-F44</f>
        <v>12219217.00726001</v>
      </c>
      <c r="G45" s="140">
        <f>G46-G44</f>
        <v>16654250.208549976</v>
      </c>
      <c r="H45" s="142">
        <f t="shared" si="2"/>
        <v>36.295559679927983</v>
      </c>
      <c r="I45" s="141">
        <f t="shared" si="7"/>
        <v>10.052516790097435</v>
      </c>
      <c r="J45" s="140">
        <f>J46-J44</f>
        <v>17323377.919699997</v>
      </c>
      <c r="K45" s="140">
        <f>K46-K44</f>
        <v>23273711.247129947</v>
      </c>
      <c r="L45" s="142">
        <f t="shared" si="4"/>
        <v>34.348574250425386</v>
      </c>
      <c r="M45" s="141">
        <f t="shared" si="8"/>
        <v>9.2801436040863141</v>
      </c>
    </row>
    <row r="46" spans="1:13" ht="21" x14ac:dyDescent="0.25">
      <c r="A46" s="143" t="s">
        <v>224</v>
      </c>
      <c r="B46" s="144">
        <v>18860976.377999999</v>
      </c>
      <c r="C46" s="144">
        <v>21340955.296999998</v>
      </c>
      <c r="D46" s="145">
        <f t="shared" si="0"/>
        <v>13.148730316489452</v>
      </c>
      <c r="E46" s="146">
        <f t="shared" si="6"/>
        <v>100</v>
      </c>
      <c r="F46" s="144">
        <v>140096480.273</v>
      </c>
      <c r="G46" s="144">
        <v>165672443.59099999</v>
      </c>
      <c r="H46" s="145">
        <f t="shared" si="2"/>
        <v>18.255964224198358</v>
      </c>
      <c r="I46" s="146">
        <f t="shared" si="7"/>
        <v>100</v>
      </c>
      <c r="J46" s="144">
        <v>207328361.14999998</v>
      </c>
      <c r="K46" s="144">
        <v>250790421.35599998</v>
      </c>
      <c r="L46" s="145">
        <f t="shared" si="4"/>
        <v>20.962911183461117</v>
      </c>
      <c r="M46" s="146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topLeftCell="A37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topLeftCell="A196" workbookViewId="0">
      <selection activeCell="Q44" sqref="Q4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5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2022</v>
      </c>
      <c r="B2" s="113" t="s">
        <v>2</v>
      </c>
      <c r="C2" s="114">
        <f>C4+C6+C8+C10+C12+C14+C16+C18+C20+C22</f>
        <v>2550494.5313999997</v>
      </c>
      <c r="D2" s="114">
        <f t="shared" ref="D2:O2" si="0">D4+D6+D8+D10+D12+D14+D16+D18+D20+D22</f>
        <v>2743472.3962000003</v>
      </c>
      <c r="E2" s="114">
        <f t="shared" si="0"/>
        <v>2965958.0671999999</v>
      </c>
      <c r="F2" s="114">
        <f t="shared" si="0"/>
        <v>2752055.1659200001</v>
      </c>
      <c r="G2" s="114">
        <f t="shared" si="0"/>
        <v>2413544.3273599995</v>
      </c>
      <c r="H2" s="114">
        <f t="shared" si="0"/>
        <v>2990342.2246699999</v>
      </c>
      <c r="I2" s="114">
        <f t="shared" si="0"/>
        <v>2328732.9649300002</v>
      </c>
      <c r="J2" s="114">
        <f t="shared" si="0"/>
        <v>2772023.0333799999</v>
      </c>
      <c r="K2" s="114"/>
      <c r="L2" s="114"/>
      <c r="M2" s="114"/>
      <c r="N2" s="114"/>
      <c r="O2" s="114">
        <f t="shared" si="0"/>
        <v>21516622.711060002</v>
      </c>
    </row>
    <row r="3" spans="1:15" ht="14.4" thickTop="1" x14ac:dyDescent="0.25">
      <c r="A3" s="86">
        <v>2021</v>
      </c>
      <c r="B3" s="113" t="s">
        <v>2</v>
      </c>
      <c r="C3" s="114">
        <f>C5+C7+C9+C11+C13+C15+C17+C19+C21+C23</f>
        <v>2058776.5823300001</v>
      </c>
      <c r="D3" s="114">
        <f t="shared" ref="D3:O3" si="1">D5+D7+D9+D11+D13+D15+D17+D19+D21+D23</f>
        <v>2127157.54868</v>
      </c>
      <c r="E3" s="114">
        <f t="shared" si="1"/>
        <v>2425943.91494</v>
      </c>
      <c r="F3" s="114">
        <f t="shared" si="1"/>
        <v>2351071.3903600001</v>
      </c>
      <c r="G3" s="114">
        <f t="shared" si="1"/>
        <v>2069852.10671</v>
      </c>
      <c r="H3" s="114">
        <f t="shared" si="1"/>
        <v>2557510.3248600001</v>
      </c>
      <c r="I3" s="114">
        <f t="shared" si="1"/>
        <v>2018220.5045799999</v>
      </c>
      <c r="J3" s="114">
        <f t="shared" si="1"/>
        <v>2317000.0141799999</v>
      </c>
      <c r="K3" s="114">
        <f t="shared" si="1"/>
        <v>2723242.3673999999</v>
      </c>
      <c r="L3" s="114">
        <f t="shared" si="1"/>
        <v>2827487.1964300005</v>
      </c>
      <c r="M3" s="114">
        <f t="shared" si="1"/>
        <v>3021848.3725200002</v>
      </c>
      <c r="N3" s="114">
        <f t="shared" si="1"/>
        <v>3209332.63325</v>
      </c>
      <c r="O3" s="114">
        <f t="shared" si="1"/>
        <v>29707442.956239998</v>
      </c>
    </row>
    <row r="4" spans="1:15" s="37" customFormat="1" ht="13.8" x14ac:dyDescent="0.25">
      <c r="A4" s="87">
        <v>2022</v>
      </c>
      <c r="B4" s="115" t="s">
        <v>130</v>
      </c>
      <c r="C4" s="116">
        <v>829328.93698</v>
      </c>
      <c r="D4" s="116">
        <v>938533.21779000002</v>
      </c>
      <c r="E4" s="116">
        <v>961913.84177000006</v>
      </c>
      <c r="F4" s="116">
        <v>812359.28319999995</v>
      </c>
      <c r="G4" s="116">
        <v>868998.10183000006</v>
      </c>
      <c r="H4" s="116">
        <v>996688.22505000001</v>
      </c>
      <c r="I4" s="116">
        <v>840479.88100000005</v>
      </c>
      <c r="J4" s="116">
        <v>999307.46444000001</v>
      </c>
      <c r="K4" s="116"/>
      <c r="L4" s="116"/>
      <c r="M4" s="116"/>
      <c r="N4" s="116"/>
      <c r="O4" s="117">
        <v>7247608.95206</v>
      </c>
    </row>
    <row r="5" spans="1:15" ht="13.8" x14ac:dyDescent="0.25">
      <c r="A5" s="86">
        <v>2021</v>
      </c>
      <c r="B5" s="115" t="s">
        <v>130</v>
      </c>
      <c r="C5" s="116">
        <v>599472.62661000004</v>
      </c>
      <c r="D5" s="116">
        <v>635152.71918999997</v>
      </c>
      <c r="E5" s="116">
        <v>783752.09183000005</v>
      </c>
      <c r="F5" s="116">
        <v>749920.66836999997</v>
      </c>
      <c r="G5" s="116">
        <v>609720.62609999999</v>
      </c>
      <c r="H5" s="116">
        <v>764393.56053000002</v>
      </c>
      <c r="I5" s="116">
        <v>641900.72643000004</v>
      </c>
      <c r="J5" s="116">
        <v>780012.62309999997</v>
      </c>
      <c r="K5" s="116">
        <v>840003.30015999998</v>
      </c>
      <c r="L5" s="116">
        <v>897196.58700000006</v>
      </c>
      <c r="M5" s="116">
        <v>896591.60835999995</v>
      </c>
      <c r="N5" s="116">
        <v>948837.25242000003</v>
      </c>
      <c r="O5" s="117">
        <v>9146954.3901000004</v>
      </c>
    </row>
    <row r="6" spans="1:15" s="37" customFormat="1" ht="13.8" x14ac:dyDescent="0.25">
      <c r="A6" s="87">
        <v>2022</v>
      </c>
      <c r="B6" s="115" t="s">
        <v>131</v>
      </c>
      <c r="C6" s="116">
        <v>284427.5808</v>
      </c>
      <c r="D6" s="116">
        <v>253757.08697999999</v>
      </c>
      <c r="E6" s="116">
        <v>225019.37281999999</v>
      </c>
      <c r="F6" s="116">
        <v>210001.6164</v>
      </c>
      <c r="G6" s="116">
        <v>189625.50323</v>
      </c>
      <c r="H6" s="116">
        <v>295024.97960000002</v>
      </c>
      <c r="I6" s="116">
        <v>155075.78013999999</v>
      </c>
      <c r="J6" s="116">
        <v>155058.56922999999</v>
      </c>
      <c r="K6" s="116"/>
      <c r="L6" s="116"/>
      <c r="M6" s="116"/>
      <c r="N6" s="116"/>
      <c r="O6" s="117">
        <v>1767990.4892</v>
      </c>
    </row>
    <row r="7" spans="1:15" ht="13.8" x14ac:dyDescent="0.25">
      <c r="A7" s="86">
        <v>2021</v>
      </c>
      <c r="B7" s="115" t="s">
        <v>131</v>
      </c>
      <c r="C7" s="116">
        <v>278127.63173999998</v>
      </c>
      <c r="D7" s="116">
        <v>249528.27283999999</v>
      </c>
      <c r="E7" s="116">
        <v>246515.34013</v>
      </c>
      <c r="F7" s="116">
        <v>201459.41336000001</v>
      </c>
      <c r="G7" s="116">
        <v>200725.90744000001</v>
      </c>
      <c r="H7" s="116">
        <v>295140.73609999998</v>
      </c>
      <c r="I7" s="116">
        <v>166058.29462999999</v>
      </c>
      <c r="J7" s="116">
        <v>147760.25855</v>
      </c>
      <c r="K7" s="116">
        <v>229150.72443999999</v>
      </c>
      <c r="L7" s="116">
        <v>291587.59298999998</v>
      </c>
      <c r="M7" s="116">
        <v>365157.71123000002</v>
      </c>
      <c r="N7" s="116">
        <v>409189.45477000001</v>
      </c>
      <c r="O7" s="117">
        <v>3080401.3382199998</v>
      </c>
    </row>
    <row r="8" spans="1:15" s="37" customFormat="1" ht="13.8" x14ac:dyDescent="0.25">
      <c r="A8" s="87">
        <v>2022</v>
      </c>
      <c r="B8" s="115" t="s">
        <v>132</v>
      </c>
      <c r="C8" s="116">
        <v>173032.37632000001</v>
      </c>
      <c r="D8" s="116">
        <v>202863.34534</v>
      </c>
      <c r="E8" s="116">
        <v>229867.16527999999</v>
      </c>
      <c r="F8" s="116">
        <v>206805.69278000001</v>
      </c>
      <c r="G8" s="116">
        <v>157876.15529</v>
      </c>
      <c r="H8" s="116">
        <v>182365.40611000001</v>
      </c>
      <c r="I8" s="116">
        <v>160794.14908</v>
      </c>
      <c r="J8" s="116">
        <v>236085.42585999999</v>
      </c>
      <c r="K8" s="116"/>
      <c r="L8" s="116"/>
      <c r="M8" s="116"/>
      <c r="N8" s="116"/>
      <c r="O8" s="117">
        <v>1549689.71606</v>
      </c>
    </row>
    <row r="9" spans="1:15" ht="13.8" x14ac:dyDescent="0.25">
      <c r="A9" s="86">
        <v>2021</v>
      </c>
      <c r="B9" s="115" t="s">
        <v>132</v>
      </c>
      <c r="C9" s="116">
        <v>129703.74055</v>
      </c>
      <c r="D9" s="116">
        <v>145445.9252</v>
      </c>
      <c r="E9" s="116">
        <v>164169.03878999999</v>
      </c>
      <c r="F9" s="116">
        <v>157710.70725000001</v>
      </c>
      <c r="G9" s="116">
        <v>144432.52205</v>
      </c>
      <c r="H9" s="116">
        <v>193334.14882999999</v>
      </c>
      <c r="I9" s="116">
        <v>152303.13179000001</v>
      </c>
      <c r="J9" s="116">
        <v>179853.03216</v>
      </c>
      <c r="K9" s="116">
        <v>202730.96283999999</v>
      </c>
      <c r="L9" s="116">
        <v>181364.35298</v>
      </c>
      <c r="M9" s="116">
        <v>191293.85974000001</v>
      </c>
      <c r="N9" s="116">
        <v>184486.58335</v>
      </c>
      <c r="O9" s="117">
        <v>2026828.00553</v>
      </c>
    </row>
    <row r="10" spans="1:15" s="37" customFormat="1" ht="13.8" x14ac:dyDescent="0.25">
      <c r="A10" s="87">
        <v>2022</v>
      </c>
      <c r="B10" s="115" t="s">
        <v>133</v>
      </c>
      <c r="C10" s="116">
        <v>119504.97966</v>
      </c>
      <c r="D10" s="116">
        <v>126750.61498</v>
      </c>
      <c r="E10" s="116">
        <v>155206.01952</v>
      </c>
      <c r="F10" s="116">
        <v>138880.70597000001</v>
      </c>
      <c r="G10" s="116">
        <v>95107.957219999997</v>
      </c>
      <c r="H10" s="116">
        <v>119478.38771</v>
      </c>
      <c r="I10" s="116">
        <v>74494.278479999994</v>
      </c>
      <c r="J10" s="116">
        <v>106439.42352</v>
      </c>
      <c r="K10" s="116"/>
      <c r="L10" s="116"/>
      <c r="M10" s="116"/>
      <c r="N10" s="116"/>
      <c r="O10" s="117">
        <v>935862.36705999996</v>
      </c>
    </row>
    <row r="11" spans="1:15" ht="13.8" x14ac:dyDescent="0.25">
      <c r="A11" s="86">
        <v>2021</v>
      </c>
      <c r="B11" s="115" t="s">
        <v>133</v>
      </c>
      <c r="C11" s="116">
        <v>103715.16209</v>
      </c>
      <c r="D11" s="116">
        <v>116565.35743</v>
      </c>
      <c r="E11" s="116">
        <v>126148.15974</v>
      </c>
      <c r="F11" s="116">
        <v>121883.05445</v>
      </c>
      <c r="G11" s="116">
        <v>104753.48768999999</v>
      </c>
      <c r="H11" s="116">
        <v>110501.72897</v>
      </c>
      <c r="I11" s="116">
        <v>71800.412160000007</v>
      </c>
      <c r="J11" s="116">
        <v>113484.03417</v>
      </c>
      <c r="K11" s="116">
        <v>159769.88894999999</v>
      </c>
      <c r="L11" s="116">
        <v>194594.14347000001</v>
      </c>
      <c r="M11" s="116">
        <v>175985.90319000001</v>
      </c>
      <c r="N11" s="116">
        <v>169879.31026999999</v>
      </c>
      <c r="O11" s="117">
        <v>1569080.64258</v>
      </c>
    </row>
    <row r="12" spans="1:15" s="37" customFormat="1" ht="13.8" x14ac:dyDescent="0.25">
      <c r="A12" s="87">
        <v>2022</v>
      </c>
      <c r="B12" s="115" t="s">
        <v>134</v>
      </c>
      <c r="C12" s="116">
        <v>182179.29435000001</v>
      </c>
      <c r="D12" s="116">
        <v>166179.95728999999</v>
      </c>
      <c r="E12" s="116">
        <v>147802.41224000001</v>
      </c>
      <c r="F12" s="116">
        <v>125035.16962</v>
      </c>
      <c r="G12" s="116">
        <v>99635.593380000006</v>
      </c>
      <c r="H12" s="116">
        <v>111845.0494</v>
      </c>
      <c r="I12" s="116">
        <v>87038.674729999999</v>
      </c>
      <c r="J12" s="116">
        <v>91543.526240000007</v>
      </c>
      <c r="K12" s="116"/>
      <c r="L12" s="116"/>
      <c r="M12" s="116"/>
      <c r="N12" s="116"/>
      <c r="O12" s="117">
        <v>1011259.6772499999</v>
      </c>
    </row>
    <row r="13" spans="1:15" ht="13.8" x14ac:dyDescent="0.25">
      <c r="A13" s="86">
        <v>2021</v>
      </c>
      <c r="B13" s="115" t="s">
        <v>134</v>
      </c>
      <c r="C13" s="116">
        <v>190660.46724</v>
      </c>
      <c r="D13" s="116">
        <v>201115.47248999999</v>
      </c>
      <c r="E13" s="116">
        <v>183441.24285000001</v>
      </c>
      <c r="F13" s="116">
        <v>165697.96616000001</v>
      </c>
      <c r="G13" s="116">
        <v>147226.88253999999</v>
      </c>
      <c r="H13" s="116">
        <v>147977.08721999999</v>
      </c>
      <c r="I13" s="116">
        <v>131215.7303</v>
      </c>
      <c r="J13" s="116">
        <v>111714.37826</v>
      </c>
      <c r="K13" s="116">
        <v>201450.54587</v>
      </c>
      <c r="L13" s="116">
        <v>250355.84604999999</v>
      </c>
      <c r="M13" s="116">
        <v>277980.59620000003</v>
      </c>
      <c r="N13" s="116">
        <v>247152.83914</v>
      </c>
      <c r="O13" s="117">
        <v>2255989.0543200001</v>
      </c>
    </row>
    <row r="14" spans="1:15" s="37" customFormat="1" ht="13.8" x14ac:dyDescent="0.25">
      <c r="A14" s="87">
        <v>2022</v>
      </c>
      <c r="B14" s="115" t="s">
        <v>135</v>
      </c>
      <c r="C14" s="116">
        <v>37521.507830000002</v>
      </c>
      <c r="D14" s="116">
        <v>46265.332340000001</v>
      </c>
      <c r="E14" s="116">
        <v>31049.380369999999</v>
      </c>
      <c r="F14" s="116">
        <v>29633.729480000002</v>
      </c>
      <c r="G14" s="116">
        <v>21837.58901</v>
      </c>
      <c r="H14" s="116">
        <v>26370.037349999999</v>
      </c>
      <c r="I14" s="116">
        <v>24072.580310000001</v>
      </c>
      <c r="J14" s="116">
        <v>29110.841799999998</v>
      </c>
      <c r="K14" s="116"/>
      <c r="L14" s="116"/>
      <c r="M14" s="116"/>
      <c r="N14" s="116"/>
      <c r="O14" s="117">
        <v>245860.99849</v>
      </c>
    </row>
    <row r="15" spans="1:15" ht="13.8" x14ac:dyDescent="0.25">
      <c r="A15" s="86">
        <v>2021</v>
      </c>
      <c r="B15" s="115" t="s">
        <v>135</v>
      </c>
      <c r="C15" s="116">
        <v>15943.144840000001</v>
      </c>
      <c r="D15" s="116">
        <v>26135.543170000001</v>
      </c>
      <c r="E15" s="116">
        <v>26641.716609999999</v>
      </c>
      <c r="F15" s="116">
        <v>24837.689180000001</v>
      </c>
      <c r="G15" s="116">
        <v>19490.09143</v>
      </c>
      <c r="H15" s="116">
        <v>23364.857059999998</v>
      </c>
      <c r="I15" s="116">
        <v>23127.540229999999</v>
      </c>
      <c r="J15" s="116">
        <v>24518.566579999999</v>
      </c>
      <c r="K15" s="116">
        <v>29806.453839999998</v>
      </c>
      <c r="L15" s="116">
        <v>25260.424210000001</v>
      </c>
      <c r="M15" s="116">
        <v>30724.71009</v>
      </c>
      <c r="N15" s="116">
        <v>39583.996249999997</v>
      </c>
      <c r="O15" s="117">
        <v>309434.73349000001</v>
      </c>
    </row>
    <row r="16" spans="1:15" ht="13.8" x14ac:dyDescent="0.25">
      <c r="A16" s="87">
        <v>2022</v>
      </c>
      <c r="B16" s="115" t="s">
        <v>136</v>
      </c>
      <c r="C16" s="116">
        <v>54248.671849999999</v>
      </c>
      <c r="D16" s="116">
        <v>55002.358999999997</v>
      </c>
      <c r="E16" s="116">
        <v>64496.353640000001</v>
      </c>
      <c r="F16" s="116">
        <v>52440.728620000002</v>
      </c>
      <c r="G16" s="116">
        <v>53726.818160000003</v>
      </c>
      <c r="H16" s="116">
        <v>79506.822440000004</v>
      </c>
      <c r="I16" s="116">
        <v>56373.059930000003</v>
      </c>
      <c r="J16" s="116">
        <v>88569.417570000005</v>
      </c>
      <c r="K16" s="116"/>
      <c r="L16" s="116"/>
      <c r="M16" s="116"/>
      <c r="N16" s="116"/>
      <c r="O16" s="117">
        <v>504364.23121</v>
      </c>
    </row>
    <row r="17" spans="1:15" ht="13.8" x14ac:dyDescent="0.25">
      <c r="A17" s="86">
        <v>2021</v>
      </c>
      <c r="B17" s="115" t="s">
        <v>136</v>
      </c>
      <c r="C17" s="116">
        <v>59118.003539999998</v>
      </c>
      <c r="D17" s="116">
        <v>49199.688770000001</v>
      </c>
      <c r="E17" s="116">
        <v>49271.71471</v>
      </c>
      <c r="F17" s="116">
        <v>52377.636700000003</v>
      </c>
      <c r="G17" s="116">
        <v>62135.500480000002</v>
      </c>
      <c r="H17" s="116">
        <v>85394.880229999995</v>
      </c>
      <c r="I17" s="116">
        <v>52207.46948</v>
      </c>
      <c r="J17" s="116">
        <v>60022.116329999997</v>
      </c>
      <c r="K17" s="116">
        <v>100938.86161000001</v>
      </c>
      <c r="L17" s="116">
        <v>76717.204389999999</v>
      </c>
      <c r="M17" s="116">
        <v>57727.288930000002</v>
      </c>
      <c r="N17" s="116">
        <v>77482.560119999995</v>
      </c>
      <c r="O17" s="117">
        <v>782592.92529000004</v>
      </c>
    </row>
    <row r="18" spans="1:15" ht="13.8" x14ac:dyDescent="0.25">
      <c r="A18" s="87">
        <v>2022</v>
      </c>
      <c r="B18" s="115" t="s">
        <v>137</v>
      </c>
      <c r="C18" s="116">
        <v>12415.09123</v>
      </c>
      <c r="D18" s="116">
        <v>15693.36544</v>
      </c>
      <c r="E18" s="116">
        <v>17033.14921</v>
      </c>
      <c r="F18" s="116">
        <v>18062.520100000002</v>
      </c>
      <c r="G18" s="116">
        <v>12463.489380000001</v>
      </c>
      <c r="H18" s="116">
        <v>9079.7899400000006</v>
      </c>
      <c r="I18" s="116">
        <v>5416.2380400000002</v>
      </c>
      <c r="J18" s="116">
        <v>8198.9843700000001</v>
      </c>
      <c r="K18" s="116"/>
      <c r="L18" s="116"/>
      <c r="M18" s="116"/>
      <c r="N18" s="116"/>
      <c r="O18" s="117">
        <v>98362.627710000001</v>
      </c>
    </row>
    <row r="19" spans="1:15" ht="13.8" x14ac:dyDescent="0.25">
      <c r="A19" s="86">
        <v>2021</v>
      </c>
      <c r="B19" s="115" t="s">
        <v>137</v>
      </c>
      <c r="C19" s="116">
        <v>12015.77319</v>
      </c>
      <c r="D19" s="116">
        <v>16226.111290000001</v>
      </c>
      <c r="E19" s="116">
        <v>17369.885979999999</v>
      </c>
      <c r="F19" s="116">
        <v>15412.279479999999</v>
      </c>
      <c r="G19" s="116">
        <v>14638.275320000001</v>
      </c>
      <c r="H19" s="116">
        <v>10961.58763</v>
      </c>
      <c r="I19" s="116">
        <v>12028.238660000001</v>
      </c>
      <c r="J19" s="116">
        <v>8439.4064199999993</v>
      </c>
      <c r="K19" s="116">
        <v>9218.2875199999999</v>
      </c>
      <c r="L19" s="116">
        <v>7979.69463</v>
      </c>
      <c r="M19" s="116">
        <v>10633.564109999999</v>
      </c>
      <c r="N19" s="116">
        <v>12679.338809999999</v>
      </c>
      <c r="O19" s="117">
        <v>147602.44304000001</v>
      </c>
    </row>
    <row r="20" spans="1:15" ht="13.8" x14ac:dyDescent="0.25">
      <c r="A20" s="87">
        <v>2022</v>
      </c>
      <c r="B20" s="115" t="s">
        <v>138</v>
      </c>
      <c r="C20" s="118">
        <v>300295.32032</v>
      </c>
      <c r="D20" s="118">
        <v>316201.99005999998</v>
      </c>
      <c r="E20" s="118">
        <v>381564.50910000002</v>
      </c>
      <c r="F20" s="118">
        <v>382676.76899000001</v>
      </c>
      <c r="G20" s="118">
        <v>301571.00877000001</v>
      </c>
      <c r="H20" s="116">
        <v>369750.04076</v>
      </c>
      <c r="I20" s="116">
        <v>318859.50579000002</v>
      </c>
      <c r="J20" s="116">
        <v>324583.18422</v>
      </c>
      <c r="K20" s="116"/>
      <c r="L20" s="116"/>
      <c r="M20" s="116"/>
      <c r="N20" s="116"/>
      <c r="O20" s="117">
        <v>2695502.3280099998</v>
      </c>
    </row>
    <row r="21" spans="1:15" ht="13.8" x14ac:dyDescent="0.25">
      <c r="A21" s="86">
        <v>2021</v>
      </c>
      <c r="B21" s="115" t="s">
        <v>138</v>
      </c>
      <c r="C21" s="116">
        <v>216886.89996000001</v>
      </c>
      <c r="D21" s="116">
        <v>208723.36321000001</v>
      </c>
      <c r="E21" s="116">
        <v>247977.97706999999</v>
      </c>
      <c r="F21" s="116">
        <v>280588.88767000003</v>
      </c>
      <c r="G21" s="116">
        <v>265663.38981000002</v>
      </c>
      <c r="H21" s="116">
        <v>313347.25647999998</v>
      </c>
      <c r="I21" s="116">
        <v>262176.96470999997</v>
      </c>
      <c r="J21" s="116">
        <v>286061.99651000003</v>
      </c>
      <c r="K21" s="116">
        <v>299483.45898</v>
      </c>
      <c r="L21" s="116">
        <v>288750.81549000001</v>
      </c>
      <c r="M21" s="116">
        <v>321478.48223000002</v>
      </c>
      <c r="N21" s="116">
        <v>407124.58727999998</v>
      </c>
      <c r="O21" s="117">
        <v>3398264.0794000002</v>
      </c>
    </row>
    <row r="22" spans="1:15" ht="13.8" x14ac:dyDescent="0.25">
      <c r="A22" s="87">
        <v>2022</v>
      </c>
      <c r="B22" s="115" t="s">
        <v>139</v>
      </c>
      <c r="C22" s="118">
        <v>557540.77205999999</v>
      </c>
      <c r="D22" s="118">
        <v>622225.12697999994</v>
      </c>
      <c r="E22" s="118">
        <v>752005.86325000005</v>
      </c>
      <c r="F22" s="118">
        <v>776158.95076000004</v>
      </c>
      <c r="G22" s="118">
        <v>612702.11109000002</v>
      </c>
      <c r="H22" s="116">
        <v>800233.48630999995</v>
      </c>
      <c r="I22" s="116">
        <v>606128.81743000005</v>
      </c>
      <c r="J22" s="116">
        <v>733126.19613000005</v>
      </c>
      <c r="K22" s="116"/>
      <c r="L22" s="116"/>
      <c r="M22" s="116"/>
      <c r="N22" s="116"/>
      <c r="O22" s="117">
        <v>5460121.3240099996</v>
      </c>
    </row>
    <row r="23" spans="1:15" ht="13.8" x14ac:dyDescent="0.25">
      <c r="A23" s="86">
        <v>2021</v>
      </c>
      <c r="B23" s="115" t="s">
        <v>139</v>
      </c>
      <c r="C23" s="116">
        <v>453133.13257000002</v>
      </c>
      <c r="D23" s="118">
        <v>479065.09509000002</v>
      </c>
      <c r="E23" s="116">
        <v>580656.74722999998</v>
      </c>
      <c r="F23" s="116">
        <v>581183.08773999999</v>
      </c>
      <c r="G23" s="116">
        <v>501065.42385000002</v>
      </c>
      <c r="H23" s="116">
        <v>613094.48181000003</v>
      </c>
      <c r="I23" s="116">
        <v>505401.99618999998</v>
      </c>
      <c r="J23" s="116">
        <v>605133.60210000002</v>
      </c>
      <c r="K23" s="116">
        <v>650689.88318999996</v>
      </c>
      <c r="L23" s="116">
        <v>613680.53521999996</v>
      </c>
      <c r="M23" s="116">
        <v>694274.64844000002</v>
      </c>
      <c r="N23" s="116">
        <v>712916.71083999996</v>
      </c>
      <c r="O23" s="117">
        <v>6990295.3442700002</v>
      </c>
    </row>
    <row r="24" spans="1:15" ht="13.8" x14ac:dyDescent="0.25">
      <c r="A24" s="87">
        <v>2022</v>
      </c>
      <c r="B24" s="113" t="s">
        <v>14</v>
      </c>
      <c r="C24" s="119">
        <f>C26+C28+C30+C32+C34+C36+C38+C40+C42+C44+C46+C48+C50+C52+C54+C56</f>
        <v>13078565.9505</v>
      </c>
      <c r="D24" s="119">
        <f t="shared" ref="D24:O24" si="2">D26+D28+D30+D32+D34+D36+D38+D40+D42+D44+D46+D48+D50+D52+D54+D56</f>
        <v>14977587.283710001</v>
      </c>
      <c r="E24" s="119">
        <f t="shared" si="2"/>
        <v>17096907.348099999</v>
      </c>
      <c r="F24" s="119">
        <f t="shared" si="2"/>
        <v>17675362.82085</v>
      </c>
      <c r="G24" s="119">
        <f t="shared" si="2"/>
        <v>14029308.402870003</v>
      </c>
      <c r="H24" s="119">
        <f t="shared" si="2"/>
        <v>17307033.51701</v>
      </c>
      <c r="I24" s="119">
        <f t="shared" si="2"/>
        <v>13564991.488670001</v>
      </c>
      <c r="J24" s="119">
        <f t="shared" si="2"/>
        <v>15324472.227669997</v>
      </c>
      <c r="K24" s="119"/>
      <c r="L24" s="119"/>
      <c r="M24" s="119"/>
      <c r="N24" s="119"/>
      <c r="O24" s="119">
        <f t="shared" si="2"/>
        <v>123054229.03937998</v>
      </c>
    </row>
    <row r="25" spans="1:15" ht="13.8" x14ac:dyDescent="0.25">
      <c r="A25" s="86">
        <v>2021</v>
      </c>
      <c r="B25" s="113" t="s">
        <v>14</v>
      </c>
      <c r="C25" s="119">
        <f>C27+C29+C31+C33+C35+C37+C39+C41+C43+C45+C47+C49+C51+C53+C55+C57</f>
        <v>11079973.912179997</v>
      </c>
      <c r="D25" s="119">
        <f t="shared" ref="D25:O25" si="3">D27+D29+D31+D33+D35+D37+D39+D41+D43+D45+D47+D49+D51+D53+D55+D57</f>
        <v>11952341.567999998</v>
      </c>
      <c r="E25" s="119">
        <f t="shared" si="3"/>
        <v>14120620.900660001</v>
      </c>
      <c r="F25" s="119">
        <f t="shared" si="3"/>
        <v>14141818.104050001</v>
      </c>
      <c r="G25" s="119">
        <f t="shared" si="3"/>
        <v>12585065.764110001</v>
      </c>
      <c r="H25" s="119">
        <f t="shared" si="3"/>
        <v>15239363.39615</v>
      </c>
      <c r="I25" s="119">
        <f t="shared" si="3"/>
        <v>12620214.425460001</v>
      </c>
      <c r="J25" s="119">
        <f t="shared" si="3"/>
        <v>14410913.215729998</v>
      </c>
      <c r="K25" s="119">
        <f t="shared" si="3"/>
        <v>15796349.395989999</v>
      </c>
      <c r="L25" s="119">
        <f t="shared" si="3"/>
        <v>15671713.573050002</v>
      </c>
      <c r="M25" s="119">
        <f t="shared" si="3"/>
        <v>16225235.287710002</v>
      </c>
      <c r="N25" s="119">
        <f t="shared" si="3"/>
        <v>16897030.454409998</v>
      </c>
      <c r="O25" s="119">
        <f t="shared" si="3"/>
        <v>170740639.9975</v>
      </c>
    </row>
    <row r="26" spans="1:15" ht="13.8" x14ac:dyDescent="0.25">
      <c r="A26" s="87">
        <v>2022</v>
      </c>
      <c r="B26" s="115" t="s">
        <v>140</v>
      </c>
      <c r="C26" s="116">
        <v>815066.55845999997</v>
      </c>
      <c r="D26" s="116">
        <v>880836.13577000005</v>
      </c>
      <c r="E26" s="116">
        <v>950918.99256000004</v>
      </c>
      <c r="F26" s="116">
        <v>993363.08979</v>
      </c>
      <c r="G26" s="116">
        <v>766466.18584000005</v>
      </c>
      <c r="H26" s="116">
        <v>982526.31978999998</v>
      </c>
      <c r="I26" s="116">
        <v>727630.64269000001</v>
      </c>
      <c r="J26" s="116">
        <v>836812.81900000002</v>
      </c>
      <c r="K26" s="116"/>
      <c r="L26" s="116"/>
      <c r="M26" s="116"/>
      <c r="N26" s="116"/>
      <c r="O26" s="117">
        <v>6953620.7439000001</v>
      </c>
    </row>
    <row r="27" spans="1:15" ht="13.8" x14ac:dyDescent="0.25">
      <c r="A27" s="86">
        <v>2021</v>
      </c>
      <c r="B27" s="115" t="s">
        <v>140</v>
      </c>
      <c r="C27" s="116">
        <v>730163.28118000005</v>
      </c>
      <c r="D27" s="116">
        <v>744922.37257999997</v>
      </c>
      <c r="E27" s="116">
        <v>868403.19288999995</v>
      </c>
      <c r="F27" s="116">
        <v>877321.17700999998</v>
      </c>
      <c r="G27" s="116">
        <v>743295.18130000005</v>
      </c>
      <c r="H27" s="116">
        <v>898567.82024000003</v>
      </c>
      <c r="I27" s="116">
        <v>723408.12600000005</v>
      </c>
      <c r="J27" s="116">
        <v>827998.32036999997</v>
      </c>
      <c r="K27" s="116">
        <v>943333.05889999995</v>
      </c>
      <c r="L27" s="116">
        <v>916759.64807</v>
      </c>
      <c r="M27" s="116">
        <v>935928.76410000003</v>
      </c>
      <c r="N27" s="116">
        <v>931980.09959</v>
      </c>
      <c r="O27" s="117">
        <v>10142081.042230001</v>
      </c>
    </row>
    <row r="28" spans="1:15" ht="13.8" x14ac:dyDescent="0.25">
      <c r="A28" s="87">
        <v>2022</v>
      </c>
      <c r="B28" s="115" t="s">
        <v>141</v>
      </c>
      <c r="C28" s="116">
        <v>132690.81586999999</v>
      </c>
      <c r="D28" s="116">
        <v>177408.48805000001</v>
      </c>
      <c r="E28" s="116">
        <v>191775.63162999999</v>
      </c>
      <c r="F28" s="116">
        <v>187123.77880999999</v>
      </c>
      <c r="G28" s="116">
        <v>116506.80644</v>
      </c>
      <c r="H28" s="116">
        <v>172024.44252000001</v>
      </c>
      <c r="I28" s="116">
        <v>155624.04185000001</v>
      </c>
      <c r="J28" s="116">
        <v>190956.52101999999</v>
      </c>
      <c r="K28" s="116"/>
      <c r="L28" s="116"/>
      <c r="M28" s="116"/>
      <c r="N28" s="116"/>
      <c r="O28" s="117">
        <v>1324110.5261899999</v>
      </c>
    </row>
    <row r="29" spans="1:15" ht="13.8" x14ac:dyDescent="0.25">
      <c r="A29" s="86">
        <v>2021</v>
      </c>
      <c r="B29" s="115" t="s">
        <v>141</v>
      </c>
      <c r="C29" s="116">
        <v>109745.80074999999</v>
      </c>
      <c r="D29" s="116">
        <v>128850.02197</v>
      </c>
      <c r="E29" s="116">
        <v>157418.70843</v>
      </c>
      <c r="F29" s="116">
        <v>142855.30155999999</v>
      </c>
      <c r="G29" s="116">
        <v>100608.22285000001</v>
      </c>
      <c r="H29" s="116">
        <v>152946.96387000001</v>
      </c>
      <c r="I29" s="116">
        <v>144666.56654</v>
      </c>
      <c r="J29" s="116">
        <v>156641.91584999999</v>
      </c>
      <c r="K29" s="116">
        <v>171826.17963</v>
      </c>
      <c r="L29" s="116">
        <v>159297.02609</v>
      </c>
      <c r="M29" s="116">
        <v>148397.83684999999</v>
      </c>
      <c r="N29" s="116">
        <v>158225.97433</v>
      </c>
      <c r="O29" s="117">
        <v>1731480.5187200001</v>
      </c>
    </row>
    <row r="30" spans="1:15" s="37" customFormat="1" ht="13.8" x14ac:dyDescent="0.25">
      <c r="A30" s="87">
        <v>2022</v>
      </c>
      <c r="B30" s="115" t="s">
        <v>142</v>
      </c>
      <c r="C30" s="116">
        <v>198477.64064999999</v>
      </c>
      <c r="D30" s="116">
        <v>251069.52166</v>
      </c>
      <c r="E30" s="116">
        <v>259898.33246000001</v>
      </c>
      <c r="F30" s="116">
        <v>262164.34668000002</v>
      </c>
      <c r="G30" s="116">
        <v>157792.59471</v>
      </c>
      <c r="H30" s="116">
        <v>225322.78495999999</v>
      </c>
      <c r="I30" s="116">
        <v>156508.69412</v>
      </c>
      <c r="J30" s="116">
        <v>224769.01986</v>
      </c>
      <c r="K30" s="116"/>
      <c r="L30" s="116"/>
      <c r="M30" s="116"/>
      <c r="N30" s="116"/>
      <c r="O30" s="117">
        <v>1736002.9350999999</v>
      </c>
    </row>
    <row r="31" spans="1:15" ht="13.8" x14ac:dyDescent="0.25">
      <c r="A31" s="86">
        <v>2021</v>
      </c>
      <c r="B31" s="115" t="s">
        <v>142</v>
      </c>
      <c r="C31" s="116">
        <v>235590.76749999999</v>
      </c>
      <c r="D31" s="116">
        <v>246725.43401</v>
      </c>
      <c r="E31" s="116">
        <v>286759.17868999997</v>
      </c>
      <c r="F31" s="116">
        <v>304914.44241999998</v>
      </c>
      <c r="G31" s="116">
        <v>245146.34637000001</v>
      </c>
      <c r="H31" s="116">
        <v>296918.05417000002</v>
      </c>
      <c r="I31" s="116">
        <v>214045.72468000001</v>
      </c>
      <c r="J31" s="116">
        <v>237973.08442</v>
      </c>
      <c r="K31" s="116">
        <v>271360.61531999998</v>
      </c>
      <c r="L31" s="116">
        <v>276585.44179000001</v>
      </c>
      <c r="M31" s="116">
        <v>280147.27015</v>
      </c>
      <c r="N31" s="116">
        <v>282936.11814999999</v>
      </c>
      <c r="O31" s="117">
        <v>3179102.4776699999</v>
      </c>
    </row>
    <row r="32" spans="1:15" ht="13.8" x14ac:dyDescent="0.25">
      <c r="A32" s="87">
        <v>2022</v>
      </c>
      <c r="B32" s="115" t="s">
        <v>143</v>
      </c>
      <c r="C32" s="118">
        <v>2127313.0869</v>
      </c>
      <c r="D32" s="118">
        <v>2433990.2960000001</v>
      </c>
      <c r="E32" s="118">
        <v>2977534.5483499998</v>
      </c>
      <c r="F32" s="118">
        <v>3300464.0315999999</v>
      </c>
      <c r="G32" s="118">
        <v>2759180.28192</v>
      </c>
      <c r="H32" s="118">
        <v>3186327.5267099999</v>
      </c>
      <c r="I32" s="118">
        <v>2897353.3352899998</v>
      </c>
      <c r="J32" s="118">
        <v>2947929.1260899999</v>
      </c>
      <c r="K32" s="118"/>
      <c r="L32" s="118"/>
      <c r="M32" s="118"/>
      <c r="N32" s="118"/>
      <c r="O32" s="117">
        <v>22630092.232859999</v>
      </c>
    </row>
    <row r="33" spans="1:15" ht="13.8" x14ac:dyDescent="0.25">
      <c r="A33" s="86">
        <v>2021</v>
      </c>
      <c r="B33" s="115" t="s">
        <v>143</v>
      </c>
      <c r="C33" s="116">
        <v>1641612.8188</v>
      </c>
      <c r="D33" s="116">
        <v>1676078.7575000001</v>
      </c>
      <c r="E33" s="116">
        <v>1994977.06308</v>
      </c>
      <c r="F33" s="118">
        <v>2165949.9748300002</v>
      </c>
      <c r="G33" s="118">
        <v>2136434.9203300001</v>
      </c>
      <c r="H33" s="118">
        <v>2369610.8503299998</v>
      </c>
      <c r="I33" s="118">
        <v>1911269.8069500001</v>
      </c>
      <c r="J33" s="118">
        <v>2047573.08947</v>
      </c>
      <c r="K33" s="118">
        <v>2277943.5805299999</v>
      </c>
      <c r="L33" s="118">
        <v>2264997.8074699999</v>
      </c>
      <c r="M33" s="118">
        <v>2376593.4074599999</v>
      </c>
      <c r="N33" s="118">
        <v>2480789.2246400001</v>
      </c>
      <c r="O33" s="117">
        <v>25343831.30139</v>
      </c>
    </row>
    <row r="34" spans="1:15" ht="13.8" x14ac:dyDescent="0.25">
      <c r="A34" s="87">
        <v>2022</v>
      </c>
      <c r="B34" s="115" t="s">
        <v>144</v>
      </c>
      <c r="C34" s="116">
        <v>1591661.13965</v>
      </c>
      <c r="D34" s="116">
        <v>1840649.1273399999</v>
      </c>
      <c r="E34" s="116">
        <v>2014396.85724</v>
      </c>
      <c r="F34" s="116">
        <v>2035949.9124700001</v>
      </c>
      <c r="G34" s="116">
        <v>1336371.6854699999</v>
      </c>
      <c r="H34" s="116">
        <v>1966956.0694500001</v>
      </c>
      <c r="I34" s="116">
        <v>1620446.67989</v>
      </c>
      <c r="J34" s="116">
        <v>1841586.1885899999</v>
      </c>
      <c r="K34" s="116"/>
      <c r="L34" s="116"/>
      <c r="M34" s="116"/>
      <c r="N34" s="116"/>
      <c r="O34" s="117">
        <v>14248017.6601</v>
      </c>
    </row>
    <row r="35" spans="1:15" ht="13.8" x14ac:dyDescent="0.25">
      <c r="A35" s="86">
        <v>2021</v>
      </c>
      <c r="B35" s="115" t="s">
        <v>144</v>
      </c>
      <c r="C35" s="116">
        <v>1512774.3645800001</v>
      </c>
      <c r="D35" s="116">
        <v>1510502.47695</v>
      </c>
      <c r="E35" s="116">
        <v>1674880.7140299999</v>
      </c>
      <c r="F35" s="116">
        <v>1625132.2860999999</v>
      </c>
      <c r="G35" s="116">
        <v>1299825.1461799999</v>
      </c>
      <c r="H35" s="116">
        <v>1801835.9164799999</v>
      </c>
      <c r="I35" s="116">
        <v>1691646.2038799999</v>
      </c>
      <c r="J35" s="116">
        <v>1736089.8269499999</v>
      </c>
      <c r="K35" s="116">
        <v>1942330.0762400001</v>
      </c>
      <c r="L35" s="116">
        <v>1908760.7776299999</v>
      </c>
      <c r="M35" s="116">
        <v>1729444.6810099999</v>
      </c>
      <c r="N35" s="116">
        <v>1808135.51033</v>
      </c>
      <c r="O35" s="117">
        <v>20241357.980360001</v>
      </c>
    </row>
    <row r="36" spans="1:15" ht="13.8" x14ac:dyDescent="0.25">
      <c r="A36" s="87">
        <v>2022</v>
      </c>
      <c r="B36" s="115" t="s">
        <v>145</v>
      </c>
      <c r="C36" s="116">
        <v>2227769.1717599998</v>
      </c>
      <c r="D36" s="116">
        <v>2538985.12127</v>
      </c>
      <c r="E36" s="116">
        <v>2679847.5839800001</v>
      </c>
      <c r="F36" s="116">
        <v>2742407.4186100001</v>
      </c>
      <c r="G36" s="116">
        <v>2299035.1954000001</v>
      </c>
      <c r="H36" s="116">
        <v>2769650.0069599999</v>
      </c>
      <c r="I36" s="116">
        <v>2049791.77788</v>
      </c>
      <c r="J36" s="116">
        <v>2268929.3742999998</v>
      </c>
      <c r="K36" s="116"/>
      <c r="L36" s="116"/>
      <c r="M36" s="116"/>
      <c r="N36" s="116"/>
      <c r="O36" s="117">
        <v>19576415.65016</v>
      </c>
    </row>
    <row r="37" spans="1:15" ht="13.8" x14ac:dyDescent="0.25">
      <c r="A37" s="86">
        <v>2021</v>
      </c>
      <c r="B37" s="115" t="s">
        <v>145</v>
      </c>
      <c r="C37" s="116">
        <v>2266225.0534399999</v>
      </c>
      <c r="D37" s="116">
        <v>2530669.7148199999</v>
      </c>
      <c r="E37" s="116">
        <v>2890088.6971999998</v>
      </c>
      <c r="F37" s="116">
        <v>2462171.0479000001</v>
      </c>
      <c r="G37" s="116">
        <v>1880240.25731</v>
      </c>
      <c r="H37" s="116">
        <v>2350260.9346400001</v>
      </c>
      <c r="I37" s="116">
        <v>1981658.3225499999</v>
      </c>
      <c r="J37" s="116">
        <v>2417746.8923499999</v>
      </c>
      <c r="K37" s="116">
        <v>2465093.5784800001</v>
      </c>
      <c r="L37" s="116">
        <v>2603918.5035700002</v>
      </c>
      <c r="M37" s="116">
        <v>2529063.0759800002</v>
      </c>
      <c r="N37" s="116">
        <v>2957449.0071399999</v>
      </c>
      <c r="O37" s="117">
        <v>29334585.085379999</v>
      </c>
    </row>
    <row r="38" spans="1:15" ht="13.8" x14ac:dyDescent="0.25">
      <c r="A38" s="87">
        <v>2022</v>
      </c>
      <c r="B38" s="115" t="s">
        <v>146</v>
      </c>
      <c r="C38" s="116">
        <v>70779.795960000003</v>
      </c>
      <c r="D38" s="116">
        <v>67064.913990000001</v>
      </c>
      <c r="E38" s="116">
        <v>140232.92827999999</v>
      </c>
      <c r="F38" s="116">
        <v>198883.93552</v>
      </c>
      <c r="G38" s="116">
        <v>100124.42561000001</v>
      </c>
      <c r="H38" s="116">
        <v>101131.22425</v>
      </c>
      <c r="I38" s="116">
        <v>44156.116430000002</v>
      </c>
      <c r="J38" s="116">
        <v>77469.263309999995</v>
      </c>
      <c r="K38" s="116"/>
      <c r="L38" s="116"/>
      <c r="M38" s="116"/>
      <c r="N38" s="116"/>
      <c r="O38" s="117">
        <v>799842.60334999999</v>
      </c>
    </row>
    <row r="39" spans="1:15" ht="13.8" x14ac:dyDescent="0.25">
      <c r="A39" s="86">
        <v>2021</v>
      </c>
      <c r="B39" s="115" t="s">
        <v>146</v>
      </c>
      <c r="C39" s="116">
        <v>42744.004710000001</v>
      </c>
      <c r="D39" s="116">
        <v>14435.76268</v>
      </c>
      <c r="E39" s="116">
        <v>153850.51842000001</v>
      </c>
      <c r="F39" s="116">
        <v>109911.3973</v>
      </c>
      <c r="G39" s="116">
        <v>136047.26019999999</v>
      </c>
      <c r="H39" s="116">
        <v>277348.91031000001</v>
      </c>
      <c r="I39" s="116">
        <v>76572.630040000004</v>
      </c>
      <c r="J39" s="116">
        <v>58623.438580000002</v>
      </c>
      <c r="K39" s="116">
        <v>117629.91516</v>
      </c>
      <c r="L39" s="116">
        <v>208205.03047999999</v>
      </c>
      <c r="M39" s="116">
        <v>259778.32897999999</v>
      </c>
      <c r="N39" s="116">
        <v>170121.63492000001</v>
      </c>
      <c r="O39" s="117">
        <v>1625268.8317799999</v>
      </c>
    </row>
    <row r="40" spans="1:15" ht="13.8" x14ac:dyDescent="0.25">
      <c r="A40" s="87">
        <v>2022</v>
      </c>
      <c r="B40" s="115" t="s">
        <v>147</v>
      </c>
      <c r="C40" s="116">
        <v>980434.88092999998</v>
      </c>
      <c r="D40" s="116">
        <v>1173456.41766</v>
      </c>
      <c r="E40" s="116">
        <v>1365545.38717</v>
      </c>
      <c r="F40" s="116">
        <v>1395934.2821899999</v>
      </c>
      <c r="G40" s="116">
        <v>1065078.3158799999</v>
      </c>
      <c r="H40" s="116">
        <v>1356885.0911999999</v>
      </c>
      <c r="I40" s="116">
        <v>1026717.04798</v>
      </c>
      <c r="J40" s="116">
        <v>1256548.95031</v>
      </c>
      <c r="K40" s="116"/>
      <c r="L40" s="116"/>
      <c r="M40" s="116"/>
      <c r="N40" s="116"/>
      <c r="O40" s="117">
        <v>9620600.3733200002</v>
      </c>
    </row>
    <row r="41" spans="1:15" ht="13.8" x14ac:dyDescent="0.25">
      <c r="A41" s="86">
        <v>2021</v>
      </c>
      <c r="B41" s="115" t="s">
        <v>147</v>
      </c>
      <c r="C41" s="116">
        <v>894313.18824000005</v>
      </c>
      <c r="D41" s="116">
        <v>1063990.71875</v>
      </c>
      <c r="E41" s="116">
        <v>1254807.48523</v>
      </c>
      <c r="F41" s="116">
        <v>1251379.98698</v>
      </c>
      <c r="G41" s="116">
        <v>1098938.99734</v>
      </c>
      <c r="H41" s="116">
        <v>1304148.9452800001</v>
      </c>
      <c r="I41" s="116">
        <v>1000037.60087</v>
      </c>
      <c r="J41" s="116">
        <v>1204906.7475099999</v>
      </c>
      <c r="K41" s="116">
        <v>1276019.17408</v>
      </c>
      <c r="L41" s="116">
        <v>1231002.6551999999</v>
      </c>
      <c r="M41" s="116">
        <v>1267932.4725299999</v>
      </c>
      <c r="N41" s="116">
        <v>1313964.7506599999</v>
      </c>
      <c r="O41" s="117">
        <v>14161442.72267</v>
      </c>
    </row>
    <row r="42" spans="1:15" ht="13.8" x14ac:dyDescent="0.25">
      <c r="A42" s="87">
        <v>2022</v>
      </c>
      <c r="B42" s="115" t="s">
        <v>148</v>
      </c>
      <c r="C42" s="116">
        <v>711590.37915000005</v>
      </c>
      <c r="D42" s="116">
        <v>813095.43987999996</v>
      </c>
      <c r="E42" s="116">
        <v>908637.96201000002</v>
      </c>
      <c r="F42" s="116">
        <v>906399.57307000004</v>
      </c>
      <c r="G42" s="116">
        <v>719685.65269000002</v>
      </c>
      <c r="H42" s="116">
        <v>904052.73930000002</v>
      </c>
      <c r="I42" s="116">
        <v>720943.32608999999</v>
      </c>
      <c r="J42" s="116">
        <v>849303.43535000004</v>
      </c>
      <c r="K42" s="116"/>
      <c r="L42" s="116"/>
      <c r="M42" s="116"/>
      <c r="N42" s="116"/>
      <c r="O42" s="117">
        <v>6533708.5075399997</v>
      </c>
    </row>
    <row r="43" spans="1:15" ht="13.8" x14ac:dyDescent="0.25">
      <c r="A43" s="86">
        <v>2021</v>
      </c>
      <c r="B43" s="115" t="s">
        <v>148</v>
      </c>
      <c r="C43" s="116">
        <v>650750.59207000001</v>
      </c>
      <c r="D43" s="116">
        <v>683828.38561999996</v>
      </c>
      <c r="E43" s="116">
        <v>783709.58840000001</v>
      </c>
      <c r="F43" s="116">
        <v>821070.57741000003</v>
      </c>
      <c r="G43" s="116">
        <v>734997.35328000004</v>
      </c>
      <c r="H43" s="116">
        <v>826954.06608000002</v>
      </c>
      <c r="I43" s="116">
        <v>696212.87263</v>
      </c>
      <c r="J43" s="116">
        <v>758072.19669999997</v>
      </c>
      <c r="K43" s="116">
        <v>875250.93715999997</v>
      </c>
      <c r="L43" s="116">
        <v>807782.56012000004</v>
      </c>
      <c r="M43" s="116">
        <v>838118.84566999995</v>
      </c>
      <c r="N43" s="116">
        <v>935256.83586999995</v>
      </c>
      <c r="O43" s="117">
        <v>9412004.8110099994</v>
      </c>
    </row>
    <row r="44" spans="1:15" ht="13.8" x14ac:dyDescent="0.25">
      <c r="A44" s="87">
        <v>2022</v>
      </c>
      <c r="B44" s="115" t="s">
        <v>149</v>
      </c>
      <c r="C44" s="116">
        <v>1120211.72484</v>
      </c>
      <c r="D44" s="116">
        <v>1241243.06222</v>
      </c>
      <c r="E44" s="116">
        <v>1443716.1839600001</v>
      </c>
      <c r="F44" s="116">
        <v>1497583.4406900001</v>
      </c>
      <c r="G44" s="116">
        <v>1166644.6939099999</v>
      </c>
      <c r="H44" s="116">
        <v>1343959.7420300001</v>
      </c>
      <c r="I44" s="116">
        <v>979889.83085999999</v>
      </c>
      <c r="J44" s="116">
        <v>1134602.5034700001</v>
      </c>
      <c r="K44" s="116"/>
      <c r="L44" s="116"/>
      <c r="M44" s="116"/>
      <c r="N44" s="116"/>
      <c r="O44" s="117">
        <v>9927851.1819800008</v>
      </c>
    </row>
    <row r="45" spans="1:15" ht="13.8" x14ac:dyDescent="0.25">
      <c r="A45" s="86">
        <v>2021</v>
      </c>
      <c r="B45" s="115" t="s">
        <v>149</v>
      </c>
      <c r="C45" s="116">
        <v>758964.78963999997</v>
      </c>
      <c r="D45" s="116">
        <v>833167.69342999998</v>
      </c>
      <c r="E45" s="116">
        <v>978916.90576999995</v>
      </c>
      <c r="F45" s="116">
        <v>1048966.75306</v>
      </c>
      <c r="G45" s="116">
        <v>937477.07331999997</v>
      </c>
      <c r="H45" s="116">
        <v>1125694.4090100001</v>
      </c>
      <c r="I45" s="116">
        <v>929070.19051999995</v>
      </c>
      <c r="J45" s="116">
        <v>1023478.88949</v>
      </c>
      <c r="K45" s="116">
        <v>1148072.6780099999</v>
      </c>
      <c r="L45" s="116">
        <v>1144186.99232</v>
      </c>
      <c r="M45" s="116">
        <v>1204000.2393199999</v>
      </c>
      <c r="N45" s="116">
        <v>1226576.79504</v>
      </c>
      <c r="O45" s="117">
        <v>12358573.40893</v>
      </c>
    </row>
    <row r="46" spans="1:15" ht="13.8" x14ac:dyDescent="0.25">
      <c r="A46" s="87">
        <v>2022</v>
      </c>
      <c r="B46" s="115" t="s">
        <v>150</v>
      </c>
      <c r="C46" s="116">
        <v>1628012.6870800001</v>
      </c>
      <c r="D46" s="116">
        <v>1766900.4072</v>
      </c>
      <c r="E46" s="116">
        <v>2263560.5613299999</v>
      </c>
      <c r="F46" s="116">
        <v>2020246.3736</v>
      </c>
      <c r="G46" s="116">
        <v>1910466.24823</v>
      </c>
      <c r="H46" s="116">
        <v>2296388.65778</v>
      </c>
      <c r="I46" s="116">
        <v>1602463.35998</v>
      </c>
      <c r="J46" s="116">
        <v>1829626.5461899999</v>
      </c>
      <c r="K46" s="116"/>
      <c r="L46" s="116"/>
      <c r="M46" s="116"/>
      <c r="N46" s="116"/>
      <c r="O46" s="117">
        <v>15317664.841390001</v>
      </c>
    </row>
    <row r="47" spans="1:15" ht="13.8" x14ac:dyDescent="0.25">
      <c r="A47" s="86">
        <v>2021</v>
      </c>
      <c r="B47" s="115" t="s">
        <v>150</v>
      </c>
      <c r="C47" s="116">
        <v>1052767.6559599999</v>
      </c>
      <c r="D47" s="116">
        <v>1191715.5430300001</v>
      </c>
      <c r="E47" s="116">
        <v>1526133.41301</v>
      </c>
      <c r="F47" s="116">
        <v>1647166.2464699999</v>
      </c>
      <c r="G47" s="116">
        <v>1727666.49</v>
      </c>
      <c r="H47" s="116">
        <v>2007804.7012499999</v>
      </c>
      <c r="I47" s="116">
        <v>1727116.3204699999</v>
      </c>
      <c r="J47" s="116">
        <v>2255363.12145</v>
      </c>
      <c r="K47" s="116">
        <v>2584385.3393700002</v>
      </c>
      <c r="L47" s="116">
        <v>2258638.0912199998</v>
      </c>
      <c r="M47" s="116">
        <v>2019130.7170800001</v>
      </c>
      <c r="N47" s="116">
        <v>2265845.8472199999</v>
      </c>
      <c r="O47" s="117">
        <v>22263733.486529998</v>
      </c>
    </row>
    <row r="48" spans="1:15" ht="13.8" x14ac:dyDescent="0.25">
      <c r="A48" s="87">
        <v>2022</v>
      </c>
      <c r="B48" s="115" t="s">
        <v>151</v>
      </c>
      <c r="C48" s="116">
        <v>353686.47193</v>
      </c>
      <c r="D48" s="116">
        <v>428085.24275999999</v>
      </c>
      <c r="E48" s="116">
        <v>513052.53018</v>
      </c>
      <c r="F48" s="116">
        <v>565984.97528000001</v>
      </c>
      <c r="G48" s="116">
        <v>444300.58438000001</v>
      </c>
      <c r="H48" s="116">
        <v>522968.16291999997</v>
      </c>
      <c r="I48" s="116">
        <v>417343.27613999997</v>
      </c>
      <c r="J48" s="116">
        <v>475345.08724999998</v>
      </c>
      <c r="K48" s="116"/>
      <c r="L48" s="116"/>
      <c r="M48" s="116"/>
      <c r="N48" s="116"/>
      <c r="O48" s="117">
        <v>3720766.33084</v>
      </c>
    </row>
    <row r="49" spans="1:15" ht="13.8" x14ac:dyDescent="0.25">
      <c r="A49" s="86">
        <v>2021</v>
      </c>
      <c r="B49" s="115" t="s">
        <v>151</v>
      </c>
      <c r="C49" s="116">
        <v>278859.37686000002</v>
      </c>
      <c r="D49" s="116">
        <v>330049.80086999998</v>
      </c>
      <c r="E49" s="116">
        <v>402238.67887</v>
      </c>
      <c r="F49" s="116">
        <v>401912.45516999997</v>
      </c>
      <c r="G49" s="116">
        <v>384027.50832000002</v>
      </c>
      <c r="H49" s="116">
        <v>425660.49411000003</v>
      </c>
      <c r="I49" s="116">
        <v>357614.99625000003</v>
      </c>
      <c r="J49" s="116">
        <v>420358.95224000001</v>
      </c>
      <c r="K49" s="116">
        <v>414257.79577000003</v>
      </c>
      <c r="L49" s="116">
        <v>380692.01393000002</v>
      </c>
      <c r="M49" s="116">
        <v>395568.53655000002</v>
      </c>
      <c r="N49" s="116">
        <v>419604.06331</v>
      </c>
      <c r="O49" s="117">
        <v>4610844.6722499998</v>
      </c>
    </row>
    <row r="50" spans="1:15" ht="13.8" x14ac:dyDescent="0.25">
      <c r="A50" s="87">
        <v>2022</v>
      </c>
      <c r="B50" s="115" t="s">
        <v>152</v>
      </c>
      <c r="C50" s="116">
        <v>359355.12098000001</v>
      </c>
      <c r="D50" s="116">
        <v>492533.46648</v>
      </c>
      <c r="E50" s="116">
        <v>433177.13968000002</v>
      </c>
      <c r="F50" s="116">
        <v>528934.26580000005</v>
      </c>
      <c r="G50" s="116">
        <v>351687.90104000003</v>
      </c>
      <c r="H50" s="116">
        <v>535463.18169</v>
      </c>
      <c r="I50" s="116">
        <v>371188.58857999998</v>
      </c>
      <c r="J50" s="116">
        <v>500142.24248999998</v>
      </c>
      <c r="K50" s="116"/>
      <c r="L50" s="116"/>
      <c r="M50" s="116"/>
      <c r="N50" s="116"/>
      <c r="O50" s="117">
        <v>3572481.90674</v>
      </c>
    </row>
    <row r="51" spans="1:15" ht="13.8" x14ac:dyDescent="0.25">
      <c r="A51" s="86">
        <v>2021</v>
      </c>
      <c r="B51" s="115" t="s">
        <v>152</v>
      </c>
      <c r="C51" s="116">
        <v>331571.66105</v>
      </c>
      <c r="D51" s="116">
        <v>307688.08682000003</v>
      </c>
      <c r="E51" s="116">
        <v>343662.14681000001</v>
      </c>
      <c r="F51" s="116">
        <v>406145.42330999998</v>
      </c>
      <c r="G51" s="116">
        <v>492628.34412000002</v>
      </c>
      <c r="H51" s="116">
        <v>594623.31441999995</v>
      </c>
      <c r="I51" s="116">
        <v>459415.87331</v>
      </c>
      <c r="J51" s="116">
        <v>452188.53921000002</v>
      </c>
      <c r="K51" s="116">
        <v>507313.06409</v>
      </c>
      <c r="L51" s="116">
        <v>686001.71333000006</v>
      </c>
      <c r="M51" s="116">
        <v>1284318.4662500001</v>
      </c>
      <c r="N51" s="116">
        <v>926939.72296000004</v>
      </c>
      <c r="O51" s="117">
        <v>6792496.35568</v>
      </c>
    </row>
    <row r="52" spans="1:15" ht="13.8" x14ac:dyDescent="0.25">
      <c r="A52" s="87">
        <v>2022</v>
      </c>
      <c r="B52" s="115" t="s">
        <v>153</v>
      </c>
      <c r="C52" s="116">
        <v>295375.80463000003</v>
      </c>
      <c r="D52" s="116">
        <v>325086.20932999998</v>
      </c>
      <c r="E52" s="116">
        <v>326947.20542000001</v>
      </c>
      <c r="F52" s="116">
        <v>390559.28236999997</v>
      </c>
      <c r="G52" s="116">
        <v>330387.68416</v>
      </c>
      <c r="H52" s="116">
        <v>308795.97808999999</v>
      </c>
      <c r="I52" s="116">
        <v>325742.77529000002</v>
      </c>
      <c r="J52" s="116">
        <v>333921.38364000001</v>
      </c>
      <c r="K52" s="116"/>
      <c r="L52" s="116"/>
      <c r="M52" s="116"/>
      <c r="N52" s="116"/>
      <c r="O52" s="117">
        <v>2636816.3229299998</v>
      </c>
    </row>
    <row r="53" spans="1:15" ht="13.8" x14ac:dyDescent="0.25">
      <c r="A53" s="86">
        <v>2021</v>
      </c>
      <c r="B53" s="115" t="s">
        <v>153</v>
      </c>
      <c r="C53" s="116">
        <v>166540.16803</v>
      </c>
      <c r="D53" s="116">
        <v>233224.16435000001</v>
      </c>
      <c r="E53" s="116">
        <v>246958.49736000001</v>
      </c>
      <c r="F53" s="116">
        <v>302515.37770999997</v>
      </c>
      <c r="G53" s="116">
        <v>170344.52846</v>
      </c>
      <c r="H53" s="116">
        <v>221630.07306</v>
      </c>
      <c r="I53" s="116">
        <v>230940.86597000001</v>
      </c>
      <c r="J53" s="116">
        <v>282567.08561000001</v>
      </c>
      <c r="K53" s="116">
        <v>239695.27695999999</v>
      </c>
      <c r="L53" s="116">
        <v>301391.62998999999</v>
      </c>
      <c r="M53" s="116">
        <v>382521.11450999998</v>
      </c>
      <c r="N53" s="116">
        <v>431860.10736999998</v>
      </c>
      <c r="O53" s="117">
        <v>3210188.8893800001</v>
      </c>
    </row>
    <row r="54" spans="1:15" ht="13.8" x14ac:dyDescent="0.25">
      <c r="A54" s="87">
        <v>2022</v>
      </c>
      <c r="B54" s="115" t="s">
        <v>154</v>
      </c>
      <c r="C54" s="116">
        <v>457942.82296000002</v>
      </c>
      <c r="D54" s="116">
        <v>537174.16925000004</v>
      </c>
      <c r="E54" s="116">
        <v>616247.16315000004</v>
      </c>
      <c r="F54" s="116">
        <v>635074.53827000002</v>
      </c>
      <c r="G54" s="116">
        <v>494945.82231000002</v>
      </c>
      <c r="H54" s="116">
        <v>620492.34979000001</v>
      </c>
      <c r="I54" s="116">
        <v>459629.94504000002</v>
      </c>
      <c r="J54" s="116">
        <v>546193.30544999999</v>
      </c>
      <c r="K54" s="116"/>
      <c r="L54" s="116"/>
      <c r="M54" s="116"/>
      <c r="N54" s="116"/>
      <c r="O54" s="117">
        <v>4367700.1162200002</v>
      </c>
    </row>
    <row r="55" spans="1:15" ht="13.8" x14ac:dyDescent="0.25">
      <c r="A55" s="86">
        <v>2021</v>
      </c>
      <c r="B55" s="115" t="s">
        <v>154</v>
      </c>
      <c r="C55" s="116">
        <v>400023.77013999998</v>
      </c>
      <c r="D55" s="116">
        <v>445925.11801999999</v>
      </c>
      <c r="E55" s="116">
        <v>545986.36667000002</v>
      </c>
      <c r="F55" s="116">
        <v>561086.33949000004</v>
      </c>
      <c r="G55" s="116">
        <v>485871.66136999999</v>
      </c>
      <c r="H55" s="116">
        <v>573154.10702</v>
      </c>
      <c r="I55" s="116">
        <v>466206.55346999998</v>
      </c>
      <c r="J55" s="116">
        <v>521625.02171</v>
      </c>
      <c r="K55" s="116">
        <v>550044.71753000002</v>
      </c>
      <c r="L55" s="116">
        <v>513417.93358000001</v>
      </c>
      <c r="M55" s="116">
        <v>559273.68790000002</v>
      </c>
      <c r="N55" s="116">
        <v>570163.03637999995</v>
      </c>
      <c r="O55" s="117">
        <v>6192778.3132800004</v>
      </c>
    </row>
    <row r="56" spans="1:15" ht="13.8" x14ac:dyDescent="0.25">
      <c r="A56" s="87">
        <v>2022</v>
      </c>
      <c r="B56" s="115" t="s">
        <v>155</v>
      </c>
      <c r="C56" s="116">
        <v>8197.8487499999992</v>
      </c>
      <c r="D56" s="116">
        <v>10009.26485</v>
      </c>
      <c r="E56" s="116">
        <v>11418.340700000001</v>
      </c>
      <c r="F56" s="116">
        <v>14289.5761</v>
      </c>
      <c r="G56" s="116">
        <v>10634.32488</v>
      </c>
      <c r="H56" s="116">
        <v>14089.23957</v>
      </c>
      <c r="I56" s="116">
        <v>9562.0505599999997</v>
      </c>
      <c r="J56" s="116">
        <v>10336.46135</v>
      </c>
      <c r="K56" s="116"/>
      <c r="L56" s="116"/>
      <c r="M56" s="116"/>
      <c r="N56" s="116"/>
      <c r="O56" s="117">
        <v>88537.106759999995</v>
      </c>
    </row>
    <row r="57" spans="1:15" ht="13.8" x14ac:dyDescent="0.25">
      <c r="A57" s="86">
        <v>2021</v>
      </c>
      <c r="B57" s="115" t="s">
        <v>155</v>
      </c>
      <c r="C57" s="116">
        <v>7326.6192300000002</v>
      </c>
      <c r="D57" s="116">
        <v>10567.516600000001</v>
      </c>
      <c r="E57" s="116">
        <v>11829.745800000001</v>
      </c>
      <c r="F57" s="116">
        <v>13319.31733</v>
      </c>
      <c r="G57" s="116">
        <v>11516.47336</v>
      </c>
      <c r="H57" s="116">
        <v>12203.835880000001</v>
      </c>
      <c r="I57" s="116">
        <v>10331.77133</v>
      </c>
      <c r="J57" s="116">
        <v>9706.0938200000001</v>
      </c>
      <c r="K57" s="116">
        <v>11793.40876</v>
      </c>
      <c r="L57" s="116">
        <v>10075.74826</v>
      </c>
      <c r="M57" s="116">
        <v>15017.843370000001</v>
      </c>
      <c r="N57" s="116">
        <v>17181.726500000001</v>
      </c>
      <c r="O57" s="117">
        <v>140870.10024</v>
      </c>
    </row>
    <row r="58" spans="1:15" ht="13.8" x14ac:dyDescent="0.25">
      <c r="A58" s="87">
        <v>2022</v>
      </c>
      <c r="B58" s="113" t="s">
        <v>31</v>
      </c>
      <c r="C58" s="119">
        <f>C60</f>
        <v>497148.80781000003</v>
      </c>
      <c r="D58" s="119">
        <f t="shared" ref="D58:O58" si="4">D60</f>
        <v>471952.74119999999</v>
      </c>
      <c r="E58" s="119">
        <f t="shared" si="4"/>
        <v>554604.43623999995</v>
      </c>
      <c r="F58" s="119">
        <f t="shared" si="4"/>
        <v>703538.61306</v>
      </c>
      <c r="G58" s="119">
        <f t="shared" si="4"/>
        <v>533088.27280000004</v>
      </c>
      <c r="H58" s="119">
        <f t="shared" si="4"/>
        <v>594723.68801000004</v>
      </c>
      <c r="I58" s="119">
        <f t="shared" si="4"/>
        <v>491601.56231000001</v>
      </c>
      <c r="J58" s="119">
        <f t="shared" si="4"/>
        <v>600683.51058</v>
      </c>
      <c r="K58" s="119"/>
      <c r="L58" s="119"/>
      <c r="M58" s="119"/>
      <c r="N58" s="119"/>
      <c r="O58" s="119">
        <f t="shared" si="4"/>
        <v>4447341.6320099998</v>
      </c>
    </row>
    <row r="59" spans="1:15" ht="13.8" x14ac:dyDescent="0.25">
      <c r="A59" s="86">
        <v>2021</v>
      </c>
      <c r="B59" s="113" t="s">
        <v>31</v>
      </c>
      <c r="C59" s="119">
        <f>C61</f>
        <v>352707.88241000002</v>
      </c>
      <c r="D59" s="119">
        <f t="shared" ref="D59:O59" si="5">D61</f>
        <v>414333.15104999999</v>
      </c>
      <c r="E59" s="119">
        <f t="shared" si="5"/>
        <v>446313.92580000003</v>
      </c>
      <c r="F59" s="119">
        <f t="shared" si="5"/>
        <v>557406.29679000005</v>
      </c>
      <c r="G59" s="119">
        <f t="shared" si="5"/>
        <v>547954.73134000006</v>
      </c>
      <c r="H59" s="119">
        <f t="shared" si="5"/>
        <v>496926.94073999999</v>
      </c>
      <c r="I59" s="119">
        <f t="shared" si="5"/>
        <v>476806.03814999998</v>
      </c>
      <c r="J59" s="119">
        <f t="shared" si="5"/>
        <v>508970.62647999998</v>
      </c>
      <c r="K59" s="119">
        <f t="shared" si="5"/>
        <v>582749.42501999997</v>
      </c>
      <c r="L59" s="119">
        <f t="shared" si="5"/>
        <v>465035.92444999999</v>
      </c>
      <c r="M59" s="119">
        <f t="shared" si="5"/>
        <v>547964.59438999998</v>
      </c>
      <c r="N59" s="119">
        <f t="shared" si="5"/>
        <v>530527.50179999997</v>
      </c>
      <c r="O59" s="119">
        <f t="shared" si="5"/>
        <v>5927697.0384200001</v>
      </c>
    </row>
    <row r="60" spans="1:15" ht="13.8" x14ac:dyDescent="0.25">
      <c r="A60" s="87">
        <v>2022</v>
      </c>
      <c r="B60" s="115" t="s">
        <v>156</v>
      </c>
      <c r="C60" s="116">
        <v>497148.80781000003</v>
      </c>
      <c r="D60" s="116">
        <v>471952.74119999999</v>
      </c>
      <c r="E60" s="116">
        <v>554604.43623999995</v>
      </c>
      <c r="F60" s="116">
        <v>703538.61306</v>
      </c>
      <c r="G60" s="116">
        <v>533088.27280000004</v>
      </c>
      <c r="H60" s="116">
        <v>594723.68801000004</v>
      </c>
      <c r="I60" s="116">
        <v>491601.56231000001</v>
      </c>
      <c r="J60" s="116">
        <v>600683.51058</v>
      </c>
      <c r="K60" s="116"/>
      <c r="L60" s="116"/>
      <c r="M60" s="116"/>
      <c r="N60" s="116"/>
      <c r="O60" s="117">
        <v>4447341.6320099998</v>
      </c>
    </row>
    <row r="61" spans="1:15" ht="14.4" thickBot="1" x14ac:dyDescent="0.3">
      <c r="A61" s="86">
        <v>2021</v>
      </c>
      <c r="B61" s="115" t="s">
        <v>156</v>
      </c>
      <c r="C61" s="116">
        <v>352707.88241000002</v>
      </c>
      <c r="D61" s="116">
        <v>414333.15104999999</v>
      </c>
      <c r="E61" s="116">
        <v>446313.92580000003</v>
      </c>
      <c r="F61" s="116">
        <v>557406.29679000005</v>
      </c>
      <c r="G61" s="116">
        <v>547954.73134000006</v>
      </c>
      <c r="H61" s="116">
        <v>496926.94073999999</v>
      </c>
      <c r="I61" s="116">
        <v>476806.03814999998</v>
      </c>
      <c r="J61" s="116">
        <v>508970.62647999998</v>
      </c>
      <c r="K61" s="116">
        <v>582749.42501999997</v>
      </c>
      <c r="L61" s="116">
        <v>465035.92444999999</v>
      </c>
      <c r="M61" s="116">
        <v>547964.59438999998</v>
      </c>
      <c r="N61" s="116">
        <v>530527.50179999997</v>
      </c>
      <c r="O61" s="117">
        <v>5927697.0384200001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.8" thickBot="1" x14ac:dyDescent="0.3">
      <c r="A81" s="120">
        <v>2021</v>
      </c>
      <c r="B81" s="121" t="s">
        <v>40</v>
      </c>
      <c r="C81" s="122">
        <v>15003935.219000001</v>
      </c>
      <c r="D81" s="122">
        <v>15952528.857999999</v>
      </c>
      <c r="E81" s="122">
        <v>18955706.114999998</v>
      </c>
      <c r="F81" s="122">
        <v>18756865.083000001</v>
      </c>
      <c r="G81" s="122">
        <v>16468343.399</v>
      </c>
      <c r="H81" s="122">
        <v>19740427.009</v>
      </c>
      <c r="I81" s="122">
        <v>16357698.211999999</v>
      </c>
      <c r="J81" s="122">
        <v>18860976.377999999</v>
      </c>
      <c r="K81" s="122">
        <v>20715563.079</v>
      </c>
      <c r="L81" s="122">
        <v>20713984.276999999</v>
      </c>
      <c r="M81" s="122">
        <v>21455111.986000001</v>
      </c>
      <c r="N81" s="122">
        <v>22233318.423</v>
      </c>
      <c r="O81" s="122">
        <f t="shared" si="6"/>
        <v>225214458.03800002</v>
      </c>
    </row>
    <row r="82" spans="1:15" ht="13.8" thickBot="1" x14ac:dyDescent="0.3">
      <c r="A82" s="120">
        <v>2022</v>
      </c>
      <c r="B82" s="121" t="s">
        <v>40</v>
      </c>
      <c r="C82" s="122">
        <v>17555810.230999999</v>
      </c>
      <c r="D82" s="122">
        <v>19904484.857999999</v>
      </c>
      <c r="E82" s="122">
        <v>22606245.692000002</v>
      </c>
      <c r="F82" s="122">
        <v>23334444.25</v>
      </c>
      <c r="G82" s="122">
        <v>18986764.817000002</v>
      </c>
      <c r="H82" s="122">
        <v>23393099.528999999</v>
      </c>
      <c r="I82" s="122">
        <v>18550638.916999999</v>
      </c>
      <c r="J82" s="137">
        <v>21340955.296999998</v>
      </c>
      <c r="K82" s="122"/>
      <c r="L82" s="122"/>
      <c r="M82" s="122"/>
      <c r="N82" s="122"/>
      <c r="O82" s="122">
        <f t="shared" ref="O82" si="7">SUM(C82:N82)</f>
        <v>165672443.59099999</v>
      </c>
    </row>
    <row r="84" spans="1:15" x14ac:dyDescent="0.25">
      <c r="C84" s="35"/>
      <c r="K84" s="138"/>
    </row>
    <row r="85" spans="1:15" x14ac:dyDescent="0.25">
      <c r="K85" s="138"/>
    </row>
  </sheetData>
  <autoFilter ref="A1:O82" xr:uid="{E03E6955-FF7D-428E-98F3-CFAEB5A5896C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3" t="s">
        <v>62</v>
      </c>
      <c r="B2" s="153"/>
      <c r="C2" s="153"/>
      <c r="D2" s="153"/>
    </row>
    <row r="3" spans="1:4" ht="15.6" x14ac:dyDescent="0.3">
      <c r="A3" s="152" t="s">
        <v>63</v>
      </c>
      <c r="B3" s="152"/>
      <c r="C3" s="152"/>
      <c r="D3" s="152"/>
    </row>
    <row r="4" spans="1:4" x14ac:dyDescent="0.25">
      <c r="A4" s="124"/>
      <c r="B4" s="125"/>
      <c r="C4" s="125"/>
      <c r="D4" s="124"/>
    </row>
    <row r="5" spans="1:4" x14ac:dyDescent="0.25">
      <c r="A5" s="126" t="s">
        <v>64</v>
      </c>
      <c r="B5" s="127" t="s">
        <v>157</v>
      </c>
      <c r="C5" s="127" t="s">
        <v>158</v>
      </c>
      <c r="D5" s="128" t="s">
        <v>65</v>
      </c>
    </row>
    <row r="6" spans="1:4" x14ac:dyDescent="0.25">
      <c r="A6" s="129" t="s">
        <v>159</v>
      </c>
      <c r="B6" s="130">
        <v>4.5251000000000001</v>
      </c>
      <c r="C6" s="130">
        <v>155.10433</v>
      </c>
      <c r="D6" s="136">
        <f t="shared" ref="D6:D15" si="0">(C6-B6)/B6</f>
        <v>33.276442509557796</v>
      </c>
    </row>
    <row r="7" spans="1:4" x14ac:dyDescent="0.25">
      <c r="A7" s="129" t="s">
        <v>160</v>
      </c>
      <c r="B7" s="130">
        <v>6660.7054600000001</v>
      </c>
      <c r="C7" s="130">
        <v>109902.92168</v>
      </c>
      <c r="D7" s="136">
        <f t="shared" si="0"/>
        <v>15.500192410549857</v>
      </c>
    </row>
    <row r="8" spans="1:4" x14ac:dyDescent="0.25">
      <c r="A8" s="129" t="s">
        <v>161</v>
      </c>
      <c r="B8" s="130">
        <v>34.358629999999998</v>
      </c>
      <c r="C8" s="130">
        <v>530.93628999999999</v>
      </c>
      <c r="D8" s="136">
        <f t="shared" si="0"/>
        <v>14.452778239411758</v>
      </c>
    </row>
    <row r="9" spans="1:4" x14ac:dyDescent="0.25">
      <c r="A9" s="129" t="s">
        <v>162</v>
      </c>
      <c r="B9" s="130">
        <v>5265.2406899999996</v>
      </c>
      <c r="C9" s="130">
        <v>60345.436999999998</v>
      </c>
      <c r="D9" s="136">
        <f t="shared" si="0"/>
        <v>10.461097517272282</v>
      </c>
    </row>
    <row r="10" spans="1:4" x14ac:dyDescent="0.25">
      <c r="A10" s="129" t="s">
        <v>163</v>
      </c>
      <c r="B10" s="130">
        <v>11</v>
      </c>
      <c r="C10" s="130">
        <v>106.00055</v>
      </c>
      <c r="D10" s="136">
        <f t="shared" si="0"/>
        <v>8.6364136363636366</v>
      </c>
    </row>
    <row r="11" spans="1:4" x14ac:dyDescent="0.25">
      <c r="A11" s="129" t="s">
        <v>164</v>
      </c>
      <c r="B11" s="130">
        <v>1102.60465</v>
      </c>
      <c r="C11" s="130">
        <v>10591.398939999999</v>
      </c>
      <c r="D11" s="136">
        <f t="shared" si="0"/>
        <v>8.6057992681238922</v>
      </c>
    </row>
    <row r="12" spans="1:4" x14ac:dyDescent="0.25">
      <c r="A12" s="129" t="s">
        <v>165</v>
      </c>
      <c r="B12" s="130">
        <v>22.6</v>
      </c>
      <c r="C12" s="130">
        <v>166.75837999999999</v>
      </c>
      <c r="D12" s="136">
        <f t="shared" si="0"/>
        <v>6.3786893805309726</v>
      </c>
    </row>
    <row r="13" spans="1:4" x14ac:dyDescent="0.25">
      <c r="A13" s="129" t="s">
        <v>166</v>
      </c>
      <c r="B13" s="130">
        <v>224.08528000000001</v>
      </c>
      <c r="C13" s="130">
        <v>1326.57539</v>
      </c>
      <c r="D13" s="136">
        <f t="shared" si="0"/>
        <v>4.9199577500137446</v>
      </c>
    </row>
    <row r="14" spans="1:4" x14ac:dyDescent="0.25">
      <c r="A14" s="129" t="s">
        <v>167</v>
      </c>
      <c r="B14" s="130">
        <v>1805.6704299999999</v>
      </c>
      <c r="C14" s="130">
        <v>10519.02621</v>
      </c>
      <c r="D14" s="136">
        <f t="shared" si="0"/>
        <v>4.8255515708921477</v>
      </c>
    </row>
    <row r="15" spans="1:4" x14ac:dyDescent="0.25">
      <c r="A15" s="129" t="s">
        <v>168</v>
      </c>
      <c r="B15" s="130">
        <v>41.366030000000002</v>
      </c>
      <c r="C15" s="130">
        <v>222.42693</v>
      </c>
      <c r="D15" s="136">
        <f t="shared" si="0"/>
        <v>4.3770431922038444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.2" x14ac:dyDescent="0.35">
      <c r="A18" s="153" t="s">
        <v>66</v>
      </c>
      <c r="B18" s="153"/>
      <c r="C18" s="153"/>
      <c r="D18" s="153"/>
    </row>
    <row r="19" spans="1:4" ht="15.6" x14ac:dyDescent="0.3">
      <c r="A19" s="152" t="s">
        <v>67</v>
      </c>
      <c r="B19" s="152"/>
      <c r="C19" s="152"/>
      <c r="D19" s="152"/>
    </row>
    <row r="20" spans="1:4" x14ac:dyDescent="0.25">
      <c r="A20" s="134"/>
      <c r="B20" s="125"/>
      <c r="C20" s="125"/>
      <c r="D20" s="124"/>
    </row>
    <row r="21" spans="1:4" x14ac:dyDescent="0.25">
      <c r="A21" s="126" t="s">
        <v>64</v>
      </c>
      <c r="B21" s="127" t="s">
        <v>157</v>
      </c>
      <c r="C21" s="127" t="s">
        <v>158</v>
      </c>
      <c r="D21" s="128" t="s">
        <v>65</v>
      </c>
    </row>
    <row r="22" spans="1:4" x14ac:dyDescent="0.25">
      <c r="A22" s="129" t="s">
        <v>169</v>
      </c>
      <c r="B22" s="130">
        <v>1449610.8660500001</v>
      </c>
      <c r="C22" s="130">
        <v>1504811.7977499999</v>
      </c>
      <c r="D22" s="136">
        <f t="shared" ref="D22:D31" si="1">(C22-B22)/B22</f>
        <v>3.8079827485299665E-2</v>
      </c>
    </row>
    <row r="23" spans="1:4" x14ac:dyDescent="0.25">
      <c r="A23" s="129" t="s">
        <v>170</v>
      </c>
      <c r="B23" s="130">
        <v>1125869.52987</v>
      </c>
      <c r="C23" s="130">
        <v>1308260.7834900001</v>
      </c>
      <c r="D23" s="136">
        <f t="shared" si="1"/>
        <v>0.16200034620446663</v>
      </c>
    </row>
    <row r="24" spans="1:4" x14ac:dyDescent="0.25">
      <c r="A24" s="129" t="s">
        <v>171</v>
      </c>
      <c r="B24" s="130">
        <v>1155329.8398200001</v>
      </c>
      <c r="C24" s="130">
        <v>1040924.15032</v>
      </c>
      <c r="D24" s="136">
        <f t="shared" si="1"/>
        <v>-9.9024266107265488E-2</v>
      </c>
    </row>
    <row r="25" spans="1:4" x14ac:dyDescent="0.25">
      <c r="A25" s="129" t="s">
        <v>172</v>
      </c>
      <c r="B25" s="130">
        <v>773374.79021999997</v>
      </c>
      <c r="C25" s="130">
        <v>934807.43643999996</v>
      </c>
      <c r="D25" s="136">
        <f t="shared" si="1"/>
        <v>0.20873792145988837</v>
      </c>
    </row>
    <row r="26" spans="1:4" x14ac:dyDescent="0.25">
      <c r="A26" s="129" t="s">
        <v>173</v>
      </c>
      <c r="B26" s="130">
        <v>735284.00120000006</v>
      </c>
      <c r="C26" s="130">
        <v>819286.30082</v>
      </c>
      <c r="D26" s="136">
        <f t="shared" si="1"/>
        <v>0.11424469930381499</v>
      </c>
    </row>
    <row r="27" spans="1:4" x14ac:dyDescent="0.25">
      <c r="A27" s="129" t="s">
        <v>174</v>
      </c>
      <c r="B27" s="130">
        <v>394474.52554</v>
      </c>
      <c r="C27" s="130">
        <v>738527.87214999995</v>
      </c>
      <c r="D27" s="136">
        <f t="shared" si="1"/>
        <v>0.87218140674362177</v>
      </c>
    </row>
    <row r="28" spans="1:4" x14ac:dyDescent="0.25">
      <c r="A28" s="129" t="s">
        <v>175</v>
      </c>
      <c r="B28" s="130">
        <v>807387.26743000001</v>
      </c>
      <c r="C28" s="130">
        <v>731962.12485000002</v>
      </c>
      <c r="D28" s="136">
        <f t="shared" si="1"/>
        <v>-9.3418791232720677E-2</v>
      </c>
    </row>
    <row r="29" spans="1:4" x14ac:dyDescent="0.25">
      <c r="A29" s="129" t="s">
        <v>176</v>
      </c>
      <c r="B29" s="130">
        <v>700614.25222999998</v>
      </c>
      <c r="C29" s="130">
        <v>716222.82290999999</v>
      </c>
      <c r="D29" s="136">
        <f t="shared" si="1"/>
        <v>2.227840873964404E-2</v>
      </c>
    </row>
    <row r="30" spans="1:4" x14ac:dyDescent="0.25">
      <c r="A30" s="129" t="s">
        <v>177</v>
      </c>
      <c r="B30" s="130">
        <v>569157.19090000005</v>
      </c>
      <c r="C30" s="130">
        <v>571272.92044000002</v>
      </c>
      <c r="D30" s="136">
        <f t="shared" si="1"/>
        <v>3.7173026605433882E-3</v>
      </c>
    </row>
    <row r="31" spans="1:4" x14ac:dyDescent="0.25">
      <c r="A31" s="129" t="s">
        <v>178</v>
      </c>
      <c r="B31" s="130">
        <v>542366.00797999999</v>
      </c>
      <c r="C31" s="130">
        <v>538153.41576</v>
      </c>
      <c r="D31" s="136">
        <f t="shared" si="1"/>
        <v>-7.7670653359886311E-3</v>
      </c>
    </row>
    <row r="32" spans="1:4" x14ac:dyDescent="0.25">
      <c r="A32" s="124"/>
      <c r="B32" s="125"/>
      <c r="C32" s="125"/>
      <c r="D32" s="124"/>
    </row>
    <row r="33" spans="1:4" ht="19.2" x14ac:dyDescent="0.35">
      <c r="A33" s="153" t="s">
        <v>68</v>
      </c>
      <c r="B33" s="153"/>
      <c r="C33" s="153"/>
      <c r="D33" s="153"/>
    </row>
    <row r="34" spans="1:4" ht="15.6" x14ac:dyDescent="0.3">
      <c r="A34" s="152" t="s">
        <v>72</v>
      </c>
      <c r="B34" s="152"/>
      <c r="C34" s="152"/>
      <c r="D34" s="152"/>
    </row>
    <row r="35" spans="1:4" x14ac:dyDescent="0.25">
      <c r="A35" s="124"/>
      <c r="B35" s="125"/>
      <c r="C35" s="125"/>
      <c r="D35" s="124"/>
    </row>
    <row r="36" spans="1:4" x14ac:dyDescent="0.25">
      <c r="A36" s="126" t="s">
        <v>70</v>
      </c>
      <c r="B36" s="127" t="s">
        <v>157</v>
      </c>
      <c r="C36" s="127" t="s">
        <v>158</v>
      </c>
      <c r="D36" s="128" t="s">
        <v>65</v>
      </c>
    </row>
    <row r="37" spans="1:4" x14ac:dyDescent="0.25">
      <c r="A37" s="129" t="s">
        <v>136</v>
      </c>
      <c r="B37" s="130">
        <v>60022.116329999997</v>
      </c>
      <c r="C37" s="130">
        <v>88569.417570000005</v>
      </c>
      <c r="D37" s="136">
        <f t="shared" ref="D37:D46" si="2">(C37-B37)/B37</f>
        <v>0.47561304041743058</v>
      </c>
    </row>
    <row r="38" spans="1:4" x14ac:dyDescent="0.25">
      <c r="A38" s="129" t="s">
        <v>143</v>
      </c>
      <c r="B38" s="130">
        <v>2047573.08947</v>
      </c>
      <c r="C38" s="130">
        <v>2947929.1260899999</v>
      </c>
      <c r="D38" s="136">
        <f t="shared" si="2"/>
        <v>0.43971863141307976</v>
      </c>
    </row>
    <row r="39" spans="1:4" x14ac:dyDescent="0.25">
      <c r="A39" s="129" t="s">
        <v>146</v>
      </c>
      <c r="B39" s="130">
        <v>58623.438580000002</v>
      </c>
      <c r="C39" s="130">
        <v>77469.263309999995</v>
      </c>
      <c r="D39" s="136">
        <f t="shared" si="2"/>
        <v>0.32147252338810167</v>
      </c>
    </row>
    <row r="40" spans="1:4" x14ac:dyDescent="0.25">
      <c r="A40" s="129" t="s">
        <v>132</v>
      </c>
      <c r="B40" s="130">
        <v>179853.03216</v>
      </c>
      <c r="C40" s="130">
        <v>236085.42585999999</v>
      </c>
      <c r="D40" s="136">
        <f t="shared" si="2"/>
        <v>0.31265746829319391</v>
      </c>
    </row>
    <row r="41" spans="1:4" x14ac:dyDescent="0.25">
      <c r="A41" s="129" t="s">
        <v>130</v>
      </c>
      <c r="B41" s="130">
        <v>780012.62309999997</v>
      </c>
      <c r="C41" s="130">
        <v>999307.46444000001</v>
      </c>
      <c r="D41" s="136">
        <f t="shared" si="2"/>
        <v>0.28114268262538844</v>
      </c>
    </row>
    <row r="42" spans="1:4" x14ac:dyDescent="0.25">
      <c r="A42" s="129" t="s">
        <v>141</v>
      </c>
      <c r="B42" s="130">
        <v>156641.91584999999</v>
      </c>
      <c r="C42" s="130">
        <v>190956.52101999999</v>
      </c>
      <c r="D42" s="136">
        <f t="shared" si="2"/>
        <v>0.21906400329564149</v>
      </c>
    </row>
    <row r="43" spans="1:4" x14ac:dyDescent="0.25">
      <c r="A43" s="131" t="s">
        <v>139</v>
      </c>
      <c r="B43" s="130">
        <v>605133.60210000002</v>
      </c>
      <c r="C43" s="130">
        <v>733126.19613000005</v>
      </c>
      <c r="D43" s="136">
        <f t="shared" si="2"/>
        <v>0.211511298638559</v>
      </c>
    </row>
    <row r="44" spans="1:4" x14ac:dyDescent="0.25">
      <c r="A44" s="129" t="s">
        <v>135</v>
      </c>
      <c r="B44" s="130">
        <v>24518.566579999999</v>
      </c>
      <c r="C44" s="130">
        <v>29110.841799999998</v>
      </c>
      <c r="D44" s="136">
        <f t="shared" si="2"/>
        <v>0.1872978669049094</v>
      </c>
    </row>
    <row r="45" spans="1:4" x14ac:dyDescent="0.25">
      <c r="A45" s="129" t="s">
        <v>153</v>
      </c>
      <c r="B45" s="130">
        <v>282567.08561000001</v>
      </c>
      <c r="C45" s="130">
        <v>333921.38364000001</v>
      </c>
      <c r="D45" s="136">
        <f t="shared" si="2"/>
        <v>0.18174196728942227</v>
      </c>
    </row>
    <row r="46" spans="1:4" x14ac:dyDescent="0.25">
      <c r="A46" s="129" t="s">
        <v>156</v>
      </c>
      <c r="B46" s="130">
        <v>508970.62647999998</v>
      </c>
      <c r="C46" s="130">
        <v>600683.51058</v>
      </c>
      <c r="D46" s="136">
        <f t="shared" si="2"/>
        <v>0.1801928821202885</v>
      </c>
    </row>
    <row r="47" spans="1:4" x14ac:dyDescent="0.25">
      <c r="A47" s="124"/>
      <c r="B47" s="125"/>
      <c r="C47" s="125"/>
      <c r="D47" s="124"/>
    </row>
    <row r="48" spans="1:4" ht="19.2" x14ac:dyDescent="0.35">
      <c r="A48" s="153" t="s">
        <v>71</v>
      </c>
      <c r="B48" s="153"/>
      <c r="C48" s="153"/>
      <c r="D48" s="153"/>
    </row>
    <row r="49" spans="1:4" ht="15.6" x14ac:dyDescent="0.3">
      <c r="A49" s="152" t="s">
        <v>69</v>
      </c>
      <c r="B49" s="152"/>
      <c r="C49" s="152"/>
      <c r="D49" s="152"/>
    </row>
    <row r="50" spans="1:4" x14ac:dyDescent="0.25">
      <c r="A50" s="124"/>
      <c r="B50" s="125"/>
      <c r="C50" s="125"/>
      <c r="D50" s="124"/>
    </row>
    <row r="51" spans="1:4" x14ac:dyDescent="0.25">
      <c r="A51" s="126" t="s">
        <v>70</v>
      </c>
      <c r="B51" s="127" t="s">
        <v>157</v>
      </c>
      <c r="C51" s="127" t="s">
        <v>158</v>
      </c>
      <c r="D51" s="128" t="s">
        <v>65</v>
      </c>
    </row>
    <row r="52" spans="1:4" x14ac:dyDescent="0.25">
      <c r="A52" s="129" t="s">
        <v>143</v>
      </c>
      <c r="B52" s="130">
        <v>2047573.08947</v>
      </c>
      <c r="C52" s="130">
        <v>2947929.1260899999</v>
      </c>
      <c r="D52" s="136">
        <f t="shared" ref="D52:D61" si="3">(C52-B52)/B52</f>
        <v>0.43971863141307976</v>
      </c>
    </row>
    <row r="53" spans="1:4" x14ac:dyDescent="0.25">
      <c r="A53" s="129" t="s">
        <v>145</v>
      </c>
      <c r="B53" s="130">
        <v>2417746.8923499999</v>
      </c>
      <c r="C53" s="130">
        <v>2268929.3742999998</v>
      </c>
      <c r="D53" s="136">
        <f t="shared" si="3"/>
        <v>-6.1552149449917201E-2</v>
      </c>
    </row>
    <row r="54" spans="1:4" x14ac:dyDescent="0.25">
      <c r="A54" s="129" t="s">
        <v>144</v>
      </c>
      <c r="B54" s="130">
        <v>1736089.8269499999</v>
      </c>
      <c r="C54" s="130">
        <v>1841586.1885899999</v>
      </c>
      <c r="D54" s="136">
        <f t="shared" si="3"/>
        <v>6.0766649284120455E-2</v>
      </c>
    </row>
    <row r="55" spans="1:4" x14ac:dyDescent="0.25">
      <c r="A55" s="129" t="s">
        <v>150</v>
      </c>
      <c r="B55" s="130">
        <v>2255363.12145</v>
      </c>
      <c r="C55" s="130">
        <v>1829626.5461899999</v>
      </c>
      <c r="D55" s="136">
        <f t="shared" si="3"/>
        <v>-0.18876631049384585</v>
      </c>
    </row>
    <row r="56" spans="1:4" x14ac:dyDescent="0.25">
      <c r="A56" s="129" t="s">
        <v>147</v>
      </c>
      <c r="B56" s="130">
        <v>1204906.7475099999</v>
      </c>
      <c r="C56" s="130">
        <v>1256548.95031</v>
      </c>
      <c r="D56" s="136">
        <f t="shared" si="3"/>
        <v>4.2859916675478234E-2</v>
      </c>
    </row>
    <row r="57" spans="1:4" x14ac:dyDescent="0.25">
      <c r="A57" s="129" t="s">
        <v>149</v>
      </c>
      <c r="B57" s="130">
        <v>1023478.88949</v>
      </c>
      <c r="C57" s="130">
        <v>1134602.5034700001</v>
      </c>
      <c r="D57" s="136">
        <f t="shared" si="3"/>
        <v>0.10857440746567142</v>
      </c>
    </row>
    <row r="58" spans="1:4" x14ac:dyDescent="0.25">
      <c r="A58" s="129" t="s">
        <v>130</v>
      </c>
      <c r="B58" s="130">
        <v>780012.62309999997</v>
      </c>
      <c r="C58" s="130">
        <v>999307.46444000001</v>
      </c>
      <c r="D58" s="136">
        <f t="shared" si="3"/>
        <v>0.28114268262538844</v>
      </c>
    </row>
    <row r="59" spans="1:4" x14ac:dyDescent="0.25">
      <c r="A59" s="129" t="s">
        <v>148</v>
      </c>
      <c r="B59" s="130">
        <v>758072.19669999997</v>
      </c>
      <c r="C59" s="130">
        <v>849303.43535000004</v>
      </c>
      <c r="D59" s="136">
        <f t="shared" si="3"/>
        <v>0.12034637208321727</v>
      </c>
    </row>
    <row r="60" spans="1:4" x14ac:dyDescent="0.25">
      <c r="A60" s="129" t="s">
        <v>140</v>
      </c>
      <c r="B60" s="130">
        <v>827998.32036999997</v>
      </c>
      <c r="C60" s="130">
        <v>836812.81900000002</v>
      </c>
      <c r="D60" s="136">
        <f t="shared" si="3"/>
        <v>1.0645551341289186E-2</v>
      </c>
    </row>
    <row r="61" spans="1:4" x14ac:dyDescent="0.25">
      <c r="A61" s="129" t="s">
        <v>139</v>
      </c>
      <c r="B61" s="130">
        <v>605133.60210000002</v>
      </c>
      <c r="C61" s="130">
        <v>733126.19613000005</v>
      </c>
      <c r="D61" s="136">
        <f t="shared" si="3"/>
        <v>0.211511298638559</v>
      </c>
    </row>
    <row r="62" spans="1:4" x14ac:dyDescent="0.25">
      <c r="A62" s="124"/>
      <c r="B62" s="125"/>
      <c r="C62" s="125"/>
      <c r="D62" s="124"/>
    </row>
    <row r="63" spans="1:4" ht="19.2" x14ac:dyDescent="0.35">
      <c r="A63" s="153" t="s">
        <v>73</v>
      </c>
      <c r="B63" s="153"/>
      <c r="C63" s="153"/>
      <c r="D63" s="153"/>
    </row>
    <row r="64" spans="1:4" ht="15.6" x14ac:dyDescent="0.3">
      <c r="A64" s="152" t="s">
        <v>74</v>
      </c>
      <c r="B64" s="152"/>
      <c r="C64" s="152"/>
      <c r="D64" s="152"/>
    </row>
    <row r="65" spans="1:4" x14ac:dyDescent="0.25">
      <c r="A65" s="124"/>
      <c r="B65" s="125"/>
      <c r="C65" s="125"/>
      <c r="D65" s="124"/>
    </row>
    <row r="66" spans="1:4" x14ac:dyDescent="0.25">
      <c r="A66" s="126" t="s">
        <v>75</v>
      </c>
      <c r="B66" s="127" t="s">
        <v>157</v>
      </c>
      <c r="C66" s="127" t="s">
        <v>158</v>
      </c>
      <c r="D66" s="128" t="s">
        <v>65</v>
      </c>
    </row>
    <row r="67" spans="1:4" x14ac:dyDescent="0.25">
      <c r="A67" s="129" t="s">
        <v>179</v>
      </c>
      <c r="B67" s="135">
        <v>7499896.5324499998</v>
      </c>
      <c r="C67" s="135">
        <v>8396977.8341499995</v>
      </c>
      <c r="D67" s="136">
        <f t="shared" ref="D67:D76" si="4">(C67-B67)/B67</f>
        <v>0.11961249036151024</v>
      </c>
    </row>
    <row r="68" spans="1:4" x14ac:dyDescent="0.25">
      <c r="A68" s="129" t="s">
        <v>180</v>
      </c>
      <c r="B68" s="135">
        <v>1623442.3814600001</v>
      </c>
      <c r="C68" s="135">
        <v>1446823.8573400001</v>
      </c>
      <c r="D68" s="136">
        <f t="shared" si="4"/>
        <v>-0.1087926039981553</v>
      </c>
    </row>
    <row r="69" spans="1:4" x14ac:dyDescent="0.25">
      <c r="A69" s="129" t="s">
        <v>181</v>
      </c>
      <c r="B69" s="135">
        <v>1243131.1247700001</v>
      </c>
      <c r="C69" s="135">
        <v>1404939.3846199999</v>
      </c>
      <c r="D69" s="136">
        <f t="shared" si="4"/>
        <v>0.13016186034271887</v>
      </c>
    </row>
    <row r="70" spans="1:4" x14ac:dyDescent="0.25">
      <c r="A70" s="129" t="s">
        <v>182</v>
      </c>
      <c r="B70" s="135">
        <v>1108970.2532599999</v>
      </c>
      <c r="C70" s="135">
        <v>1192228.7486099999</v>
      </c>
      <c r="D70" s="136">
        <f t="shared" si="4"/>
        <v>7.5077302664564707E-2</v>
      </c>
    </row>
    <row r="71" spans="1:4" x14ac:dyDescent="0.25">
      <c r="A71" s="129" t="s">
        <v>183</v>
      </c>
      <c r="B71" s="135">
        <v>863057.70441999997</v>
      </c>
      <c r="C71" s="135">
        <v>917916.28772000002</v>
      </c>
      <c r="D71" s="136">
        <f t="shared" si="4"/>
        <v>6.3563053801676719E-2</v>
      </c>
    </row>
    <row r="72" spans="1:4" x14ac:dyDescent="0.25">
      <c r="A72" s="129" t="s">
        <v>184</v>
      </c>
      <c r="B72" s="135">
        <v>716777.20456999994</v>
      </c>
      <c r="C72" s="135">
        <v>882322.79298999999</v>
      </c>
      <c r="D72" s="136">
        <f t="shared" si="4"/>
        <v>0.23095822155688125</v>
      </c>
    </row>
    <row r="73" spans="1:4" x14ac:dyDescent="0.25">
      <c r="A73" s="129" t="s">
        <v>185</v>
      </c>
      <c r="B73" s="135">
        <v>437741.34802999999</v>
      </c>
      <c r="C73" s="135">
        <v>432251.29180000001</v>
      </c>
      <c r="D73" s="136">
        <f t="shared" si="4"/>
        <v>-1.2541781247550171E-2</v>
      </c>
    </row>
    <row r="74" spans="1:4" x14ac:dyDescent="0.25">
      <c r="A74" s="129" t="s">
        <v>186</v>
      </c>
      <c r="B74" s="135">
        <v>400499.01604999998</v>
      </c>
      <c r="C74" s="135">
        <v>385387.04965</v>
      </c>
      <c r="D74" s="136">
        <f t="shared" si="4"/>
        <v>-3.7732842764620758E-2</v>
      </c>
    </row>
    <row r="75" spans="1:4" x14ac:dyDescent="0.25">
      <c r="A75" s="129" t="s">
        <v>187</v>
      </c>
      <c r="B75" s="135">
        <v>370188.72279000003</v>
      </c>
      <c r="C75" s="135">
        <v>289756.50315</v>
      </c>
      <c r="D75" s="136">
        <f t="shared" si="4"/>
        <v>-0.21727355450972899</v>
      </c>
    </row>
    <row r="76" spans="1:4" x14ac:dyDescent="0.25">
      <c r="A76" s="129" t="s">
        <v>188</v>
      </c>
      <c r="B76" s="135">
        <v>256729.8328</v>
      </c>
      <c r="C76" s="135">
        <v>288099.60837999999</v>
      </c>
      <c r="D76" s="136">
        <f t="shared" si="4"/>
        <v>0.12218983371690174</v>
      </c>
    </row>
    <row r="77" spans="1:4" x14ac:dyDescent="0.25">
      <c r="A77" s="124"/>
      <c r="B77" s="125"/>
      <c r="C77" s="125"/>
      <c r="D77" s="124"/>
    </row>
    <row r="78" spans="1:4" ht="19.2" x14ac:dyDescent="0.35">
      <c r="A78" s="153" t="s">
        <v>76</v>
      </c>
      <c r="B78" s="153"/>
      <c r="C78" s="153"/>
      <c r="D78" s="153"/>
    </row>
    <row r="79" spans="1:4" ht="15.6" x14ac:dyDescent="0.3">
      <c r="A79" s="152" t="s">
        <v>77</v>
      </c>
      <c r="B79" s="152"/>
      <c r="C79" s="152"/>
      <c r="D79" s="152"/>
    </row>
    <row r="80" spans="1:4" x14ac:dyDescent="0.25">
      <c r="A80" s="124"/>
      <c r="B80" s="125"/>
      <c r="C80" s="125"/>
      <c r="D80" s="124"/>
    </row>
    <row r="81" spans="1:4" x14ac:dyDescent="0.25">
      <c r="A81" s="126" t="s">
        <v>75</v>
      </c>
      <c r="B81" s="127" t="s">
        <v>157</v>
      </c>
      <c r="C81" s="127" t="s">
        <v>158</v>
      </c>
      <c r="D81" s="128" t="s">
        <v>65</v>
      </c>
    </row>
    <row r="82" spans="1:4" x14ac:dyDescent="0.25">
      <c r="A82" s="129" t="s">
        <v>189</v>
      </c>
      <c r="B82" s="135">
        <v>102.44007999999999</v>
      </c>
      <c r="C82" s="135">
        <v>1028.53846</v>
      </c>
      <c r="D82" s="136">
        <f t="shared" ref="D82:D91" si="5">(C82-B82)/B82</f>
        <v>9.0403910266372307</v>
      </c>
    </row>
    <row r="83" spans="1:4" x14ac:dyDescent="0.25">
      <c r="A83" s="129" t="s">
        <v>190</v>
      </c>
      <c r="B83" s="135">
        <v>901.63743999999997</v>
      </c>
      <c r="C83" s="135">
        <v>6073.0236800000002</v>
      </c>
      <c r="D83" s="136">
        <f t="shared" si="5"/>
        <v>5.7355495796625302</v>
      </c>
    </row>
    <row r="84" spans="1:4" x14ac:dyDescent="0.25">
      <c r="A84" s="129" t="s">
        <v>191</v>
      </c>
      <c r="B84" s="135">
        <v>6963.1833900000001</v>
      </c>
      <c r="C84" s="135">
        <v>33074.40984</v>
      </c>
      <c r="D84" s="136">
        <f t="shared" si="5"/>
        <v>3.7498978538320533</v>
      </c>
    </row>
    <row r="85" spans="1:4" x14ac:dyDescent="0.25">
      <c r="A85" s="129" t="s">
        <v>192</v>
      </c>
      <c r="B85" s="135">
        <v>10880.007379999999</v>
      </c>
      <c r="C85" s="135">
        <v>22371.488430000001</v>
      </c>
      <c r="D85" s="136">
        <f t="shared" si="5"/>
        <v>1.0562015859588509</v>
      </c>
    </row>
    <row r="86" spans="1:4" x14ac:dyDescent="0.25">
      <c r="A86" s="129" t="s">
        <v>193</v>
      </c>
      <c r="B86" s="135">
        <v>1290.0972200000001</v>
      </c>
      <c r="C86" s="135">
        <v>2490.3144499999999</v>
      </c>
      <c r="D86" s="136">
        <f t="shared" si="5"/>
        <v>0.93033083971764519</v>
      </c>
    </row>
    <row r="87" spans="1:4" x14ac:dyDescent="0.25">
      <c r="A87" s="129" t="s">
        <v>194</v>
      </c>
      <c r="B87" s="135">
        <v>692.28518999999994</v>
      </c>
      <c r="C87" s="135">
        <v>1302.48045</v>
      </c>
      <c r="D87" s="136">
        <f t="shared" si="5"/>
        <v>0.8814218024799868</v>
      </c>
    </row>
    <row r="88" spans="1:4" x14ac:dyDescent="0.25">
      <c r="A88" s="129" t="s">
        <v>195</v>
      </c>
      <c r="B88" s="135">
        <v>2328.7976199999998</v>
      </c>
      <c r="C88" s="135">
        <v>4229.0058099999997</v>
      </c>
      <c r="D88" s="136">
        <f t="shared" si="5"/>
        <v>0.81596106663832813</v>
      </c>
    </row>
    <row r="89" spans="1:4" x14ac:dyDescent="0.25">
      <c r="A89" s="129" t="s">
        <v>196</v>
      </c>
      <c r="B89" s="135">
        <v>244.43566000000001</v>
      </c>
      <c r="C89" s="135">
        <v>385.37378999999999</v>
      </c>
      <c r="D89" s="136">
        <f t="shared" si="5"/>
        <v>0.5765857976696197</v>
      </c>
    </row>
    <row r="90" spans="1:4" x14ac:dyDescent="0.25">
      <c r="A90" s="129" t="s">
        <v>197</v>
      </c>
      <c r="B90" s="135">
        <v>7351.4914900000003</v>
      </c>
      <c r="C90" s="135">
        <v>11365.485989999999</v>
      </c>
      <c r="D90" s="136">
        <f t="shared" si="5"/>
        <v>0.54601090206798275</v>
      </c>
    </row>
    <row r="91" spans="1:4" x14ac:dyDescent="0.25">
      <c r="A91" s="129" t="s">
        <v>198</v>
      </c>
      <c r="B91" s="135">
        <v>5795.0126700000001</v>
      </c>
      <c r="C91" s="135">
        <v>8543.3768799999998</v>
      </c>
      <c r="D91" s="136">
        <f t="shared" si="5"/>
        <v>0.47426371028106823</v>
      </c>
    </row>
    <row r="92" spans="1:4" x14ac:dyDescent="0.25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109375" defaultRowHeight="13.2" x14ac:dyDescent="0.25"/>
  <cols>
    <col min="1" max="1" width="44.6640625" style="17" customWidth="1"/>
    <col min="2" max="2" width="16.77734375" style="19" customWidth="1"/>
    <col min="3" max="3" width="16.77734375" style="17" customWidth="1"/>
    <col min="4" max="5" width="10.77734375" style="17" customWidth="1"/>
    <col min="6" max="7" width="16.77734375" style="17" customWidth="1"/>
    <col min="8" max="9" width="10.77734375" style="17" customWidth="1"/>
    <col min="10" max="11" width="16.77734375" style="17" customWidth="1"/>
    <col min="12" max="13" width="10.77734375" style="17" customWidth="1"/>
    <col min="14" max="16384" width="9.109375" style="17"/>
  </cols>
  <sheetData>
    <row r="1" spans="1:13" ht="24.6" x14ac:dyDescent="0.4">
      <c r="B1" s="151" t="s">
        <v>121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5" t="s">
        <v>112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7.399999999999999" x14ac:dyDescent="0.25">
      <c r="A6" s="88"/>
      <c r="B6" s="154" t="str">
        <f>SEKTOR_USD!B6</f>
        <v>1 - 31 AĞUSTOS</v>
      </c>
      <c r="C6" s="154"/>
      <c r="D6" s="154"/>
      <c r="E6" s="154"/>
      <c r="F6" s="154" t="str">
        <f>SEKTOR_USD!F6</f>
        <v>1 OCAK  -  31 AĞUSTOS</v>
      </c>
      <c r="G6" s="154"/>
      <c r="H6" s="154"/>
      <c r="I6" s="154"/>
      <c r="J6" s="154" t="s">
        <v>104</v>
      </c>
      <c r="K6" s="154"/>
      <c r="L6" s="154"/>
      <c r="M6" s="154"/>
    </row>
    <row r="7" spans="1:13" ht="28.2" x14ac:dyDescent="0.3">
      <c r="A7" s="89" t="s">
        <v>1</v>
      </c>
      <c r="B7" s="90">
        <f>SEKTOR_USD!B7</f>
        <v>2021</v>
      </c>
      <c r="C7" s="91">
        <f>SEKTOR_USD!C7</f>
        <v>2022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92" t="s">
        <v>2</v>
      </c>
      <c r="B8" s="93">
        <f>SEKTOR_USD!B8*$B$53</f>
        <v>19659277.086314436</v>
      </c>
      <c r="C8" s="93">
        <f>SEKTOR_USD!C8*$C$53</f>
        <v>49947777.415625498</v>
      </c>
      <c r="D8" s="94">
        <f t="shared" ref="D8:D43" si="0">(C8-B8)/B8*100</f>
        <v>154.06721313468861</v>
      </c>
      <c r="E8" s="94">
        <f>C8/C$44*100</f>
        <v>14.825889334631089</v>
      </c>
      <c r="F8" s="93">
        <f>SEKTOR_USD!F8*$B$54</f>
        <v>144377362.30356959</v>
      </c>
      <c r="G8" s="93">
        <f>SEKTOR_USD!G8*$C$54</f>
        <v>334692693.46513087</v>
      </c>
      <c r="H8" s="94">
        <f t="shared" ref="H8:H43" si="1">(G8-F8)/F8*100</f>
        <v>131.81798595364415</v>
      </c>
      <c r="I8" s="94">
        <f>G8/G$44*100</f>
        <v>14.438923343969376</v>
      </c>
      <c r="J8" s="93">
        <f>SEKTOR_USD!J8*$B$55</f>
        <v>218079025.38230631</v>
      </c>
      <c r="K8" s="93">
        <f>SEKTOR_USD!K8*$C$55</f>
        <v>461635503.67971683</v>
      </c>
      <c r="L8" s="94">
        <f t="shared" ref="L8:L43" si="2">(K8-J8)/J8*100</f>
        <v>111.68267001855892</v>
      </c>
      <c r="M8" s="94">
        <f>K8/K$44*100</f>
        <v>14.635642922546729</v>
      </c>
    </row>
    <row r="9" spans="1:13" s="21" customFormat="1" ht="15.6" x14ac:dyDescent="0.3">
      <c r="A9" s="95" t="s">
        <v>3</v>
      </c>
      <c r="B9" s="93">
        <f>SEKTOR_USD!B9*$B$53</f>
        <v>12097662.453619506</v>
      </c>
      <c r="C9" s="93">
        <f>SEKTOR_USD!C9*$C$53</f>
        <v>30889410.272216998</v>
      </c>
      <c r="D9" s="96">
        <f t="shared" si="0"/>
        <v>155.3337092239268</v>
      </c>
      <c r="E9" s="96">
        <f t="shared" ref="E9:E44" si="3">C9/C$44*100</f>
        <v>9.1688359723617712</v>
      </c>
      <c r="F9" s="93">
        <f>SEKTOR_USD!F9*$B$54</f>
        <v>92828641.585435256</v>
      </c>
      <c r="G9" s="93">
        <f>SEKTOR_USD!G9*$C$54</f>
        <v>207831350.78892106</v>
      </c>
      <c r="H9" s="96">
        <f t="shared" si="1"/>
        <v>123.88709695556899</v>
      </c>
      <c r="I9" s="96">
        <f t="shared" ref="I9:I44" si="4">G9/G$44*100</f>
        <v>8.966018682530569</v>
      </c>
      <c r="J9" s="93">
        <f>SEKTOR_USD!J9*$B$55</f>
        <v>142716142.0155856</v>
      </c>
      <c r="K9" s="93">
        <f>SEKTOR_USD!K9*$C$55</f>
        <v>293276374.3877849</v>
      </c>
      <c r="L9" s="96">
        <f t="shared" si="2"/>
        <v>105.49628811838052</v>
      </c>
      <c r="M9" s="96">
        <f t="shared" ref="M9:M44" si="5">K9/K$44*100</f>
        <v>9.2980029892517599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6618249.544453633</v>
      </c>
      <c r="C10" s="98">
        <f>SEKTOR_USD!C10*$C$53</f>
        <v>18006050.527928609</v>
      </c>
      <c r="D10" s="99">
        <f t="shared" si="0"/>
        <v>172.0666606326204</v>
      </c>
      <c r="E10" s="99">
        <f t="shared" si="3"/>
        <v>5.3446965269235722</v>
      </c>
      <c r="F10" s="98">
        <f>SEKTOR_USD!F10*$B$54</f>
        <v>44816669.423549592</v>
      </c>
      <c r="G10" s="98">
        <f>SEKTOR_USD!G10*$C$54</f>
        <v>112737105.3497203</v>
      </c>
      <c r="H10" s="99">
        <f t="shared" si="1"/>
        <v>151.55172573016077</v>
      </c>
      <c r="I10" s="99">
        <f t="shared" si="4"/>
        <v>4.8635732238809677</v>
      </c>
      <c r="J10" s="98">
        <f>SEKTOR_USD!J10*$B$55</f>
        <v>65738774.023769781</v>
      </c>
      <c r="K10" s="98">
        <f>SEKTOR_USD!K10*$C$55</f>
        <v>150145419.12314108</v>
      </c>
      <c r="L10" s="99">
        <f t="shared" si="2"/>
        <v>128.3970477892569</v>
      </c>
      <c r="M10" s="99">
        <f t="shared" si="5"/>
        <v>4.7601944027836778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1253715.9462245228</v>
      </c>
      <c r="C11" s="98">
        <f>SEKTOR_USD!C11*$C$53</f>
        <v>2793927.3263692628</v>
      </c>
      <c r="D11" s="99">
        <f t="shared" si="0"/>
        <v>122.85170215653538</v>
      </c>
      <c r="E11" s="99">
        <f t="shared" si="3"/>
        <v>0.8293153267875728</v>
      </c>
      <c r="F11" s="98">
        <f>SEKTOR_USD!F11*$B$54</f>
        <v>14379444.271648647</v>
      </c>
      <c r="G11" s="98">
        <f>SEKTOR_USD!G11*$C$54</f>
        <v>27501225.763786744</v>
      </c>
      <c r="H11" s="99">
        <f t="shared" si="1"/>
        <v>91.253745584659129</v>
      </c>
      <c r="I11" s="99">
        <f t="shared" si="4"/>
        <v>1.1864259316729961</v>
      </c>
      <c r="J11" s="98">
        <f>SEKTOR_USD!J11*$B$55</f>
        <v>24075922.284280732</v>
      </c>
      <c r="K11" s="98">
        <f>SEKTOR_USD!K11*$C$55</f>
        <v>42465072.185493626</v>
      </c>
      <c r="L11" s="99">
        <f t="shared" si="2"/>
        <v>76.379835771522011</v>
      </c>
      <c r="M11" s="99">
        <f t="shared" si="5"/>
        <v>1.3463081332198739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1526016.6475651036</v>
      </c>
      <c r="C12" s="98">
        <f>SEKTOR_USD!C12*$C$53</f>
        <v>4253912.0923357597</v>
      </c>
      <c r="D12" s="99">
        <f t="shared" si="0"/>
        <v>178.7592192472643</v>
      </c>
      <c r="E12" s="99">
        <f t="shared" si="3"/>
        <v>1.2626794060407776</v>
      </c>
      <c r="F12" s="98">
        <f>SEKTOR_USD!F12*$B$54</f>
        <v>10204395.584250983</v>
      </c>
      <c r="G12" s="98">
        <f>SEKTOR_USD!G12*$C$54</f>
        <v>24105540.728598077</v>
      </c>
      <c r="H12" s="99">
        <f t="shared" si="1"/>
        <v>136.22703108258085</v>
      </c>
      <c r="I12" s="99">
        <f t="shared" si="4"/>
        <v>1.0399332329058475</v>
      </c>
      <c r="J12" s="98">
        <f>SEKTOR_USD!J12*$B$55</f>
        <v>15264099.279115934</v>
      </c>
      <c r="K12" s="98">
        <f>SEKTOR_USD!K12*$C$55</f>
        <v>32018750.265444964</v>
      </c>
      <c r="L12" s="99">
        <f t="shared" si="2"/>
        <v>109.76508131896419</v>
      </c>
      <c r="M12" s="99">
        <f t="shared" si="5"/>
        <v>1.0151190538333819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962889.10615754756</v>
      </c>
      <c r="C13" s="98">
        <f>SEKTOR_USD!C13*$C$53</f>
        <v>1917881.8394384021</v>
      </c>
      <c r="D13" s="99">
        <f t="shared" si="0"/>
        <v>99.179929150075878</v>
      </c>
      <c r="E13" s="99">
        <f t="shared" si="3"/>
        <v>0.56928066431875235</v>
      </c>
      <c r="F13" s="98">
        <f>SEKTOR_USD!F13*$B$54</f>
        <v>6997977.5319148321</v>
      </c>
      <c r="G13" s="98">
        <f>SEKTOR_USD!G13*$C$54</f>
        <v>14557409.89420981</v>
      </c>
      <c r="H13" s="99">
        <f t="shared" si="1"/>
        <v>108.02310135777924</v>
      </c>
      <c r="I13" s="99">
        <f t="shared" si="4"/>
        <v>0.62801886522549744</v>
      </c>
      <c r="J13" s="98">
        <f>SEKTOR_USD!J13*$B$55</f>
        <v>11859464.777498873</v>
      </c>
      <c r="K13" s="98">
        <f>SEKTOR_USD!K13*$C$55</f>
        <v>22682019.338202726</v>
      </c>
      <c r="L13" s="99">
        <f t="shared" si="2"/>
        <v>91.256686231217074</v>
      </c>
      <c r="M13" s="99">
        <f t="shared" si="5"/>
        <v>0.71910832929902435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947873.93323169136</v>
      </c>
      <c r="C14" s="98">
        <f>SEKTOR_USD!C14*$C$53</f>
        <v>1649479.6823177012</v>
      </c>
      <c r="D14" s="99">
        <f t="shared" si="0"/>
        <v>74.018888428965212</v>
      </c>
      <c r="E14" s="99">
        <f t="shared" si="3"/>
        <v>0.48961144009011021</v>
      </c>
      <c r="F14" s="98">
        <f>SEKTOR_USD!F14*$B$54</f>
        <v>10301828.122939024</v>
      </c>
      <c r="G14" s="98">
        <f>SEKTOR_USD!G14*$C$54</f>
        <v>15730220.756136842</v>
      </c>
      <c r="H14" s="99">
        <f t="shared" si="1"/>
        <v>52.693488654799495</v>
      </c>
      <c r="I14" s="99">
        <f t="shared" si="4"/>
        <v>0.67861490888876708</v>
      </c>
      <c r="J14" s="98">
        <f>SEKTOR_USD!J14*$B$55</f>
        <v>15950674.728026709</v>
      </c>
      <c r="K14" s="98">
        <f>SEKTOR_USD!K14*$C$55</f>
        <v>27563480.707821898</v>
      </c>
      <c r="L14" s="99">
        <f t="shared" si="2"/>
        <v>72.804481175899667</v>
      </c>
      <c r="M14" s="99">
        <f t="shared" si="5"/>
        <v>0.87386966151128764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208035.08468085082</v>
      </c>
      <c r="C15" s="98">
        <f>SEKTOR_USD!C15*$C$53</f>
        <v>524534.54718771216</v>
      </c>
      <c r="D15" s="99">
        <f t="shared" si="0"/>
        <v>152.13754112312691</v>
      </c>
      <c r="E15" s="99">
        <f t="shared" si="3"/>
        <v>0.15569644038581415</v>
      </c>
      <c r="F15" s="98">
        <f>SEKTOR_USD!F15*$B$54</f>
        <v>1482465.0047606491</v>
      </c>
      <c r="G15" s="98">
        <f>SEKTOR_USD!G15*$C$54</f>
        <v>3824386.4247499611</v>
      </c>
      <c r="H15" s="99">
        <f t="shared" si="1"/>
        <v>157.97481980813612</v>
      </c>
      <c r="I15" s="99">
        <f t="shared" si="4"/>
        <v>0.1649872360611743</v>
      </c>
      <c r="J15" s="98">
        <f>SEKTOR_USD!J15*$B$55</f>
        <v>2234557.680740939</v>
      </c>
      <c r="K15" s="98">
        <f>SEKTOR_USD!K15*$C$55</f>
        <v>5146652.7212380851</v>
      </c>
      <c r="L15" s="99">
        <f t="shared" si="2"/>
        <v>130.32087135614006</v>
      </c>
      <c r="M15" s="99">
        <f t="shared" si="5"/>
        <v>0.16316893062595617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509275.53259255132</v>
      </c>
      <c r="C16" s="98">
        <f>SEKTOR_USD!C16*$C$53</f>
        <v>1595890.6189981548</v>
      </c>
      <c r="D16" s="99">
        <f t="shared" si="0"/>
        <v>213.3648716391321</v>
      </c>
      <c r="E16" s="99">
        <f t="shared" si="3"/>
        <v>0.47370471583868068</v>
      </c>
      <c r="F16" s="98">
        <f>SEKTOR_USD!F16*$B$54</f>
        <v>3783315.6236820119</v>
      </c>
      <c r="G16" s="98">
        <f>SEKTOR_USD!G16*$C$54</f>
        <v>7845423.7590165352</v>
      </c>
      <c r="H16" s="99">
        <f t="shared" si="1"/>
        <v>107.36899955973496</v>
      </c>
      <c r="I16" s="99">
        <f t="shared" si="4"/>
        <v>0.338458157196663</v>
      </c>
      <c r="J16" s="98">
        <f>SEKTOR_USD!J16*$B$55</f>
        <v>6436869.6145699872</v>
      </c>
      <c r="K16" s="98">
        <f>SEKTOR_USD!K16*$C$55</f>
        <v>11329701.732241167</v>
      </c>
      <c r="L16" s="99">
        <f t="shared" si="2"/>
        <v>76.012602563770344</v>
      </c>
      <c r="M16" s="99">
        <f t="shared" si="5"/>
        <v>0.35919565902167955</v>
      </c>
    </row>
    <row r="17" spans="1:13" ht="13.8" x14ac:dyDescent="0.25">
      <c r="A17" s="97" t="str">
        <f>SEKTOR_USD!A17</f>
        <v xml:space="preserve"> Süs Bitkileri ve Mamulleri</v>
      </c>
      <c r="B17" s="98">
        <f>SEKTOR_USD!B17*$B$53</f>
        <v>71606.658713603145</v>
      </c>
      <c r="C17" s="98">
        <f>SEKTOR_USD!C17*$C$53</f>
        <v>147733.63764139175</v>
      </c>
      <c r="D17" s="99">
        <f t="shared" si="0"/>
        <v>106.31270931417825</v>
      </c>
      <c r="E17" s="99">
        <f t="shared" si="3"/>
        <v>4.3851451976491013E-2</v>
      </c>
      <c r="F17" s="98">
        <f>SEKTOR_USD!F17*$B$54</f>
        <v>862546.02268951456</v>
      </c>
      <c r="G17" s="98">
        <f>SEKTOR_USD!G17*$C$54</f>
        <v>1530038.1127027706</v>
      </c>
      <c r="H17" s="99">
        <f t="shared" si="1"/>
        <v>77.386257945047547</v>
      </c>
      <c r="I17" s="99">
        <f t="shared" si="4"/>
        <v>6.6007126698654661E-2</v>
      </c>
      <c r="J17" s="98">
        <f>SEKTOR_USD!J17*$B$55</f>
        <v>1155779.6275826395</v>
      </c>
      <c r="K17" s="98">
        <f>SEKTOR_USD!K17*$C$55</f>
        <v>1925278.3142013575</v>
      </c>
      <c r="L17" s="99">
        <f t="shared" si="2"/>
        <v>66.578322394222866</v>
      </c>
      <c r="M17" s="99">
        <f t="shared" si="5"/>
        <v>6.1038818956878807E-2</v>
      </c>
    </row>
    <row r="18" spans="1:13" s="21" customFormat="1" ht="15.6" x14ac:dyDescent="0.3">
      <c r="A18" s="95" t="s">
        <v>12</v>
      </c>
      <c r="B18" s="93">
        <f>SEKTOR_USD!B18*$B$53</f>
        <v>2427178.2558640549</v>
      </c>
      <c r="C18" s="93">
        <f>SEKTOR_USD!C18*$C$53</f>
        <v>5848511.5177804129</v>
      </c>
      <c r="D18" s="96">
        <f t="shared" si="0"/>
        <v>140.95929104714199</v>
      </c>
      <c r="E18" s="96">
        <f t="shared" si="3"/>
        <v>1.7360008597259791</v>
      </c>
      <c r="F18" s="93">
        <f>SEKTOR_USD!F18*$B$54</f>
        <v>16764405.954940667</v>
      </c>
      <c r="G18" s="93">
        <f>SEKTOR_USD!G18*$C$54</f>
        <v>41928742.559559107</v>
      </c>
      <c r="H18" s="96">
        <f t="shared" si="1"/>
        <v>150.10574590149562</v>
      </c>
      <c r="I18" s="96">
        <f t="shared" si="4"/>
        <v>1.8088410997522206</v>
      </c>
      <c r="J18" s="93">
        <f>SEKTOR_USD!J18*$B$55</f>
        <v>23942119.247997534</v>
      </c>
      <c r="K18" s="93">
        <f>SEKTOR_USD!K18*$C$55</f>
        <v>55625226.186434023</v>
      </c>
      <c r="L18" s="96">
        <f t="shared" si="2"/>
        <v>132.33209061510459</v>
      </c>
      <c r="M18" s="96">
        <f t="shared" si="5"/>
        <v>1.763536256334771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2427178.2558640549</v>
      </c>
      <c r="C19" s="98">
        <f>SEKTOR_USD!C19*$C$53</f>
        <v>5848511.5177804129</v>
      </c>
      <c r="D19" s="99">
        <f t="shared" si="0"/>
        <v>140.95929104714199</v>
      </c>
      <c r="E19" s="99">
        <f t="shared" si="3"/>
        <v>1.7360008597259791</v>
      </c>
      <c r="F19" s="98">
        <f>SEKTOR_USD!F19*$B$54</f>
        <v>16764405.954940667</v>
      </c>
      <c r="G19" s="98">
        <f>SEKTOR_USD!G19*$C$54</f>
        <v>41928742.559559107</v>
      </c>
      <c r="H19" s="99">
        <f t="shared" si="1"/>
        <v>150.10574590149562</v>
      </c>
      <c r="I19" s="99">
        <f t="shared" si="4"/>
        <v>1.8088410997522206</v>
      </c>
      <c r="J19" s="98">
        <f>SEKTOR_USD!J19*$B$55</f>
        <v>23942119.247997534</v>
      </c>
      <c r="K19" s="98">
        <f>SEKTOR_USD!K19*$C$55</f>
        <v>55625226.186434023</v>
      </c>
      <c r="L19" s="99">
        <f t="shared" si="2"/>
        <v>132.33209061510459</v>
      </c>
      <c r="M19" s="99">
        <f t="shared" si="5"/>
        <v>1.763536256334771</v>
      </c>
    </row>
    <row r="20" spans="1:13" s="21" customFormat="1" ht="15.6" x14ac:dyDescent="0.3">
      <c r="A20" s="95" t="s">
        <v>110</v>
      </c>
      <c r="B20" s="93">
        <f>SEKTOR_USD!B20*$B$53</f>
        <v>5134436.3768308759</v>
      </c>
      <c r="C20" s="93">
        <f>SEKTOR_USD!C20*$C$53</f>
        <v>13209855.625628095</v>
      </c>
      <c r="D20" s="96">
        <f t="shared" si="0"/>
        <v>157.2795659760732</v>
      </c>
      <c r="E20" s="96">
        <f t="shared" si="3"/>
        <v>3.9210525025433394</v>
      </c>
      <c r="F20" s="93">
        <f>SEKTOR_USD!F20*$B$54</f>
        <v>34784314.763193667</v>
      </c>
      <c r="G20" s="93">
        <f>SEKTOR_USD!G20*$C$54</f>
        <v>84932600.116650671</v>
      </c>
      <c r="H20" s="96">
        <f t="shared" si="1"/>
        <v>144.16924896999961</v>
      </c>
      <c r="I20" s="96">
        <f t="shared" si="4"/>
        <v>3.664063561686584</v>
      </c>
      <c r="J20" s="93">
        <f>SEKTOR_USD!J20*$B$55</f>
        <v>51420764.118723191</v>
      </c>
      <c r="K20" s="93">
        <f>SEKTOR_USD!K20*$C$55</f>
        <v>112733903.10549791</v>
      </c>
      <c r="L20" s="96">
        <f t="shared" si="2"/>
        <v>119.23809386653892</v>
      </c>
      <c r="M20" s="96">
        <f t="shared" si="5"/>
        <v>3.574103676960199</v>
      </c>
    </row>
    <row r="21" spans="1:13" ht="13.8" x14ac:dyDescent="0.25">
      <c r="A21" s="97" t="str">
        <f>SEKTOR_USD!A21</f>
        <v xml:space="preserve"> Mobilya, Kağıt ve Orman Ürünleri</v>
      </c>
      <c r="B21" s="98">
        <f>SEKTOR_USD!B21*$B$53</f>
        <v>5134436.3768308759</v>
      </c>
      <c r="C21" s="98">
        <f>SEKTOR_USD!C21*$C$53</f>
        <v>13209855.625628095</v>
      </c>
      <c r="D21" s="99">
        <f t="shared" si="0"/>
        <v>157.2795659760732</v>
      </c>
      <c r="E21" s="99">
        <f t="shared" si="3"/>
        <v>3.9210525025433394</v>
      </c>
      <c r="F21" s="98">
        <f>SEKTOR_USD!F21*$B$54</f>
        <v>34784314.763193667</v>
      </c>
      <c r="G21" s="98">
        <f>SEKTOR_USD!G21*$C$54</f>
        <v>84932600.116650671</v>
      </c>
      <c r="H21" s="99">
        <f t="shared" si="1"/>
        <v>144.16924896999961</v>
      </c>
      <c r="I21" s="99">
        <f t="shared" si="4"/>
        <v>3.664063561686584</v>
      </c>
      <c r="J21" s="98">
        <f>SEKTOR_USD!J21*$B$55</f>
        <v>51420764.118723191</v>
      </c>
      <c r="K21" s="98">
        <f>SEKTOR_USD!K21*$C$55</f>
        <v>112733903.10549791</v>
      </c>
      <c r="L21" s="99">
        <f t="shared" si="2"/>
        <v>119.23809386653892</v>
      </c>
      <c r="M21" s="99">
        <f t="shared" si="5"/>
        <v>3.574103676960199</v>
      </c>
    </row>
    <row r="22" spans="1:13" ht="16.8" x14ac:dyDescent="0.3">
      <c r="A22" s="92" t="s">
        <v>14</v>
      </c>
      <c r="B22" s="93">
        <f>SEKTOR_USD!B22*$B$53</f>
        <v>122273687.63099946</v>
      </c>
      <c r="C22" s="93">
        <f>SEKTOR_USD!C22*$C$53</f>
        <v>276124447.24396646</v>
      </c>
      <c r="D22" s="96">
        <f t="shared" si="0"/>
        <v>125.82491179726387</v>
      </c>
      <c r="E22" s="96">
        <f t="shared" si="3"/>
        <v>81.96141468638281</v>
      </c>
      <c r="F22" s="93">
        <f>SEKTOR_USD!F22*$B$54</f>
        <v>854964952.82042134</v>
      </c>
      <c r="G22" s="93">
        <f>SEKTOR_USD!G22*$C$54</f>
        <v>1914117838.6836269</v>
      </c>
      <c r="H22" s="96">
        <f t="shared" si="1"/>
        <v>123.88260856415154</v>
      </c>
      <c r="I22" s="96">
        <f t="shared" si="4"/>
        <v>82.57664802281262</v>
      </c>
      <c r="J22" s="93">
        <f>SEKTOR_USD!J22*$B$55</f>
        <v>1251656792.8343606</v>
      </c>
      <c r="K22" s="93">
        <f>SEKTOR_USD!K22*$C$55</f>
        <v>2601417581.9641781</v>
      </c>
      <c r="L22" s="96">
        <f t="shared" si="2"/>
        <v>107.83793104124825</v>
      </c>
      <c r="M22" s="96">
        <f t="shared" si="5"/>
        <v>82.475066407539629</v>
      </c>
    </row>
    <row r="23" spans="1:13" s="21" customFormat="1" ht="15.6" x14ac:dyDescent="0.3">
      <c r="A23" s="95" t="s">
        <v>15</v>
      </c>
      <c r="B23" s="93">
        <f>SEKTOR_USD!B23*$B$53</f>
        <v>10373627.05773963</v>
      </c>
      <c r="C23" s="93">
        <f>SEKTOR_USD!C23*$C$53</f>
        <v>22568898.761110216</v>
      </c>
      <c r="D23" s="96">
        <f t="shared" si="0"/>
        <v>117.56034447249431</v>
      </c>
      <c r="E23" s="96">
        <f t="shared" si="3"/>
        <v>6.6990767707721135</v>
      </c>
      <c r="F23" s="93">
        <f>SEKTOR_USD!F23*$B$54</f>
        <v>77126923.395916969</v>
      </c>
      <c r="G23" s="93">
        <f>SEKTOR_USD!G23*$C$54</f>
        <v>155764392.85037971</v>
      </c>
      <c r="H23" s="96">
        <f t="shared" si="1"/>
        <v>101.95851979054274</v>
      </c>
      <c r="I23" s="96">
        <f t="shared" si="4"/>
        <v>6.7198064732204186</v>
      </c>
      <c r="J23" s="93">
        <f>SEKTOR_USD!J23*$B$55</f>
        <v>112195547.11871766</v>
      </c>
      <c r="K23" s="93">
        <f>SEKTOR_USD!K23*$C$55</f>
        <v>214753315.38020441</v>
      </c>
      <c r="L23" s="96">
        <f t="shared" si="2"/>
        <v>91.409838353893974</v>
      </c>
      <c r="M23" s="96">
        <f t="shared" si="5"/>
        <v>6.808516275902357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7025398.4926787345</v>
      </c>
      <c r="C24" s="98">
        <f>SEKTOR_USD!C24*$C$53</f>
        <v>15078136.046723252</v>
      </c>
      <c r="D24" s="99">
        <f t="shared" si="0"/>
        <v>114.62321407727103</v>
      </c>
      <c r="E24" s="99">
        <f t="shared" si="3"/>
        <v>4.4756100865320425</v>
      </c>
      <c r="F24" s="98">
        <f>SEKTOR_USD!F24*$B$54</f>
        <v>51660829.688993715</v>
      </c>
      <c r="G24" s="98">
        <f>SEKTOR_USD!G24*$C$54</f>
        <v>108164096.53893326</v>
      </c>
      <c r="H24" s="99">
        <f t="shared" si="1"/>
        <v>109.37351798276967</v>
      </c>
      <c r="I24" s="99">
        <f t="shared" si="4"/>
        <v>4.6662897905719296</v>
      </c>
      <c r="J24" s="98">
        <f>SEKTOR_USD!J24*$B$55</f>
        <v>74434585.680106714</v>
      </c>
      <c r="K24" s="98">
        <f>SEKTOR_USD!K24*$C$55</f>
        <v>148085083.98063207</v>
      </c>
      <c r="L24" s="99">
        <f t="shared" si="2"/>
        <v>98.946608794262531</v>
      </c>
      <c r="M24" s="99">
        <f t="shared" si="5"/>
        <v>4.6948737565028464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1329075.0143202483</v>
      </c>
      <c r="C25" s="98">
        <f>SEKTOR_USD!C25*$C$53</f>
        <v>3440755.6117379796</v>
      </c>
      <c r="D25" s="99">
        <f t="shared" si="0"/>
        <v>158.88347720521588</v>
      </c>
      <c r="E25" s="99">
        <f t="shared" si="3"/>
        <v>1.0213119495319061</v>
      </c>
      <c r="F25" s="98">
        <f>SEKTOR_USD!F25*$B$54</f>
        <v>8809242.2947231121</v>
      </c>
      <c r="G25" s="98">
        <f>SEKTOR_USD!G25*$C$54</f>
        <v>20596639.370743994</v>
      </c>
      <c r="H25" s="99">
        <f t="shared" si="1"/>
        <v>133.80716163388689</v>
      </c>
      <c r="I25" s="99">
        <f t="shared" si="4"/>
        <v>0.88855628707812628</v>
      </c>
      <c r="J25" s="98">
        <f>SEKTOR_USD!J25*$B$55</f>
        <v>12497121.246555327</v>
      </c>
      <c r="K25" s="98">
        <f>SEKTOR_USD!K25*$C$55</f>
        <v>27198287.907119885</v>
      </c>
      <c r="L25" s="99">
        <f t="shared" si="2"/>
        <v>117.63642498560817</v>
      </c>
      <c r="M25" s="99">
        <f t="shared" si="5"/>
        <v>0.86229162778910728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2019153.5507406471</v>
      </c>
      <c r="C26" s="98">
        <f>SEKTOR_USD!C26*$C$53</f>
        <v>4050007.102648986</v>
      </c>
      <c r="D26" s="99">
        <f t="shared" si="0"/>
        <v>100.57945078834645</v>
      </c>
      <c r="E26" s="99">
        <f t="shared" si="3"/>
        <v>1.2021547347081651</v>
      </c>
      <c r="F26" s="98">
        <f>SEKTOR_USD!F26*$B$54</f>
        <v>16656851.412200136</v>
      </c>
      <c r="G26" s="98">
        <f>SEKTOR_USD!G26*$C$54</f>
        <v>27003656.940702464</v>
      </c>
      <c r="H26" s="99">
        <f t="shared" si="1"/>
        <v>62.117415065154027</v>
      </c>
      <c r="I26" s="99">
        <f t="shared" si="4"/>
        <v>1.164960395570364</v>
      </c>
      <c r="J26" s="98">
        <f>SEKTOR_USD!J26*$B$55</f>
        <v>25263840.192055624</v>
      </c>
      <c r="K26" s="98">
        <f>SEKTOR_USD!K26*$C$55</f>
        <v>39469943.492452435</v>
      </c>
      <c r="L26" s="99">
        <f t="shared" si="2"/>
        <v>56.230973566971862</v>
      </c>
      <c r="M26" s="99">
        <f t="shared" si="5"/>
        <v>1.2513508916104024</v>
      </c>
    </row>
    <row r="27" spans="1:13" s="21" customFormat="1" ht="15.6" x14ac:dyDescent="0.3">
      <c r="A27" s="95" t="s">
        <v>19</v>
      </c>
      <c r="B27" s="93">
        <f>SEKTOR_USD!B27*$B$53</f>
        <v>17373244.054388877</v>
      </c>
      <c r="C27" s="93">
        <f>SEKTOR_USD!C27*$C$53</f>
        <v>53117346.448397323</v>
      </c>
      <c r="D27" s="96">
        <f t="shared" si="0"/>
        <v>205.74224527156554</v>
      </c>
      <c r="E27" s="96">
        <f t="shared" si="3"/>
        <v>15.766705566098638</v>
      </c>
      <c r="F27" s="93">
        <f>SEKTOR_USD!F27*$B$54</f>
        <v>128413565.4936537</v>
      </c>
      <c r="G27" s="93">
        <f>SEKTOR_USD!G27*$C$54</f>
        <v>352012796.08286244</v>
      </c>
      <c r="H27" s="96">
        <f t="shared" si="1"/>
        <v>174.12430667245914</v>
      </c>
      <c r="I27" s="96">
        <f t="shared" si="4"/>
        <v>15.186127089046538</v>
      </c>
      <c r="J27" s="93">
        <f>SEKTOR_USD!J27*$B$55</f>
        <v>181003789.99481007</v>
      </c>
      <c r="K27" s="93">
        <f>SEKTOR_USD!K27*$C$55</f>
        <v>444054914.2323395</v>
      </c>
      <c r="L27" s="96">
        <f t="shared" si="2"/>
        <v>145.32906976426952</v>
      </c>
      <c r="M27" s="96">
        <f t="shared" si="5"/>
        <v>14.078269784066844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17373244.054388877</v>
      </c>
      <c r="C28" s="98">
        <f>SEKTOR_USD!C28*$C$53</f>
        <v>53117346.448397323</v>
      </c>
      <c r="D28" s="99">
        <f t="shared" si="0"/>
        <v>205.74224527156554</v>
      </c>
      <c r="E28" s="99">
        <f t="shared" si="3"/>
        <v>15.766705566098638</v>
      </c>
      <c r="F28" s="98">
        <f>SEKTOR_USD!F28*$B$54</f>
        <v>128413565.4936537</v>
      </c>
      <c r="G28" s="98">
        <f>SEKTOR_USD!G28*$C$54</f>
        <v>352012796.08286244</v>
      </c>
      <c r="H28" s="99">
        <f t="shared" si="1"/>
        <v>174.12430667245914</v>
      </c>
      <c r="I28" s="99">
        <f t="shared" si="4"/>
        <v>15.186127089046538</v>
      </c>
      <c r="J28" s="98">
        <f>SEKTOR_USD!J28*$B$55</f>
        <v>181003789.99481007</v>
      </c>
      <c r="K28" s="98">
        <f>SEKTOR_USD!K28*$C$55</f>
        <v>444054914.2323395</v>
      </c>
      <c r="L28" s="99">
        <f t="shared" si="2"/>
        <v>145.32906976426952</v>
      </c>
      <c r="M28" s="99">
        <f t="shared" si="5"/>
        <v>14.078269784066844</v>
      </c>
    </row>
    <row r="29" spans="1:13" s="21" customFormat="1" ht="15.6" x14ac:dyDescent="0.3">
      <c r="A29" s="95" t="s">
        <v>21</v>
      </c>
      <c r="B29" s="93">
        <f>SEKTOR_USD!B29*$B$53</f>
        <v>94526816.51887095</v>
      </c>
      <c r="C29" s="93">
        <f>SEKTOR_USD!C29*$C$53</f>
        <v>200438202.03445894</v>
      </c>
      <c r="D29" s="96">
        <f t="shared" si="0"/>
        <v>112.04374527353755</v>
      </c>
      <c r="E29" s="96">
        <f t="shared" si="3"/>
        <v>59.495632349512064</v>
      </c>
      <c r="F29" s="93">
        <f>SEKTOR_USD!F29*$B$54</f>
        <v>649424463.93085063</v>
      </c>
      <c r="G29" s="93">
        <f>SEKTOR_USD!G29*$C$54</f>
        <v>1406340649.7503846</v>
      </c>
      <c r="H29" s="96">
        <f t="shared" si="1"/>
        <v>116.55184364907585</v>
      </c>
      <c r="I29" s="96">
        <f t="shared" si="4"/>
        <v>60.670714460545646</v>
      </c>
      <c r="J29" s="93">
        <f>SEKTOR_USD!J29*$B$55</f>
        <v>958457455.72083294</v>
      </c>
      <c r="K29" s="93">
        <f>SEKTOR_USD!K29*$C$55</f>
        <v>1942609352.3516343</v>
      </c>
      <c r="L29" s="96">
        <f t="shared" si="2"/>
        <v>102.6808118353719</v>
      </c>
      <c r="M29" s="96">
        <f t="shared" si="5"/>
        <v>61.588280347570432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14730371.491525704</v>
      </c>
      <c r="C30" s="98">
        <f>SEKTOR_USD!C30*$C$53</f>
        <v>33182674.145108383</v>
      </c>
      <c r="D30" s="99">
        <f t="shared" si="0"/>
        <v>125.26705564892357</v>
      </c>
      <c r="E30" s="99">
        <f t="shared" si="3"/>
        <v>9.8495404632078216</v>
      </c>
      <c r="F30" s="98">
        <f>SEKTOR_USD!F30*$B$54</f>
        <v>103519214.83757567</v>
      </c>
      <c r="G30" s="98">
        <f>SEKTOR_USD!G30*$C$54</f>
        <v>221628992.20919105</v>
      </c>
      <c r="H30" s="99">
        <f t="shared" si="1"/>
        <v>114.09454520779806</v>
      </c>
      <c r="I30" s="99">
        <f t="shared" si="4"/>
        <v>9.5612604989331462</v>
      </c>
      <c r="J30" s="98">
        <f>SEKTOR_USD!J30*$B$55</f>
        <v>156575849.70509288</v>
      </c>
      <c r="K30" s="98">
        <f>SEKTOR_USD!K30*$C$55</f>
        <v>299961070.48469514</v>
      </c>
      <c r="L30" s="99">
        <f t="shared" si="2"/>
        <v>91.575566123169779</v>
      </c>
      <c r="M30" s="99">
        <f t="shared" si="5"/>
        <v>9.509933883518503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20514093.996717494</v>
      </c>
      <c r="C31" s="98">
        <f>SEKTOR_USD!C31*$C$53</f>
        <v>40882769.729776405</v>
      </c>
      <c r="D31" s="99">
        <f t="shared" si="0"/>
        <v>99.291129972974417</v>
      </c>
      <c r="E31" s="99">
        <f t="shared" si="3"/>
        <v>12.135142964684812</v>
      </c>
      <c r="F31" s="98">
        <f>SEKTOR_USD!F31*$B$54</f>
        <v>151251925.11541191</v>
      </c>
      <c r="G31" s="98">
        <f>SEKTOR_USD!G31*$C$54</f>
        <v>304512625.90467232</v>
      </c>
      <c r="H31" s="99">
        <f t="shared" si="1"/>
        <v>101.32809924390432</v>
      </c>
      <c r="I31" s="99">
        <f t="shared" si="4"/>
        <v>13.136929931714986</v>
      </c>
      <c r="J31" s="98">
        <f>SEKTOR_USD!J31*$B$55</f>
        <v>237347726.55932146</v>
      </c>
      <c r="K31" s="98">
        <f>SEKTOR_USD!K31*$C$55</f>
        <v>417735312.73150033</v>
      </c>
      <c r="L31" s="99">
        <f t="shared" si="2"/>
        <v>76.001396258199989</v>
      </c>
      <c r="M31" s="99">
        <f t="shared" si="5"/>
        <v>13.243835936670949</v>
      </c>
    </row>
    <row r="32" spans="1:13" ht="13.8" x14ac:dyDescent="0.25">
      <c r="A32" s="97" t="str">
        <f>SEKTOR_USD!A32</f>
        <v xml:space="preserve"> Gemi, Yat ve Hizmetleri</v>
      </c>
      <c r="B32" s="98">
        <f>SEKTOR_USD!B32*$B$53</f>
        <v>497408.03441670683</v>
      </c>
      <c r="C32" s="98">
        <f>SEKTOR_USD!C32*$C$53</f>
        <v>1395882.167559871</v>
      </c>
      <c r="D32" s="99">
        <f t="shared" si="0"/>
        <v>180.63120636898714</v>
      </c>
      <c r="E32" s="99">
        <f t="shared" si="3"/>
        <v>0.41433664541704712</v>
      </c>
      <c r="F32" s="98">
        <f>SEKTOR_USD!F32*$B$54</f>
        <v>7003474.7877309797</v>
      </c>
      <c r="G32" s="98">
        <f>SEKTOR_USD!G32*$C$54</f>
        <v>12441612.183206128</v>
      </c>
      <c r="H32" s="99">
        <f t="shared" si="1"/>
        <v>77.64913218509669</v>
      </c>
      <c r="I32" s="99">
        <f t="shared" si="4"/>
        <v>0.53674157845762616</v>
      </c>
      <c r="J32" s="98">
        <f>SEKTOR_USD!J32*$B$55</f>
        <v>11811920.911559697</v>
      </c>
      <c r="K32" s="98">
        <f>SEKTOR_USD!K32*$C$55</f>
        <v>21565808.99894768</v>
      </c>
      <c r="L32" s="99">
        <f t="shared" si="2"/>
        <v>82.57664574982357</v>
      </c>
      <c r="M32" s="99">
        <f t="shared" si="5"/>
        <v>0.68372011539092381</v>
      </c>
    </row>
    <row r="33" spans="1:13" ht="13.8" x14ac:dyDescent="0.25">
      <c r="A33" s="97" t="str">
        <f>SEKTOR_USD!A33</f>
        <v xml:space="preserve"> Elektrik ve Elektronik</v>
      </c>
      <c r="B33" s="98">
        <f>SEKTOR_USD!B33*$B$53</f>
        <v>10223390.361459352</v>
      </c>
      <c r="C33" s="98">
        <f>SEKTOR_USD!C33*$C$53</f>
        <v>22641163.701080296</v>
      </c>
      <c r="D33" s="99">
        <f t="shared" si="0"/>
        <v>121.46433717755791</v>
      </c>
      <c r="E33" s="99">
        <f t="shared" si="3"/>
        <v>6.7205270145708482</v>
      </c>
      <c r="F33" s="98">
        <f>SEKTOR_USD!F33*$B$54</f>
        <v>73072699.24749501</v>
      </c>
      <c r="G33" s="98">
        <f>SEKTOR_USD!G33*$C$54</f>
        <v>149649166.36489585</v>
      </c>
      <c r="H33" s="99">
        <f t="shared" si="1"/>
        <v>104.79490686123236</v>
      </c>
      <c r="I33" s="99">
        <f t="shared" si="4"/>
        <v>6.4559904766990863</v>
      </c>
      <c r="J33" s="98">
        <f>SEKTOR_USD!J33*$B$55</f>
        <v>108208818.32426094</v>
      </c>
      <c r="K33" s="98">
        <f>SEKTOR_USD!K33*$C$55</f>
        <v>203925991.32752416</v>
      </c>
      <c r="L33" s="99">
        <f t="shared" si="2"/>
        <v>88.455982133022687</v>
      </c>
      <c r="M33" s="99">
        <f t="shared" si="5"/>
        <v>6.4652479454152108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6432089.4584157662</v>
      </c>
      <c r="C34" s="98">
        <f>SEKTOR_USD!C34*$C$53</f>
        <v>15303198.579653602</v>
      </c>
      <c r="D34" s="99">
        <f t="shared" si="0"/>
        <v>137.91955442458669</v>
      </c>
      <c r="E34" s="99">
        <f t="shared" si="3"/>
        <v>4.5424149050694389</v>
      </c>
      <c r="F34" s="98">
        <f>SEKTOR_USD!F34*$B$54</f>
        <v>47968069.777559616</v>
      </c>
      <c r="G34" s="98">
        <f>SEKTOR_USD!G34*$C$54</f>
        <v>101632329.94649059</v>
      </c>
      <c r="H34" s="99">
        <f t="shared" si="1"/>
        <v>111.87496269453005</v>
      </c>
      <c r="I34" s="99">
        <f t="shared" si="4"/>
        <v>4.3845039046819361</v>
      </c>
      <c r="J34" s="98">
        <f>SEKTOR_USD!J34*$B$55</f>
        <v>70933771.516469598</v>
      </c>
      <c r="K34" s="98">
        <f>SEKTOR_USD!K34*$C$55</f>
        <v>138498382.82940242</v>
      </c>
      <c r="L34" s="99">
        <f t="shared" si="2"/>
        <v>95.250273414893044</v>
      </c>
      <c r="M34" s="99">
        <f t="shared" si="5"/>
        <v>4.3909380025667497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8684011.6345869731</v>
      </c>
      <c r="C35" s="98">
        <f>SEKTOR_USD!C35*$C$53</f>
        <v>20443868.1122468</v>
      </c>
      <c r="D35" s="99">
        <f t="shared" si="0"/>
        <v>135.41963060968592</v>
      </c>
      <c r="E35" s="99">
        <f t="shared" si="3"/>
        <v>6.0683085792150608</v>
      </c>
      <c r="F35" s="98">
        <f>SEKTOR_USD!F35*$B$54</f>
        <v>61500406.282179281</v>
      </c>
      <c r="G35" s="98">
        <f>SEKTOR_USD!G35*$C$54</f>
        <v>154428475.92944455</v>
      </c>
      <c r="H35" s="99">
        <f t="shared" si="1"/>
        <v>151.10155406272926</v>
      </c>
      <c r="I35" s="99">
        <f t="shared" si="4"/>
        <v>6.6621738974519147</v>
      </c>
      <c r="J35" s="98">
        <f>SEKTOR_USD!J35*$B$55</f>
        <v>85765405.75460352</v>
      </c>
      <c r="K35" s="98">
        <f>SEKTOR_USD!K35*$C$55</f>
        <v>203110378.01011455</v>
      </c>
      <c r="L35" s="99">
        <f t="shared" si="2"/>
        <v>136.82086760163489</v>
      </c>
      <c r="M35" s="99">
        <f t="shared" si="5"/>
        <v>6.4393898275249484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19136300.502152715</v>
      </c>
      <c r="C36" s="98">
        <f>SEKTOR_USD!C36*$C$53</f>
        <v>32967178.981694356</v>
      </c>
      <c r="D36" s="99">
        <f t="shared" si="0"/>
        <v>72.275612927304067</v>
      </c>
      <c r="E36" s="99">
        <f t="shared" si="3"/>
        <v>9.7855755060018357</v>
      </c>
      <c r="F36" s="98">
        <f>SEKTOR_USD!F36*$B$54</f>
        <v>105798952.71948047</v>
      </c>
      <c r="G36" s="98">
        <f>SEKTOR_USD!G36*$C$54</f>
        <v>238267435.00622511</v>
      </c>
      <c r="H36" s="99">
        <f t="shared" si="1"/>
        <v>125.20774438852604</v>
      </c>
      <c r="I36" s="99">
        <f t="shared" si="4"/>
        <v>10.279056867960911</v>
      </c>
      <c r="J36" s="98">
        <f>SEKTOR_USD!J36*$B$55</f>
        <v>142577905.9562645</v>
      </c>
      <c r="K36" s="98">
        <f>SEKTOR_USD!K36*$C$55</f>
        <v>338903419.6901415</v>
      </c>
      <c r="L36" s="99">
        <f t="shared" si="2"/>
        <v>137.69701021846925</v>
      </c>
      <c r="M36" s="99">
        <f t="shared" si="5"/>
        <v>10.744557981953236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3566660.7972480473</v>
      </c>
      <c r="C37" s="98">
        <f>SEKTOR_USD!C37*$C$53</f>
        <v>8565019.239621656</v>
      </c>
      <c r="D37" s="99">
        <f t="shared" si="0"/>
        <v>140.14112152829972</v>
      </c>
      <c r="E37" s="99">
        <f t="shared" si="3"/>
        <v>2.5423358949279597</v>
      </c>
      <c r="F37" s="98">
        <f>SEKTOR_USD!F37*$B$54</f>
        <v>24168674.935182102</v>
      </c>
      <c r="G37" s="98">
        <f>SEKTOR_USD!G37*$C$54</f>
        <v>57876801.659169972</v>
      </c>
      <c r="H37" s="99">
        <f t="shared" si="1"/>
        <v>139.47031359555123</v>
      </c>
      <c r="I37" s="99">
        <f t="shared" si="4"/>
        <v>2.496853737376068</v>
      </c>
      <c r="J37" s="98">
        <f>SEKTOR_USD!J37*$B$55</f>
        <v>34826468.276685916</v>
      </c>
      <c r="K37" s="98">
        <f>SEKTOR_USD!K37*$C$55</f>
        <v>73904982.180233359</v>
      </c>
      <c r="L37" s="99">
        <f t="shared" si="2"/>
        <v>112.20923578319884</v>
      </c>
      <c r="M37" s="99">
        <f t="shared" si="5"/>
        <v>2.3430756966594197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3836728.4131119298</v>
      </c>
      <c r="C38" s="98">
        <f>SEKTOR_USD!C38*$C$53</f>
        <v>9011827.500431098</v>
      </c>
      <c r="D38" s="99">
        <f t="shared" si="0"/>
        <v>134.88312254871593</v>
      </c>
      <c r="E38" s="99">
        <f t="shared" si="3"/>
        <v>2.6749610120265124</v>
      </c>
      <c r="F38" s="98">
        <f>SEKTOR_USD!F38*$B$54</f>
        <v>27287303.498007543</v>
      </c>
      <c r="G38" s="98">
        <f>SEKTOR_USD!G38*$C$54</f>
        <v>55570226.228284903</v>
      </c>
      <c r="H38" s="99">
        <f t="shared" si="1"/>
        <v>103.64865378633881</v>
      </c>
      <c r="I38" s="99">
        <f t="shared" si="4"/>
        <v>2.3973461398578024</v>
      </c>
      <c r="J38" s="98">
        <f>SEKTOR_USD!J38*$B$55</f>
        <v>39954522.829167478</v>
      </c>
      <c r="K38" s="98">
        <f>SEKTOR_USD!K38*$C$55</f>
        <v>96726670.016420111</v>
      </c>
      <c r="L38" s="99">
        <f t="shared" si="2"/>
        <v>142.09191642706344</v>
      </c>
      <c r="M38" s="99">
        <f t="shared" si="5"/>
        <v>3.0666120611674534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2397524.6428495566</v>
      </c>
      <c r="C39" s="98">
        <f>SEKTOR_USD!C39*$C$53</f>
        <v>6016772.1348374663</v>
      </c>
      <c r="D39" s="99">
        <f t="shared" si="0"/>
        <v>150.95767640103523</v>
      </c>
      <c r="E39" s="99">
        <f t="shared" si="3"/>
        <v>1.7859452900277808</v>
      </c>
      <c r="F39" s="98">
        <f>SEKTOR_USD!F39*$B$54</f>
        <v>14938451.223767122</v>
      </c>
      <c r="G39" s="98">
        <f>SEKTOR_USD!G39*$C$54</f>
        <v>41015877.312410571</v>
      </c>
      <c r="H39" s="99">
        <f t="shared" si="1"/>
        <v>174.56579465985189</v>
      </c>
      <c r="I39" s="99">
        <f t="shared" si="4"/>
        <v>1.7694593278034867</v>
      </c>
      <c r="J39" s="98">
        <f>SEKTOR_USD!J39*$B$55</f>
        <v>23056584.850658402</v>
      </c>
      <c r="K39" s="98">
        <f>SEKTOR_USD!K39*$C$55</f>
        <v>55347189.865306906</v>
      </c>
      <c r="L39" s="99">
        <f t="shared" si="2"/>
        <v>140.04938382592431</v>
      </c>
      <c r="M39" s="99">
        <f t="shared" si="5"/>
        <v>1.754721422373607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4425882.9409549646</v>
      </c>
      <c r="C40" s="98">
        <f>SEKTOR_USD!C40*$C$53</f>
        <v>9841599.9138566833</v>
      </c>
      <c r="D40" s="99">
        <f t="shared" si="0"/>
        <v>122.36466813858343</v>
      </c>
      <c r="E40" s="99">
        <f t="shared" si="3"/>
        <v>2.9212605394711293</v>
      </c>
      <c r="F40" s="98">
        <f>SEKTOR_USD!F40*$B$54</f>
        <v>32216168.431157429</v>
      </c>
      <c r="G40" s="98">
        <f>SEKTOR_USD!G40*$C$54</f>
        <v>67939905.615123391</v>
      </c>
      <c r="H40" s="99">
        <f t="shared" si="1"/>
        <v>110.88760372079579</v>
      </c>
      <c r="I40" s="99">
        <f t="shared" si="4"/>
        <v>2.9309844771842384</v>
      </c>
      <c r="J40" s="98">
        <f>SEKTOR_USD!J40*$B$55</f>
        <v>46386547.919631064</v>
      </c>
      <c r="K40" s="98">
        <f>SEKTOR_USD!K40*$C$55</f>
        <v>90953124.728448927</v>
      </c>
      <c r="L40" s="99">
        <f t="shared" si="2"/>
        <v>96.076510987697404</v>
      </c>
      <c r="M40" s="99">
        <f t="shared" si="5"/>
        <v>2.8835681952638375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82354.24543174835</v>
      </c>
      <c r="C41" s="98">
        <f>SEKTOR_USD!C41*$C$53</f>
        <v>186247.82859235414</v>
      </c>
      <c r="D41" s="99">
        <f t="shared" si="0"/>
        <v>126.15449588049266</v>
      </c>
      <c r="E41" s="99">
        <f t="shared" si="3"/>
        <v>5.5283534891819829E-2</v>
      </c>
      <c r="F41" s="98">
        <f>SEKTOR_USD!F41*$B$54</f>
        <v>699123.07530350634</v>
      </c>
      <c r="G41" s="98">
        <f>SEKTOR_USD!G41*$C$54</f>
        <v>1377201.3912704987</v>
      </c>
      <c r="H41" s="99">
        <f t="shared" si="1"/>
        <v>96.989834825952798</v>
      </c>
      <c r="I41" s="99">
        <f t="shared" si="4"/>
        <v>5.9413622424459675E-2</v>
      </c>
      <c r="J41" s="98">
        <f>SEKTOR_USD!J41*$B$55</f>
        <v>1011933.1171177031</v>
      </c>
      <c r="K41" s="98">
        <f>SEKTOR_USD!K41*$C$55</f>
        <v>1977021.4888990095</v>
      </c>
      <c r="L41" s="99">
        <f t="shared" si="2"/>
        <v>95.37076665008999</v>
      </c>
      <c r="M41" s="99">
        <f t="shared" si="5"/>
        <v>6.2679279065595242E-2</v>
      </c>
    </row>
    <row r="42" spans="1:13" ht="16.8" x14ac:dyDescent="0.3">
      <c r="A42" s="92" t="s">
        <v>31</v>
      </c>
      <c r="B42" s="93">
        <f>SEKTOR_USD!B42*$B$53</f>
        <v>4318512.9536162503</v>
      </c>
      <c r="C42" s="93">
        <f>SEKTOR_USD!C42*$C$53</f>
        <v>10823433.255207537</v>
      </c>
      <c r="D42" s="96">
        <f t="shared" si="0"/>
        <v>150.62870880459386</v>
      </c>
      <c r="E42" s="96">
        <f t="shared" si="3"/>
        <v>3.212695978986102</v>
      </c>
      <c r="F42" s="93">
        <f>SEKTOR_USD!F42*$B$54</f>
        <v>30617720.13091512</v>
      </c>
      <c r="G42" s="93">
        <f>SEKTOR_USD!G42*$C$54</f>
        <v>69178735.416126475</v>
      </c>
      <c r="H42" s="96">
        <f t="shared" si="1"/>
        <v>125.94345731926586</v>
      </c>
      <c r="I42" s="96">
        <f t="shared" si="4"/>
        <v>2.9844286332179939</v>
      </c>
      <c r="J42" s="93">
        <f>SEKTOR_USD!J42*$B$55</f>
        <v>44035719.893970817</v>
      </c>
      <c r="K42" s="93">
        <f>SEKTOR_USD!K42*$C$55</f>
        <v>91133622.263215721</v>
      </c>
      <c r="L42" s="96">
        <f t="shared" si="2"/>
        <v>106.95386037209613</v>
      </c>
      <c r="M42" s="96">
        <f t="shared" si="5"/>
        <v>2.8892906699136196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4318512.9536162503</v>
      </c>
      <c r="C43" s="98">
        <f>SEKTOR_USD!C43*$C$53</f>
        <v>10823433.255207537</v>
      </c>
      <c r="D43" s="99">
        <f t="shared" si="0"/>
        <v>150.62870880459386</v>
      </c>
      <c r="E43" s="99">
        <f t="shared" si="3"/>
        <v>3.212695978986102</v>
      </c>
      <c r="F43" s="98">
        <f>SEKTOR_USD!F43*$B$54</f>
        <v>30617720.13091512</v>
      </c>
      <c r="G43" s="98">
        <f>SEKTOR_USD!G43*$C$54</f>
        <v>69178735.416126475</v>
      </c>
      <c r="H43" s="99">
        <f t="shared" si="1"/>
        <v>125.94345731926586</v>
      </c>
      <c r="I43" s="99">
        <f t="shared" si="4"/>
        <v>2.9844286332179939</v>
      </c>
      <c r="J43" s="98">
        <f>SEKTOR_USD!J43*$B$55</f>
        <v>44035719.893970817</v>
      </c>
      <c r="K43" s="98">
        <f>SEKTOR_USD!K43*$C$55</f>
        <v>91133622.263215721</v>
      </c>
      <c r="L43" s="99">
        <f t="shared" si="2"/>
        <v>106.95386037209613</v>
      </c>
      <c r="M43" s="99">
        <f t="shared" si="5"/>
        <v>2.8892906699136196</v>
      </c>
    </row>
    <row r="44" spans="1:13" ht="17.399999999999999" x14ac:dyDescent="0.3">
      <c r="A44" s="100" t="s">
        <v>33</v>
      </c>
      <c r="B44" s="101">
        <f>SEKTOR_USD!B44*$B$53</f>
        <v>146251477.67093012</v>
      </c>
      <c r="C44" s="101">
        <f>SEKTOR_USD!C44*$C$53</f>
        <v>336895657.91479951</v>
      </c>
      <c r="D44" s="102">
        <f>(C44-B44)/B44*100</f>
        <v>130.35367797980413</v>
      </c>
      <c r="E44" s="103">
        <f t="shared" si="3"/>
        <v>100</v>
      </c>
      <c r="F44" s="101">
        <f>SEKTOR_USD!F44*$B$54</f>
        <v>1029960035.2549059</v>
      </c>
      <c r="G44" s="101">
        <f>SEKTOR_USD!G44*$C$54</f>
        <v>2317989267.5648847</v>
      </c>
      <c r="H44" s="102">
        <f>(G44-F44)/F44*100</f>
        <v>125.0562340500137</v>
      </c>
      <c r="I44" s="102">
        <f t="shared" si="4"/>
        <v>100</v>
      </c>
      <c r="J44" s="101">
        <f>SEKTOR_USD!J44*$B$55</f>
        <v>1513771538.1106379</v>
      </c>
      <c r="K44" s="101">
        <f>SEKTOR_USD!K44*$C$55</f>
        <v>3154186707.9071112</v>
      </c>
      <c r="L44" s="102">
        <f>(K44-J44)/J44*100</f>
        <v>108.3660994078341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1"/>
      <c r="B52" s="82">
        <v>2021</v>
      </c>
      <c r="C52" s="82">
        <v>2022</v>
      </c>
    </row>
    <row r="53" spans="1:3" x14ac:dyDescent="0.25">
      <c r="A53" s="84" t="s">
        <v>225</v>
      </c>
      <c r="B53" s="83">
        <v>8.4847979999999996</v>
      </c>
      <c r="C53" s="83">
        <v>18.018529000000001</v>
      </c>
    </row>
    <row r="54" spans="1:3" x14ac:dyDescent="0.25">
      <c r="A54" s="82" t="s">
        <v>226</v>
      </c>
      <c r="B54" s="83">
        <v>8.0542858749999997</v>
      </c>
      <c r="C54" s="83">
        <v>15.555075625000001</v>
      </c>
    </row>
    <row r="55" spans="1:3" x14ac:dyDescent="0.25">
      <c r="A55" s="82" t="s">
        <v>227</v>
      </c>
      <c r="B55" s="83">
        <v>7.9670096666666668</v>
      </c>
      <c r="C55" s="83">
        <v>13.863538666666669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5" t="s">
        <v>37</v>
      </c>
      <c r="B5" s="156"/>
      <c r="C5" s="156"/>
      <c r="D5" s="156"/>
      <c r="E5" s="156"/>
      <c r="F5" s="156"/>
      <c r="G5" s="157"/>
    </row>
    <row r="6" spans="1:7" ht="50.25" customHeight="1" x14ac:dyDescent="0.25">
      <c r="A6" s="88"/>
      <c r="B6" s="158" t="s">
        <v>122</v>
      </c>
      <c r="C6" s="158"/>
      <c r="D6" s="158" t="s">
        <v>123</v>
      </c>
      <c r="E6" s="158"/>
      <c r="F6" s="158" t="s">
        <v>117</v>
      </c>
      <c r="G6" s="158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19.638455607046481</v>
      </c>
      <c r="C8" s="105">
        <f>SEKTOR_TL!D8</f>
        <v>154.06721313468861</v>
      </c>
      <c r="D8" s="105">
        <f>SEKTOR_USD!H8</f>
        <v>20.033381698032361</v>
      </c>
      <c r="E8" s="105">
        <f>SEKTOR_TL!H8</f>
        <v>131.81798595364415</v>
      </c>
      <c r="F8" s="105">
        <f>SEKTOR_USD!L8</f>
        <v>21.648441920432401</v>
      </c>
      <c r="G8" s="105">
        <f>SEKTOR_TL!L8</f>
        <v>111.68267001855892</v>
      </c>
    </row>
    <row r="9" spans="1:7" s="21" customFormat="1" ht="15.6" x14ac:dyDescent="0.3">
      <c r="A9" s="95" t="s">
        <v>3</v>
      </c>
      <c r="B9" s="105">
        <f>SEKTOR_USD!D9</f>
        <v>20.234839667308883</v>
      </c>
      <c r="C9" s="105">
        <f>SEKTOR_TL!D9</f>
        <v>155.3337092239268</v>
      </c>
      <c r="D9" s="105">
        <f>SEKTOR_USD!H9</f>
        <v>15.926834820772184</v>
      </c>
      <c r="E9" s="105">
        <f>SEKTOR_TL!H9</f>
        <v>123.88709695556899</v>
      </c>
      <c r="F9" s="105">
        <f>SEKTOR_USD!L9</f>
        <v>18.0932915662939</v>
      </c>
      <c r="G9" s="105">
        <f>SEKTOR_TL!L9</f>
        <v>105.49628811838052</v>
      </c>
    </row>
    <row r="10" spans="1:7" ht="13.8" x14ac:dyDescent="0.25">
      <c r="A10" s="97" t="s">
        <v>4</v>
      </c>
      <c r="B10" s="106">
        <f>SEKTOR_USD!D10</f>
        <v>28.114268262538843</v>
      </c>
      <c r="C10" s="106">
        <f>SEKTOR_TL!D10</f>
        <v>172.0666606326204</v>
      </c>
      <c r="D10" s="106">
        <f>SEKTOR_USD!H10</f>
        <v>30.251344334451474</v>
      </c>
      <c r="E10" s="106">
        <f>SEKTOR_TL!H10</f>
        <v>151.55172573016077</v>
      </c>
      <c r="F10" s="106">
        <f>SEKTOR_USD!L10</f>
        <v>31.253753556461263</v>
      </c>
      <c r="G10" s="106">
        <f>SEKTOR_TL!L10</f>
        <v>128.3970477892569</v>
      </c>
    </row>
    <row r="11" spans="1:7" ht="13.8" x14ac:dyDescent="0.25">
      <c r="A11" s="97" t="s">
        <v>5</v>
      </c>
      <c r="B11" s="106">
        <f>SEKTOR_USD!D11</f>
        <v>4.9392920340149162</v>
      </c>
      <c r="C11" s="106">
        <f>SEKTOR_TL!D11</f>
        <v>122.85170215653538</v>
      </c>
      <c r="D11" s="106">
        <f>SEKTOR_USD!H11</f>
        <v>-0.97043699822169438</v>
      </c>
      <c r="E11" s="106">
        <f>SEKTOR_TL!H11</f>
        <v>91.253745584659129</v>
      </c>
      <c r="F11" s="106">
        <f>SEKTOR_USD!L11</f>
        <v>1.3608350929542334</v>
      </c>
      <c r="G11" s="106">
        <f>SEKTOR_TL!L11</f>
        <v>76.379835771522011</v>
      </c>
    </row>
    <row r="12" spans="1:7" ht="13.8" x14ac:dyDescent="0.25">
      <c r="A12" s="97" t="s">
        <v>6</v>
      </c>
      <c r="B12" s="106">
        <f>SEKTOR_USD!D12</f>
        <v>31.26574682931939</v>
      </c>
      <c r="C12" s="106">
        <f>SEKTOR_TL!D12</f>
        <v>178.7592192472643</v>
      </c>
      <c r="D12" s="106">
        <f>SEKTOR_USD!H12</f>
        <v>22.316347770351442</v>
      </c>
      <c r="E12" s="106">
        <f>SEKTOR_TL!H12</f>
        <v>136.22703108258085</v>
      </c>
      <c r="F12" s="106">
        <f>SEKTOR_USD!L12</f>
        <v>20.546454320174547</v>
      </c>
      <c r="G12" s="106">
        <f>SEKTOR_TL!L12</f>
        <v>109.76508131896419</v>
      </c>
    </row>
    <row r="13" spans="1:7" ht="13.8" x14ac:dyDescent="0.25">
      <c r="A13" s="97" t="s">
        <v>7</v>
      </c>
      <c r="B13" s="106">
        <f>SEKTOR_USD!D13</f>
        <v>-6.2075786268287914</v>
      </c>
      <c r="C13" s="106">
        <f>SEKTOR_TL!D13</f>
        <v>99.179929150075878</v>
      </c>
      <c r="D13" s="106">
        <f>SEKTOR_USD!H13</f>
        <v>7.7125928109818869</v>
      </c>
      <c r="E13" s="106">
        <f>SEKTOR_TL!H13</f>
        <v>108.02310135777924</v>
      </c>
      <c r="F13" s="106">
        <f>SEKTOR_USD!L13</f>
        <v>9.9101682950841408</v>
      </c>
      <c r="G13" s="106">
        <f>SEKTOR_TL!L13</f>
        <v>91.256686231217074</v>
      </c>
    </row>
    <row r="14" spans="1:7" ht="13.8" x14ac:dyDescent="0.25">
      <c r="A14" s="97" t="s">
        <v>8</v>
      </c>
      <c r="B14" s="106">
        <f>SEKTOR_USD!D14</f>
        <v>-18.055734932396149</v>
      </c>
      <c r="C14" s="106">
        <f>SEKTOR_TL!D14</f>
        <v>74.018888428965212</v>
      </c>
      <c r="D14" s="106">
        <f>SEKTOR_USD!H14</f>
        <v>-20.936610111992042</v>
      </c>
      <c r="E14" s="106">
        <f>SEKTOR_TL!H14</f>
        <v>52.693488654799495</v>
      </c>
      <c r="F14" s="106">
        <f>SEKTOR_USD!L14</f>
        <v>-0.69382680181674705</v>
      </c>
      <c r="G14" s="106">
        <f>SEKTOR_TL!L14</f>
        <v>72.804481175899667</v>
      </c>
    </row>
    <row r="15" spans="1:7" ht="13.8" x14ac:dyDescent="0.25">
      <c r="A15" s="97" t="s">
        <v>9</v>
      </c>
      <c r="B15" s="106">
        <f>SEKTOR_USD!D15</f>
        <v>18.72978669049094</v>
      </c>
      <c r="C15" s="106">
        <f>SEKTOR_TL!D15</f>
        <v>152.13754112312691</v>
      </c>
      <c r="D15" s="106">
        <f>SEKTOR_USD!H15</f>
        <v>33.577167824688146</v>
      </c>
      <c r="E15" s="106">
        <f>SEKTOR_TL!H15</f>
        <v>157.97481980813612</v>
      </c>
      <c r="F15" s="106">
        <f>SEKTOR_USD!L15</f>
        <v>32.359324170345857</v>
      </c>
      <c r="G15" s="106">
        <f>SEKTOR_TL!L15</f>
        <v>130.32087135614006</v>
      </c>
    </row>
    <row r="16" spans="1:7" ht="13.8" x14ac:dyDescent="0.25">
      <c r="A16" s="97" t="s">
        <v>10</v>
      </c>
      <c r="B16" s="106">
        <f>SEKTOR_USD!D16</f>
        <v>47.561304041743057</v>
      </c>
      <c r="C16" s="106">
        <f>SEKTOR_TL!D16</f>
        <v>213.3648716391321</v>
      </c>
      <c r="D16" s="106">
        <f>SEKTOR_USD!H16</f>
        <v>7.373904462573412</v>
      </c>
      <c r="E16" s="106">
        <f>SEKTOR_TL!H16</f>
        <v>107.36899955973496</v>
      </c>
      <c r="F16" s="106">
        <f>SEKTOR_USD!L16</f>
        <v>1.1497958636185648</v>
      </c>
      <c r="G16" s="106">
        <f>SEKTOR_TL!L16</f>
        <v>76.012602563770344</v>
      </c>
    </row>
    <row r="17" spans="1:7" ht="13.8" x14ac:dyDescent="0.25">
      <c r="A17" s="107" t="s">
        <v>11</v>
      </c>
      <c r="B17" s="106">
        <f>SEKTOR_USD!D17</f>
        <v>-2.8488028427003904</v>
      </c>
      <c r="C17" s="106">
        <f>SEKTOR_TL!D17</f>
        <v>106.31270931417825</v>
      </c>
      <c r="D17" s="106">
        <f>SEKTOR_USD!H17</f>
        <v>-8.1509041659896901</v>
      </c>
      <c r="E17" s="106">
        <f>SEKTOR_TL!H17</f>
        <v>77.386257945047547</v>
      </c>
      <c r="F17" s="106">
        <f>SEKTOR_USD!L17</f>
        <v>-4.2718358796207845</v>
      </c>
      <c r="G17" s="106">
        <f>SEKTOR_TL!L17</f>
        <v>66.578322394222866</v>
      </c>
    </row>
    <row r="18" spans="1:7" s="21" customFormat="1" ht="15.6" x14ac:dyDescent="0.3">
      <c r="A18" s="95" t="s">
        <v>12</v>
      </c>
      <c r="B18" s="105">
        <f>SEKTOR_USD!D18</f>
        <v>13.466027707267772</v>
      </c>
      <c r="C18" s="105">
        <f>SEKTOR_TL!D18</f>
        <v>140.95929104714199</v>
      </c>
      <c r="D18" s="105">
        <f>SEKTOR_USD!H18</f>
        <v>29.502628276084327</v>
      </c>
      <c r="E18" s="105">
        <f>SEKTOR_TL!H18</f>
        <v>150.10574590149562</v>
      </c>
      <c r="F18" s="105">
        <f>SEKTOR_USD!L18</f>
        <v>33.515118781175104</v>
      </c>
      <c r="G18" s="105">
        <f>SEKTOR_TL!L18</f>
        <v>132.33209061510459</v>
      </c>
    </row>
    <row r="19" spans="1:7" ht="13.8" x14ac:dyDescent="0.25">
      <c r="A19" s="97" t="s">
        <v>13</v>
      </c>
      <c r="B19" s="106">
        <f>SEKTOR_USD!D19</f>
        <v>13.466027707267772</v>
      </c>
      <c r="C19" s="106">
        <f>SEKTOR_TL!D19</f>
        <v>140.95929104714199</v>
      </c>
      <c r="D19" s="106">
        <f>SEKTOR_USD!H19</f>
        <v>29.502628276084327</v>
      </c>
      <c r="E19" s="106">
        <f>SEKTOR_TL!H19</f>
        <v>150.10574590149562</v>
      </c>
      <c r="F19" s="106">
        <f>SEKTOR_USD!L19</f>
        <v>33.515118781175104</v>
      </c>
      <c r="G19" s="106">
        <f>SEKTOR_TL!L19</f>
        <v>132.33209061510459</v>
      </c>
    </row>
    <row r="20" spans="1:7" s="21" customFormat="1" ht="15.6" x14ac:dyDescent="0.3">
      <c r="A20" s="95" t="s">
        <v>110</v>
      </c>
      <c r="B20" s="105">
        <f>SEKTOR_USD!D20</f>
        <v>21.1511298638559</v>
      </c>
      <c r="C20" s="105">
        <f>SEKTOR_TL!D20</f>
        <v>157.2795659760732</v>
      </c>
      <c r="D20" s="105">
        <f>SEKTOR_USD!H20</f>
        <v>26.428760650170481</v>
      </c>
      <c r="E20" s="105">
        <f>SEKTOR_TL!H20</f>
        <v>144.16924896999961</v>
      </c>
      <c r="F20" s="105">
        <f>SEKTOR_USD!L20</f>
        <v>25.99034453851003</v>
      </c>
      <c r="G20" s="105">
        <f>SEKTOR_TL!L20</f>
        <v>119.23809386653892</v>
      </c>
    </row>
    <row r="21" spans="1:7" ht="13.8" x14ac:dyDescent="0.25">
      <c r="A21" s="97" t="s">
        <v>109</v>
      </c>
      <c r="B21" s="106">
        <f>SEKTOR_USD!D21</f>
        <v>21.1511298638559</v>
      </c>
      <c r="C21" s="106">
        <f>SEKTOR_TL!D21</f>
        <v>157.2795659760732</v>
      </c>
      <c r="D21" s="106">
        <f>SEKTOR_USD!H21</f>
        <v>26.428760650170481</v>
      </c>
      <c r="E21" s="106">
        <f>SEKTOR_TL!H21</f>
        <v>144.16924896999961</v>
      </c>
      <c r="F21" s="106">
        <f>SEKTOR_USD!L21</f>
        <v>25.99034453851003</v>
      </c>
      <c r="G21" s="106">
        <f>SEKTOR_TL!L21</f>
        <v>119.23809386653892</v>
      </c>
    </row>
    <row r="22" spans="1:7" ht="16.8" x14ac:dyDescent="0.3">
      <c r="A22" s="92" t="s">
        <v>14</v>
      </c>
      <c r="B22" s="105">
        <f>SEKTOR_USD!D22</f>
        <v>6.3393554472510329</v>
      </c>
      <c r="C22" s="105">
        <f>SEKTOR_TL!D22</f>
        <v>125.82491179726387</v>
      </c>
      <c r="D22" s="105">
        <f>SEKTOR_USD!H22</f>
        <v>15.92451076986646</v>
      </c>
      <c r="E22" s="105">
        <f>SEKTOR_TL!H22</f>
        <v>123.88260856415154</v>
      </c>
      <c r="F22" s="105">
        <f>SEKTOR_USD!L22</f>
        <v>19.438971933401376</v>
      </c>
      <c r="G22" s="105">
        <f>SEKTOR_TL!L22</f>
        <v>107.83793104124825</v>
      </c>
    </row>
    <row r="23" spans="1:7" s="21" customFormat="1" ht="15.6" x14ac:dyDescent="0.3">
      <c r="A23" s="95" t="s">
        <v>15</v>
      </c>
      <c r="B23" s="105">
        <f>SEKTOR_USD!D23</f>
        <v>2.4476290855668914</v>
      </c>
      <c r="C23" s="105">
        <f>SEKTOR_TL!D23</f>
        <v>117.56034447249431</v>
      </c>
      <c r="D23" s="105">
        <f>SEKTOR_USD!H23</f>
        <v>4.5724040499402108</v>
      </c>
      <c r="E23" s="105">
        <f>SEKTOR_TL!H23</f>
        <v>101.95851979054274</v>
      </c>
      <c r="F23" s="105">
        <f>SEKTOR_USD!L23</f>
        <v>9.9981807766860573</v>
      </c>
      <c r="G23" s="105">
        <f>SEKTOR_TL!L23</f>
        <v>91.409838353893974</v>
      </c>
    </row>
    <row r="24" spans="1:7" ht="13.8" x14ac:dyDescent="0.25">
      <c r="A24" s="97" t="s">
        <v>16</v>
      </c>
      <c r="B24" s="106">
        <f>SEKTOR_USD!D24</f>
        <v>1.0645551341289186</v>
      </c>
      <c r="C24" s="106">
        <f>SEKTOR_TL!D24</f>
        <v>114.62321407727103</v>
      </c>
      <c r="D24" s="106">
        <f>SEKTOR_USD!H24</f>
        <v>8.4118270551757668</v>
      </c>
      <c r="E24" s="106">
        <f>SEKTOR_TL!H24</f>
        <v>109.37351798276967</v>
      </c>
      <c r="F24" s="106">
        <f>SEKTOR_USD!L24</f>
        <v>14.329363773869657</v>
      </c>
      <c r="G24" s="106">
        <f>SEKTOR_TL!L24</f>
        <v>98.946608794262531</v>
      </c>
    </row>
    <row r="25" spans="1:7" ht="13.8" x14ac:dyDescent="0.25">
      <c r="A25" s="97" t="s">
        <v>17</v>
      </c>
      <c r="B25" s="106">
        <f>SEKTOR_USD!D25</f>
        <v>21.90640032956415</v>
      </c>
      <c r="C25" s="106">
        <f>SEKTOR_TL!D25</f>
        <v>158.88347720521588</v>
      </c>
      <c r="D25" s="106">
        <f>SEKTOR_USD!H25</f>
        <v>21.063359948894945</v>
      </c>
      <c r="E25" s="106">
        <f>SEKTOR_TL!H25</f>
        <v>133.80716163388689</v>
      </c>
      <c r="F25" s="106">
        <f>SEKTOR_USD!L25</f>
        <v>25.069907717580936</v>
      </c>
      <c r="G25" s="106">
        <f>SEKTOR_TL!L25</f>
        <v>117.63642498560817</v>
      </c>
    </row>
    <row r="26" spans="1:7" ht="13.8" x14ac:dyDescent="0.25">
      <c r="A26" s="97" t="s">
        <v>18</v>
      </c>
      <c r="B26" s="106">
        <f>SEKTOR_USD!D26</f>
        <v>-5.5485537753908645</v>
      </c>
      <c r="C26" s="106">
        <f>SEKTOR_TL!D26</f>
        <v>100.57945078834645</v>
      </c>
      <c r="D26" s="106">
        <f>SEKTOR_USD!H26</f>
        <v>-16.056981159756837</v>
      </c>
      <c r="E26" s="106">
        <f>SEKTOR_TL!H26</f>
        <v>62.117415065154027</v>
      </c>
      <c r="F26" s="106">
        <f>SEKTOR_USD!L26</f>
        <v>-10.218184074926233</v>
      </c>
      <c r="G26" s="106">
        <f>SEKTOR_TL!L26</f>
        <v>56.230973566971862</v>
      </c>
    </row>
    <row r="27" spans="1:7" s="21" customFormat="1" ht="15.6" x14ac:dyDescent="0.3">
      <c r="A27" s="95" t="s">
        <v>19</v>
      </c>
      <c r="B27" s="105">
        <f>SEKTOR_USD!D27</f>
        <v>43.971863141307978</v>
      </c>
      <c r="C27" s="105">
        <f>SEKTOR_TL!D27</f>
        <v>205.74224527156554</v>
      </c>
      <c r="D27" s="105">
        <f>SEKTOR_USD!H27</f>
        <v>41.939234784411767</v>
      </c>
      <c r="E27" s="105">
        <f>SEKTOR_TL!H27</f>
        <v>174.12430667245914</v>
      </c>
      <c r="F27" s="105">
        <f>SEKTOR_USD!L27</f>
        <v>40.984139570782695</v>
      </c>
      <c r="G27" s="105">
        <f>SEKTOR_TL!L27</f>
        <v>145.32906976426952</v>
      </c>
    </row>
    <row r="28" spans="1:7" ht="13.8" x14ac:dyDescent="0.25">
      <c r="A28" s="97" t="s">
        <v>20</v>
      </c>
      <c r="B28" s="106">
        <f>SEKTOR_USD!D28</f>
        <v>43.971863141307978</v>
      </c>
      <c r="C28" s="106">
        <f>SEKTOR_TL!D28</f>
        <v>205.74224527156554</v>
      </c>
      <c r="D28" s="106">
        <f>SEKTOR_USD!H28</f>
        <v>41.939234784411767</v>
      </c>
      <c r="E28" s="106">
        <f>SEKTOR_TL!H28</f>
        <v>174.12430667245914</v>
      </c>
      <c r="F28" s="106">
        <f>SEKTOR_USD!L28</f>
        <v>40.984139570782695</v>
      </c>
      <c r="G28" s="106">
        <f>SEKTOR_TL!L28</f>
        <v>145.32906976426952</v>
      </c>
    </row>
    <row r="29" spans="1:7" s="21" customFormat="1" ht="15.6" x14ac:dyDescent="0.3">
      <c r="A29" s="95" t="s">
        <v>21</v>
      </c>
      <c r="B29" s="105">
        <f>SEKTOR_USD!D29</f>
        <v>-0.15009850085871448</v>
      </c>
      <c r="C29" s="105">
        <f>SEKTOR_TL!D29</f>
        <v>112.04374527353755</v>
      </c>
      <c r="D29" s="105">
        <f>SEKTOR_USD!H29</f>
        <v>12.128703039202364</v>
      </c>
      <c r="E29" s="105">
        <f>SEKTOR_TL!H29</f>
        <v>116.55184364907585</v>
      </c>
      <c r="F29" s="105">
        <f>SEKTOR_USD!L29</f>
        <v>16.475311676575451</v>
      </c>
      <c r="G29" s="105">
        <f>SEKTOR_TL!L29</f>
        <v>102.6808118353719</v>
      </c>
    </row>
    <row r="30" spans="1:7" ht="13.8" x14ac:dyDescent="0.25">
      <c r="A30" s="97" t="s">
        <v>22</v>
      </c>
      <c r="B30" s="106">
        <f>SEKTOR_USD!D30</f>
        <v>6.0766649284120451</v>
      </c>
      <c r="C30" s="106">
        <f>SEKTOR_TL!D30</f>
        <v>125.26705564892357</v>
      </c>
      <c r="D30" s="106">
        <f>SEKTOR_USD!H30</f>
        <v>10.856334803689952</v>
      </c>
      <c r="E30" s="106">
        <f>SEKTOR_TL!H30</f>
        <v>114.09454520779806</v>
      </c>
      <c r="F30" s="106">
        <f>SEKTOR_USD!L30</f>
        <v>10.093420150384361</v>
      </c>
      <c r="G30" s="106">
        <f>SEKTOR_TL!L30</f>
        <v>91.575566123169779</v>
      </c>
    </row>
    <row r="31" spans="1:7" ht="13.8" x14ac:dyDescent="0.25">
      <c r="A31" s="97" t="s">
        <v>23</v>
      </c>
      <c r="B31" s="106">
        <f>SEKTOR_USD!D31</f>
        <v>-6.1552149449917204</v>
      </c>
      <c r="C31" s="106">
        <f>SEKTOR_TL!D31</f>
        <v>99.291129972974417</v>
      </c>
      <c r="D31" s="106">
        <f>SEKTOR_USD!H31</f>
        <v>4.2459776521193744</v>
      </c>
      <c r="E31" s="106">
        <f>SEKTOR_TL!H31</f>
        <v>101.32809924390432</v>
      </c>
      <c r="F31" s="106">
        <f>SEKTOR_USD!L31</f>
        <v>1.1433558956599479</v>
      </c>
      <c r="G31" s="106">
        <f>SEKTOR_TL!L31</f>
        <v>76.001396258199989</v>
      </c>
    </row>
    <row r="32" spans="1:7" ht="13.8" x14ac:dyDescent="0.25">
      <c r="A32" s="97" t="s">
        <v>24</v>
      </c>
      <c r="B32" s="106">
        <f>SEKTOR_USD!D32</f>
        <v>32.147252338810169</v>
      </c>
      <c r="C32" s="106">
        <f>SEKTOR_TL!D32</f>
        <v>180.63120636898714</v>
      </c>
      <c r="D32" s="106">
        <f>SEKTOR_USD!H32</f>
        <v>-8.0147901200299003</v>
      </c>
      <c r="E32" s="106">
        <f>SEKTOR_TL!H32</f>
        <v>77.64913218509669</v>
      </c>
      <c r="F32" s="106">
        <f>SEKTOR_USD!L32</f>
        <v>4.921978188283143</v>
      </c>
      <c r="G32" s="106">
        <f>SEKTOR_TL!L32</f>
        <v>82.57664574982357</v>
      </c>
    </row>
    <row r="33" spans="1:7" ht="13.8" x14ac:dyDescent="0.25">
      <c r="A33" s="97" t="s">
        <v>105</v>
      </c>
      <c r="B33" s="106">
        <f>SEKTOR_USD!D33</f>
        <v>4.2859916675478233</v>
      </c>
      <c r="C33" s="106">
        <f>SEKTOR_TL!D33</f>
        <v>121.46433717755791</v>
      </c>
      <c r="D33" s="106">
        <f>SEKTOR_USD!H33</f>
        <v>6.0410611539128514</v>
      </c>
      <c r="E33" s="106">
        <f>SEKTOR_TL!H33</f>
        <v>104.79490686123236</v>
      </c>
      <c r="F33" s="106">
        <f>SEKTOR_USD!L33</f>
        <v>8.3006775899846339</v>
      </c>
      <c r="G33" s="106">
        <f>SEKTOR_TL!L33</f>
        <v>88.455982133022687</v>
      </c>
    </row>
    <row r="34" spans="1:7" ht="13.8" x14ac:dyDescent="0.25">
      <c r="A34" s="97" t="s">
        <v>25</v>
      </c>
      <c r="B34" s="106">
        <f>SEKTOR_USD!D34</f>
        <v>12.034637208321728</v>
      </c>
      <c r="C34" s="106">
        <f>SEKTOR_TL!D34</f>
        <v>137.91955442458669</v>
      </c>
      <c r="D34" s="106">
        <f>SEKTOR_USD!H34</f>
        <v>9.7070538541149212</v>
      </c>
      <c r="E34" s="106">
        <f>SEKTOR_TL!H34</f>
        <v>111.87496269453005</v>
      </c>
      <c r="F34" s="106">
        <f>SEKTOR_USD!L34</f>
        <v>12.205177416638577</v>
      </c>
      <c r="G34" s="106">
        <f>SEKTOR_TL!L34</f>
        <v>95.250273414893044</v>
      </c>
    </row>
    <row r="35" spans="1:7" ht="13.8" x14ac:dyDescent="0.25">
      <c r="A35" s="97" t="s">
        <v>26</v>
      </c>
      <c r="B35" s="106">
        <f>SEKTOR_USD!D35</f>
        <v>10.857440746567141</v>
      </c>
      <c r="C35" s="106">
        <f>SEKTOR_TL!D35</f>
        <v>135.41963060968592</v>
      </c>
      <c r="D35" s="106">
        <f>SEKTOR_USD!H35</f>
        <v>30.01824927340969</v>
      </c>
      <c r="E35" s="106">
        <f>SEKTOR_TL!H35</f>
        <v>151.10155406272926</v>
      </c>
      <c r="F35" s="106">
        <f>SEKTOR_USD!L35</f>
        <v>36.094700409146022</v>
      </c>
      <c r="G35" s="106">
        <f>SEKTOR_TL!L35</f>
        <v>136.82086760163489</v>
      </c>
    </row>
    <row r="36" spans="1:7" ht="13.8" x14ac:dyDescent="0.25">
      <c r="A36" s="97" t="s">
        <v>27</v>
      </c>
      <c r="B36" s="106">
        <f>SEKTOR_USD!D36</f>
        <v>-18.876631049384585</v>
      </c>
      <c r="C36" s="106">
        <f>SEKTOR_TL!D36</f>
        <v>72.275612927304067</v>
      </c>
      <c r="D36" s="106">
        <f>SEKTOR_USD!H36</f>
        <v>16.610654830494635</v>
      </c>
      <c r="E36" s="106">
        <f>SEKTOR_TL!H36</f>
        <v>125.20774438852604</v>
      </c>
      <c r="F36" s="106">
        <f>SEKTOR_USD!L36</f>
        <v>36.598196440392449</v>
      </c>
      <c r="G36" s="106">
        <f>SEKTOR_TL!L36</f>
        <v>137.69701021846925</v>
      </c>
    </row>
    <row r="37" spans="1:7" ht="13.8" x14ac:dyDescent="0.25">
      <c r="A37" s="97" t="s">
        <v>106</v>
      </c>
      <c r="B37" s="106">
        <f>SEKTOR_USD!D37</f>
        <v>13.080757461448364</v>
      </c>
      <c r="C37" s="106">
        <f>SEKTOR_TL!D37</f>
        <v>140.14112152829972</v>
      </c>
      <c r="D37" s="106">
        <f>SEKTOR_USD!H37</f>
        <v>23.995691874012895</v>
      </c>
      <c r="E37" s="106">
        <f>SEKTOR_TL!H37</f>
        <v>139.47031359555123</v>
      </c>
      <c r="F37" s="106">
        <f>SEKTOR_USD!L37</f>
        <v>21.951045363744385</v>
      </c>
      <c r="G37" s="106">
        <f>SEKTOR_TL!L37</f>
        <v>112.20923578319884</v>
      </c>
    </row>
    <row r="38" spans="1:7" ht="13.8" x14ac:dyDescent="0.25">
      <c r="A38" s="107" t="s">
        <v>28</v>
      </c>
      <c r="B38" s="106">
        <f>SEKTOR_USD!D38</f>
        <v>10.604802891240432</v>
      </c>
      <c r="C38" s="106">
        <f>SEKTOR_TL!D38</f>
        <v>134.88312254871593</v>
      </c>
      <c r="D38" s="106">
        <f>SEKTOR_USD!H38</f>
        <v>5.4475410597094927</v>
      </c>
      <c r="E38" s="106">
        <f>SEKTOR_TL!H38</f>
        <v>103.64865378633881</v>
      </c>
      <c r="F38" s="106">
        <f>SEKTOR_USD!L38</f>
        <v>39.123833010523789</v>
      </c>
      <c r="G38" s="106">
        <f>SEKTOR_TL!L38</f>
        <v>142.09191642706344</v>
      </c>
    </row>
    <row r="39" spans="1:7" ht="13.8" x14ac:dyDescent="0.25">
      <c r="A39" s="107" t="s">
        <v>107</v>
      </c>
      <c r="B39" s="106">
        <f>SEKTOR_USD!D39</f>
        <v>18.174196728942228</v>
      </c>
      <c r="C39" s="106">
        <f>SEKTOR_TL!D39</f>
        <v>150.95767640103523</v>
      </c>
      <c r="D39" s="106">
        <f>SEKTOR_USD!H39</f>
        <v>42.167833509777324</v>
      </c>
      <c r="E39" s="106">
        <f>SEKTOR_TL!H39</f>
        <v>174.56579465985189</v>
      </c>
      <c r="F39" s="106">
        <f>SEKTOR_USD!L39</f>
        <v>37.950043448636279</v>
      </c>
      <c r="G39" s="106">
        <f>SEKTOR_TL!L39</f>
        <v>140.04938382592431</v>
      </c>
    </row>
    <row r="40" spans="1:7" ht="13.8" x14ac:dyDescent="0.25">
      <c r="A40" s="107" t="s">
        <v>29</v>
      </c>
      <c r="B40" s="106">
        <f>SEKTOR_USD!D40</f>
        <v>4.7099511559970457</v>
      </c>
      <c r="C40" s="106">
        <f>SEKTOR_TL!D40</f>
        <v>122.36466813858343</v>
      </c>
      <c r="D40" s="106">
        <f>SEKTOR_USD!H40</f>
        <v>9.195807774223077</v>
      </c>
      <c r="E40" s="106">
        <f>SEKTOR_TL!H40</f>
        <v>110.88760372079579</v>
      </c>
      <c r="F40" s="106">
        <f>SEKTOR_USD!L40</f>
        <v>12.679994336601647</v>
      </c>
      <c r="G40" s="106">
        <f>SEKTOR_TL!L40</f>
        <v>96.076510987697404</v>
      </c>
    </row>
    <row r="41" spans="1:7" ht="13.8" x14ac:dyDescent="0.25">
      <c r="A41" s="97" t="s">
        <v>30</v>
      </c>
      <c r="B41" s="106">
        <f>SEKTOR_USD!D41</f>
        <v>6.4945542634369415</v>
      </c>
      <c r="C41" s="106">
        <f>SEKTOR_TL!D41</f>
        <v>126.15449588049266</v>
      </c>
      <c r="D41" s="106">
        <f>SEKTOR_USD!H41</f>
        <v>1.999661230014399</v>
      </c>
      <c r="E41" s="106">
        <f>SEKTOR_TL!H41</f>
        <v>96.989834825952798</v>
      </c>
      <c r="F41" s="106">
        <f>SEKTOR_USD!L41</f>
        <v>12.274421697818408</v>
      </c>
      <c r="G41" s="106">
        <f>SEKTOR_TL!L41</f>
        <v>95.37076665008999</v>
      </c>
    </row>
    <row r="42" spans="1:7" ht="16.8" x14ac:dyDescent="0.3">
      <c r="A42" s="92" t="s">
        <v>31</v>
      </c>
      <c r="B42" s="105">
        <f>SEKTOR_USD!D42</f>
        <v>18.019288212028851</v>
      </c>
      <c r="C42" s="105">
        <f>SEKTOR_TL!D42</f>
        <v>150.62870880459386</v>
      </c>
      <c r="D42" s="105">
        <f>SEKTOR_USD!H42</f>
        <v>16.991600729374674</v>
      </c>
      <c r="E42" s="105">
        <f>SEKTOR_TL!H42</f>
        <v>125.94345731926586</v>
      </c>
      <c r="F42" s="105">
        <f>SEKTOR_USD!L42</f>
        <v>18.93091985979288</v>
      </c>
      <c r="G42" s="105">
        <f>SEKTOR_TL!L42</f>
        <v>106.95386037209613</v>
      </c>
    </row>
    <row r="43" spans="1:7" ht="13.8" x14ac:dyDescent="0.25">
      <c r="A43" s="97" t="s">
        <v>32</v>
      </c>
      <c r="B43" s="106">
        <f>SEKTOR_USD!D43</f>
        <v>18.019288212028851</v>
      </c>
      <c r="C43" s="106">
        <f>SEKTOR_TL!D43</f>
        <v>150.62870880459386</v>
      </c>
      <c r="D43" s="106">
        <f>SEKTOR_USD!H43</f>
        <v>16.991600729374674</v>
      </c>
      <c r="E43" s="106">
        <f>SEKTOR_TL!H43</f>
        <v>125.94345731926586</v>
      </c>
      <c r="F43" s="106">
        <f>SEKTOR_USD!L43</f>
        <v>18.93091985979288</v>
      </c>
      <c r="G43" s="106">
        <f>SEKTOR_TL!L43</f>
        <v>106.95386037209613</v>
      </c>
    </row>
    <row r="44" spans="1:7" ht="17.399999999999999" x14ac:dyDescent="0.3">
      <c r="A44" s="108" t="s">
        <v>40</v>
      </c>
      <c r="B44" s="109">
        <f>SEKTOR_USD!D44</f>
        <v>8.4719194455710483</v>
      </c>
      <c r="C44" s="109">
        <f>SEKTOR_TL!D44</f>
        <v>130.35367797980413</v>
      </c>
      <c r="D44" s="109">
        <f>SEKTOR_USD!H44</f>
        <v>16.532204065688632</v>
      </c>
      <c r="E44" s="109">
        <f>SEKTOR_TL!H44</f>
        <v>125.0562340500137</v>
      </c>
      <c r="F44" s="109">
        <f>SEKTOR_USD!L44</f>
        <v>19.742496349742094</v>
      </c>
      <c r="G44" s="109">
        <f>SEKTOR_TL!L44</f>
        <v>108.3660994078341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124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9" t="s">
        <v>113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1:13" ht="24" customHeight="1" x14ac:dyDescent="0.25">
      <c r="A7" s="50"/>
      <c r="B7" s="147" t="s">
        <v>126</v>
      </c>
      <c r="C7" s="147"/>
      <c r="D7" s="147"/>
      <c r="E7" s="147"/>
      <c r="F7" s="147" t="s">
        <v>127</v>
      </c>
      <c r="G7" s="147"/>
      <c r="H7" s="147"/>
      <c r="I7" s="147"/>
      <c r="J7" s="147" t="s">
        <v>104</v>
      </c>
      <c r="K7" s="147"/>
      <c r="L7" s="147"/>
      <c r="M7" s="147"/>
    </row>
    <row r="8" spans="1:13" ht="64.8" x14ac:dyDescent="0.3">
      <c r="A8" s="51" t="s">
        <v>41</v>
      </c>
      <c r="B8" s="71">
        <v>2021</v>
      </c>
      <c r="C8" s="72">
        <v>2022</v>
      </c>
      <c r="D8" s="7" t="s">
        <v>118</v>
      </c>
      <c r="E8" s="7" t="s">
        <v>119</v>
      </c>
      <c r="F8" s="5">
        <v>2021</v>
      </c>
      <c r="G8" s="6">
        <v>2022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2" t="s">
        <v>199</v>
      </c>
      <c r="B9" s="75">
        <v>5765778.5354699995</v>
      </c>
      <c r="C9" s="75">
        <v>6178995.6007700004</v>
      </c>
      <c r="D9" s="64">
        <f>(C9-B9)/B9*100</f>
        <v>7.1667176038407678</v>
      </c>
      <c r="E9" s="77">
        <f t="shared" ref="E9:E23" si="0">C9/C$23*100</f>
        <v>33.047743064561395</v>
      </c>
      <c r="F9" s="75">
        <v>40999861.948859997</v>
      </c>
      <c r="G9" s="75">
        <v>48775472.130589999</v>
      </c>
      <c r="H9" s="64">
        <f t="shared" ref="H9:H22" si="1">(G9-F9)/F9*100</f>
        <v>18.964966739226309</v>
      </c>
      <c r="I9" s="66">
        <f t="shared" ref="I9:I23" si="2">G9/G$23*100</f>
        <v>32.731219607131749</v>
      </c>
      <c r="J9" s="75">
        <v>58767173.103969999</v>
      </c>
      <c r="K9" s="75">
        <v>75481435.0933</v>
      </c>
      <c r="L9" s="64">
        <f t="shared" ref="L9:L23" si="3">(K9-J9)/J9*100</f>
        <v>28.441493960853588</v>
      </c>
      <c r="M9" s="77">
        <f t="shared" ref="M9:M23" si="4">K9/K$23*100</f>
        <v>33.17621596109624</v>
      </c>
    </row>
    <row r="10" spans="1:13" ht="22.5" customHeight="1" x14ac:dyDescent="0.3">
      <c r="A10" s="52" t="s">
        <v>200</v>
      </c>
      <c r="B10" s="75">
        <v>2489475.3155999999</v>
      </c>
      <c r="C10" s="75">
        <v>2362294.1192100001</v>
      </c>
      <c r="D10" s="64">
        <f t="shared" ref="D10:D23" si="5">(C10-B10)/B10*100</f>
        <v>-5.1087550695133999</v>
      </c>
      <c r="E10" s="77">
        <f t="shared" si="0"/>
        <v>12.634495011591834</v>
      </c>
      <c r="F10" s="75">
        <v>19699838.96274</v>
      </c>
      <c r="G10" s="75">
        <v>20406869.14302</v>
      </c>
      <c r="H10" s="64">
        <f t="shared" si="1"/>
        <v>3.5890150250327784</v>
      </c>
      <c r="I10" s="66">
        <f t="shared" si="2"/>
        <v>13.694213223110602</v>
      </c>
      <c r="J10" s="75">
        <v>31295233.75161</v>
      </c>
      <c r="K10" s="75">
        <v>31468523.36547</v>
      </c>
      <c r="L10" s="64">
        <f t="shared" si="3"/>
        <v>0.55372525808689621</v>
      </c>
      <c r="M10" s="77">
        <f t="shared" si="4"/>
        <v>13.831302039490575</v>
      </c>
    </row>
    <row r="11" spans="1:13" ht="22.5" customHeight="1" x14ac:dyDescent="0.3">
      <c r="A11" s="52" t="s">
        <v>201</v>
      </c>
      <c r="B11" s="75">
        <v>1918057.2462299999</v>
      </c>
      <c r="C11" s="75">
        <v>2086786.2405699999</v>
      </c>
      <c r="D11" s="64">
        <f t="shared" si="5"/>
        <v>8.7968695757982172</v>
      </c>
      <c r="E11" s="77">
        <f t="shared" si="0"/>
        <v>11.160968540004369</v>
      </c>
      <c r="F11" s="75">
        <v>14184634.626730001</v>
      </c>
      <c r="G11" s="75">
        <v>15883329.523360001</v>
      </c>
      <c r="H11" s="64">
        <f t="shared" si="1"/>
        <v>11.975598535537339</v>
      </c>
      <c r="I11" s="66">
        <f t="shared" si="2"/>
        <v>10.658651244412813</v>
      </c>
      <c r="J11" s="75">
        <v>21366539.910629999</v>
      </c>
      <c r="K11" s="75">
        <v>24160495.506919999</v>
      </c>
      <c r="L11" s="64">
        <f t="shared" si="3"/>
        <v>13.076312814224019</v>
      </c>
      <c r="M11" s="77">
        <f t="shared" si="4"/>
        <v>10.619218032538733</v>
      </c>
    </row>
    <row r="12" spans="1:13" ht="22.5" customHeight="1" x14ac:dyDescent="0.3">
      <c r="A12" s="52" t="s">
        <v>202</v>
      </c>
      <c r="B12" s="75">
        <v>1655296.90469</v>
      </c>
      <c r="C12" s="75">
        <v>1977452.9658299999</v>
      </c>
      <c r="D12" s="64">
        <f t="shared" si="5"/>
        <v>19.462131550371776</v>
      </c>
      <c r="E12" s="77">
        <f t="shared" si="0"/>
        <v>10.576210400418647</v>
      </c>
      <c r="F12" s="75">
        <v>12272000.571769999</v>
      </c>
      <c r="G12" s="75">
        <v>15559867.633859999</v>
      </c>
      <c r="H12" s="64">
        <f t="shared" si="1"/>
        <v>26.791614316359087</v>
      </c>
      <c r="I12" s="66">
        <f t="shared" si="2"/>
        <v>10.441589231944409</v>
      </c>
      <c r="J12" s="75">
        <v>18254364.461569998</v>
      </c>
      <c r="K12" s="75">
        <v>22967944.017189998</v>
      </c>
      <c r="L12" s="64">
        <f t="shared" si="3"/>
        <v>25.821657968664226</v>
      </c>
      <c r="M12" s="77">
        <f t="shared" si="4"/>
        <v>10.09505807560223</v>
      </c>
    </row>
    <row r="13" spans="1:13" ht="22.5" customHeight="1" x14ac:dyDescent="0.3">
      <c r="A13" s="53" t="s">
        <v>203</v>
      </c>
      <c r="B13" s="75">
        <v>1355183.9406699999</v>
      </c>
      <c r="C13" s="75">
        <v>1560004.4361699999</v>
      </c>
      <c r="D13" s="64">
        <f t="shared" si="5"/>
        <v>15.113852027993865</v>
      </c>
      <c r="E13" s="77">
        <f t="shared" si="0"/>
        <v>8.3435284821529265</v>
      </c>
      <c r="F13" s="75">
        <v>9843610.3779000007</v>
      </c>
      <c r="G13" s="75">
        <v>13403998.694150001</v>
      </c>
      <c r="H13" s="64">
        <f t="shared" si="1"/>
        <v>36.169537187732132</v>
      </c>
      <c r="I13" s="66">
        <f t="shared" si="2"/>
        <v>8.9948739747160271</v>
      </c>
      <c r="J13" s="75">
        <v>14212315.50642</v>
      </c>
      <c r="K13" s="75">
        <v>19874496.370129999</v>
      </c>
      <c r="L13" s="64">
        <f t="shared" si="3"/>
        <v>39.839960357988637</v>
      </c>
      <c r="M13" s="77">
        <f t="shared" si="4"/>
        <v>8.7354007363326254</v>
      </c>
    </row>
    <row r="14" spans="1:13" ht="22.5" customHeight="1" x14ac:dyDescent="0.3">
      <c r="A14" s="52" t="s">
        <v>204</v>
      </c>
      <c r="B14" s="75">
        <v>1446668.2305600001</v>
      </c>
      <c r="C14" s="75">
        <v>1548571.91454</v>
      </c>
      <c r="D14" s="64">
        <f t="shared" si="5"/>
        <v>7.0440258400195477</v>
      </c>
      <c r="E14" s="77">
        <f t="shared" si="0"/>
        <v>8.2823827779285697</v>
      </c>
      <c r="F14" s="75">
        <v>10331736.37156</v>
      </c>
      <c r="G14" s="75">
        <v>12195907.671150001</v>
      </c>
      <c r="H14" s="64">
        <f t="shared" si="1"/>
        <v>18.043155889279895</v>
      </c>
      <c r="I14" s="66">
        <f t="shared" si="2"/>
        <v>8.1841736195590737</v>
      </c>
      <c r="J14" s="75">
        <v>15256213.300039999</v>
      </c>
      <c r="K14" s="75">
        <v>18169647.027570002</v>
      </c>
      <c r="L14" s="64">
        <f t="shared" si="3"/>
        <v>19.096702898892769</v>
      </c>
      <c r="M14" s="77">
        <f t="shared" si="4"/>
        <v>7.9860714489390974</v>
      </c>
    </row>
    <row r="15" spans="1:13" ht="22.5" customHeight="1" x14ac:dyDescent="0.3">
      <c r="A15" s="52" t="s">
        <v>205</v>
      </c>
      <c r="B15" s="75">
        <v>1026802.13734</v>
      </c>
      <c r="C15" s="75">
        <v>1086570.0289</v>
      </c>
      <c r="D15" s="64">
        <f t="shared" si="5"/>
        <v>5.8207798159470876</v>
      </c>
      <c r="E15" s="77">
        <f t="shared" si="0"/>
        <v>5.8114116689556257</v>
      </c>
      <c r="F15" s="75">
        <v>7328383.7729099998</v>
      </c>
      <c r="G15" s="75">
        <v>7950377.2508100001</v>
      </c>
      <c r="H15" s="64">
        <f t="shared" si="1"/>
        <v>8.4874577693277011</v>
      </c>
      <c r="I15" s="66">
        <f t="shared" si="2"/>
        <v>5.3351722164592559</v>
      </c>
      <c r="J15" s="75">
        <v>11060177.46551</v>
      </c>
      <c r="K15" s="75">
        <v>12327218.903750001</v>
      </c>
      <c r="L15" s="64">
        <f t="shared" si="3"/>
        <v>11.455887052365448</v>
      </c>
      <c r="M15" s="77">
        <f t="shared" si="4"/>
        <v>5.4181597904836298</v>
      </c>
    </row>
    <row r="16" spans="1:13" ht="22.5" customHeight="1" x14ac:dyDescent="0.3">
      <c r="A16" s="52" t="s">
        <v>206</v>
      </c>
      <c r="B16" s="75">
        <v>716645.95348000003</v>
      </c>
      <c r="C16" s="75">
        <v>957546.73413999996</v>
      </c>
      <c r="D16" s="64">
        <f t="shared" si="5"/>
        <v>33.61503396345109</v>
      </c>
      <c r="E16" s="77">
        <f t="shared" si="0"/>
        <v>5.1213434167561411</v>
      </c>
      <c r="F16" s="75">
        <v>5851634.3091099998</v>
      </c>
      <c r="G16" s="75">
        <v>7156502.08555</v>
      </c>
      <c r="H16" s="64">
        <f t="shared" si="1"/>
        <v>22.299202368277573</v>
      </c>
      <c r="I16" s="66">
        <f t="shared" si="2"/>
        <v>4.802435141045553</v>
      </c>
      <c r="J16" s="75">
        <v>8841831.8643999994</v>
      </c>
      <c r="K16" s="75">
        <v>11131977.853019999</v>
      </c>
      <c r="L16" s="64">
        <f t="shared" si="3"/>
        <v>25.901261455115982</v>
      </c>
      <c r="M16" s="77">
        <f t="shared" si="4"/>
        <v>4.8928176957609777</v>
      </c>
    </row>
    <row r="17" spans="1:13" ht="22.5" customHeight="1" x14ac:dyDescent="0.3">
      <c r="A17" s="52" t="s">
        <v>207</v>
      </c>
      <c r="B17" s="75">
        <v>304172.84960000002</v>
      </c>
      <c r="C17" s="75">
        <v>295439.00131999998</v>
      </c>
      <c r="D17" s="64">
        <f t="shared" si="5"/>
        <v>-2.8713438071430142</v>
      </c>
      <c r="E17" s="77">
        <f t="shared" si="0"/>
        <v>1.580126097784772</v>
      </c>
      <c r="F17" s="75">
        <v>2122068.7260400001</v>
      </c>
      <c r="G17" s="75">
        <v>2404751.3362099999</v>
      </c>
      <c r="H17" s="64">
        <f t="shared" si="1"/>
        <v>13.321086480432459</v>
      </c>
      <c r="I17" s="66">
        <f t="shared" si="2"/>
        <v>1.6137300296201342</v>
      </c>
      <c r="J17" s="75">
        <v>3103755.1561799999</v>
      </c>
      <c r="K17" s="75">
        <v>3687609.45903</v>
      </c>
      <c r="L17" s="64">
        <f t="shared" si="3"/>
        <v>18.811222969294679</v>
      </c>
      <c r="M17" s="77">
        <f t="shared" si="4"/>
        <v>1.6208081847111033</v>
      </c>
    </row>
    <row r="18" spans="1:13" ht="22.5" customHeight="1" x14ac:dyDescent="0.3">
      <c r="A18" s="52" t="s">
        <v>208</v>
      </c>
      <c r="B18" s="75">
        <v>187443.67274000001</v>
      </c>
      <c r="C18" s="75">
        <v>199401.57657</v>
      </c>
      <c r="D18" s="64">
        <f t="shared" si="5"/>
        <v>6.3794651775664919</v>
      </c>
      <c r="E18" s="77">
        <f t="shared" si="0"/>
        <v>1.0664794887267175</v>
      </c>
      <c r="F18" s="75">
        <v>1654494.7844700001</v>
      </c>
      <c r="G18" s="75">
        <v>1739565.5985600001</v>
      </c>
      <c r="H18" s="64">
        <f t="shared" si="1"/>
        <v>5.1418000762844072</v>
      </c>
      <c r="I18" s="66">
        <f t="shared" si="2"/>
        <v>1.1673511529531599</v>
      </c>
      <c r="J18" s="75">
        <v>2370810.6811600002</v>
      </c>
      <c r="K18" s="75">
        <v>2630313.5403300002</v>
      </c>
      <c r="L18" s="64">
        <f t="shared" si="3"/>
        <v>10.945743632428274</v>
      </c>
      <c r="M18" s="77">
        <f t="shared" si="4"/>
        <v>1.1560968594664354</v>
      </c>
    </row>
    <row r="19" spans="1:13" ht="22.5" customHeight="1" x14ac:dyDescent="0.3">
      <c r="A19" s="52" t="s">
        <v>209</v>
      </c>
      <c r="B19" s="75">
        <v>194600.41352</v>
      </c>
      <c r="C19" s="75">
        <v>212377.55786999999</v>
      </c>
      <c r="D19" s="64">
        <f t="shared" si="5"/>
        <v>9.1352037893655069</v>
      </c>
      <c r="E19" s="77">
        <f t="shared" si="0"/>
        <v>1.1358802333978277</v>
      </c>
      <c r="F19" s="75">
        <v>1655489.8667899999</v>
      </c>
      <c r="G19" s="75">
        <v>1588353.47212</v>
      </c>
      <c r="H19" s="64">
        <f t="shared" si="1"/>
        <v>-4.0553793784420744</v>
      </c>
      <c r="I19" s="66">
        <f t="shared" si="2"/>
        <v>1.0658788944270354</v>
      </c>
      <c r="J19" s="75">
        <v>2525976.6836100002</v>
      </c>
      <c r="K19" s="75">
        <v>2473995.0768400002</v>
      </c>
      <c r="L19" s="64">
        <f t="shared" si="3"/>
        <v>-2.0578814961866723</v>
      </c>
      <c r="M19" s="77">
        <f t="shared" si="4"/>
        <v>1.087390493496569</v>
      </c>
    </row>
    <row r="20" spans="1:13" ht="22.5" customHeight="1" x14ac:dyDescent="0.3">
      <c r="A20" s="52" t="s">
        <v>210</v>
      </c>
      <c r="B20" s="75">
        <v>89013.122610000006</v>
      </c>
      <c r="C20" s="75">
        <v>122180.70703999999</v>
      </c>
      <c r="D20" s="64">
        <f t="shared" si="5"/>
        <v>37.261454780459346</v>
      </c>
      <c r="E20" s="77">
        <f t="shared" si="0"/>
        <v>0.6534713527229562</v>
      </c>
      <c r="F20" s="75">
        <v>1032328.38111</v>
      </c>
      <c r="G20" s="75">
        <v>944001.89535000001</v>
      </c>
      <c r="H20" s="64">
        <f t="shared" si="1"/>
        <v>-8.5560454770242629</v>
      </c>
      <c r="I20" s="66">
        <f t="shared" si="2"/>
        <v>0.63348096894937633</v>
      </c>
      <c r="J20" s="75">
        <v>1605939.93857</v>
      </c>
      <c r="K20" s="75">
        <v>1592424.07439</v>
      </c>
      <c r="L20" s="64">
        <f t="shared" si="3"/>
        <v>-0.84161704030071993</v>
      </c>
      <c r="M20" s="77">
        <f t="shared" si="4"/>
        <v>0.69991521661332134</v>
      </c>
    </row>
    <row r="21" spans="1:13" ht="22.5" customHeight="1" x14ac:dyDescent="0.3">
      <c r="A21" s="52" t="s">
        <v>211</v>
      </c>
      <c r="B21" s="75">
        <v>87745.533880000003</v>
      </c>
      <c r="C21" s="75">
        <v>108438.80557</v>
      </c>
      <c r="D21" s="64">
        <f t="shared" si="5"/>
        <v>23.583276293355198</v>
      </c>
      <c r="E21" s="77">
        <f t="shared" si="0"/>
        <v>0.57997416024356918</v>
      </c>
      <c r="F21" s="75">
        <v>901180.56574999995</v>
      </c>
      <c r="G21" s="75">
        <v>990360.81996999995</v>
      </c>
      <c r="H21" s="64">
        <f t="shared" si="1"/>
        <v>9.8959362428971698</v>
      </c>
      <c r="I21" s="66">
        <f t="shared" si="2"/>
        <v>0.66459054259789152</v>
      </c>
      <c r="J21" s="75">
        <v>1344651.4066300001</v>
      </c>
      <c r="K21" s="75">
        <v>1510412.8758799999</v>
      </c>
      <c r="L21" s="64">
        <f t="shared" si="3"/>
        <v>12.32746780561034</v>
      </c>
      <c r="M21" s="77">
        <f t="shared" si="4"/>
        <v>0.66386898578009745</v>
      </c>
    </row>
    <row r="22" spans="1:13" ht="22.5" customHeight="1" x14ac:dyDescent="0.3">
      <c r="A22" s="52" t="s">
        <v>212</v>
      </c>
      <c r="B22" s="75">
        <v>0</v>
      </c>
      <c r="C22" s="75">
        <v>1119.08313</v>
      </c>
      <c r="D22" s="64" t="e">
        <f t="shared" si="5"/>
        <v>#DIV/0!</v>
      </c>
      <c r="E22" s="77">
        <f t="shared" si="0"/>
        <v>5.9853047546297765E-3</v>
      </c>
      <c r="F22" s="75">
        <v>0</v>
      </c>
      <c r="G22" s="75">
        <v>18836.12775</v>
      </c>
      <c r="H22" s="64" t="e">
        <f t="shared" si="1"/>
        <v>#DIV/0!</v>
      </c>
      <c r="I22" s="66">
        <f t="shared" si="2"/>
        <v>1.2640153072892067E-2</v>
      </c>
      <c r="J22" s="75">
        <v>0</v>
      </c>
      <c r="K22" s="75">
        <v>40216.945050000002</v>
      </c>
      <c r="L22" s="64" t="e">
        <f t="shared" si="3"/>
        <v>#DIV/0!</v>
      </c>
      <c r="M22" s="77">
        <f t="shared" si="4"/>
        <v>1.767647968835151E-2</v>
      </c>
    </row>
    <row r="23" spans="1:13" ht="24" customHeight="1" x14ac:dyDescent="0.25">
      <c r="A23" s="68" t="s">
        <v>42</v>
      </c>
      <c r="B23" s="76">
        <f>SUM(B9:B22)</f>
        <v>17236883.856389999</v>
      </c>
      <c r="C23" s="76">
        <f>SUM(C9:C22)</f>
        <v>18697178.771630004</v>
      </c>
      <c r="D23" s="74">
        <f t="shared" si="5"/>
        <v>8.4719194455710696</v>
      </c>
      <c r="E23" s="78">
        <f t="shared" si="0"/>
        <v>100</v>
      </c>
      <c r="F23" s="67">
        <f>SUM(F9:F22)</f>
        <v>127877263.26573999</v>
      </c>
      <c r="G23" s="67">
        <f>SUM(G9:G22)</f>
        <v>149018193.38245004</v>
      </c>
      <c r="H23" s="74">
        <f>(G23-F23)/F23*100</f>
        <v>16.532204065688656</v>
      </c>
      <c r="I23" s="70">
        <f t="shared" si="2"/>
        <v>100</v>
      </c>
      <c r="J23" s="76">
        <f>SUM(J9:J22)</f>
        <v>190004983.23030001</v>
      </c>
      <c r="K23" s="76">
        <f>SUM(K9:K22)</f>
        <v>227516710.10887003</v>
      </c>
      <c r="L23" s="74">
        <f t="shared" si="3"/>
        <v>19.742496349742076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3" workbookViewId="0">
      <selection activeCell="C21" sqref="C21:C22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5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2"/>
      <c r="I26" s="162"/>
      <c r="N26" t="s">
        <v>43</v>
      </c>
    </row>
    <row r="27" spans="3:14" x14ac:dyDescent="0.25">
      <c r="H27" s="162"/>
      <c r="I27" s="16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2"/>
      <c r="I39" s="162"/>
    </row>
    <row r="40" spans="8:9" x14ac:dyDescent="0.25">
      <c r="H40" s="162"/>
      <c r="I40" s="16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2"/>
      <c r="I51" s="162"/>
    </row>
    <row r="52" spans="3:9" x14ac:dyDescent="0.25">
      <c r="H52" s="162"/>
      <c r="I52" s="16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topLeftCell="A7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169</v>
      </c>
      <c r="C5" s="79">
        <v>1481910.1332100001</v>
      </c>
      <c r="D5" s="79">
        <v>1628969.2849000001</v>
      </c>
      <c r="E5" s="79">
        <v>1749962.2685199999</v>
      </c>
      <c r="F5" s="79">
        <v>1827047.9590100001</v>
      </c>
      <c r="G5" s="79">
        <v>1360617.9178299999</v>
      </c>
      <c r="H5" s="79">
        <v>1707589.13368</v>
      </c>
      <c r="I5" s="56">
        <v>1361359.7023199999</v>
      </c>
      <c r="J5" s="56">
        <v>1504811.7977499999</v>
      </c>
      <c r="K5" s="56">
        <v>0</v>
      </c>
      <c r="L5" s="56">
        <v>0</v>
      </c>
      <c r="M5" s="56">
        <v>0</v>
      </c>
      <c r="N5" s="56">
        <v>0</v>
      </c>
      <c r="O5" s="79">
        <v>12622268.19722</v>
      </c>
      <c r="P5" s="57">
        <f t="shared" ref="P5:P24" si="0">O5/O$26*100</f>
        <v>8.4702866883007939</v>
      </c>
    </row>
    <row r="6" spans="1:16" x14ac:dyDescent="0.25">
      <c r="A6" s="54" t="s">
        <v>98</v>
      </c>
      <c r="B6" s="55" t="s">
        <v>170</v>
      </c>
      <c r="C6" s="79">
        <v>1087918.6430599999</v>
      </c>
      <c r="D6" s="79">
        <v>1095843.14105</v>
      </c>
      <c r="E6" s="79">
        <v>1246202.5748000001</v>
      </c>
      <c r="F6" s="79">
        <v>1527573.3134600001</v>
      </c>
      <c r="G6" s="79">
        <v>1086186.7741</v>
      </c>
      <c r="H6" s="79">
        <v>1297669.71205</v>
      </c>
      <c r="I6" s="56">
        <v>1117668.1934100001</v>
      </c>
      <c r="J6" s="56">
        <v>1308260.7834900001</v>
      </c>
      <c r="K6" s="56">
        <v>0</v>
      </c>
      <c r="L6" s="56">
        <v>0</v>
      </c>
      <c r="M6" s="56">
        <v>0</v>
      </c>
      <c r="N6" s="56">
        <v>0</v>
      </c>
      <c r="O6" s="79">
        <v>9767323.1354200002</v>
      </c>
      <c r="P6" s="57">
        <f t="shared" si="0"/>
        <v>6.5544501068755423</v>
      </c>
    </row>
    <row r="7" spans="1:16" x14ac:dyDescent="0.25">
      <c r="A7" s="54" t="s">
        <v>97</v>
      </c>
      <c r="B7" s="55" t="s">
        <v>171</v>
      </c>
      <c r="C7" s="79">
        <v>899483.03491000005</v>
      </c>
      <c r="D7" s="79">
        <v>1055428.3747099999</v>
      </c>
      <c r="E7" s="79">
        <v>1097472.2638300001</v>
      </c>
      <c r="F7" s="79">
        <v>1105112.1071500001</v>
      </c>
      <c r="G7" s="79">
        <v>860296.21441999997</v>
      </c>
      <c r="H7" s="79">
        <v>1134551.9910800001</v>
      </c>
      <c r="I7" s="56">
        <v>953902.62291999999</v>
      </c>
      <c r="J7" s="56">
        <v>1040924.15032</v>
      </c>
      <c r="K7" s="56">
        <v>0</v>
      </c>
      <c r="L7" s="56">
        <v>0</v>
      </c>
      <c r="M7" s="56">
        <v>0</v>
      </c>
      <c r="N7" s="56">
        <v>0</v>
      </c>
      <c r="O7" s="79">
        <v>8147170.7593400003</v>
      </c>
      <c r="P7" s="57">
        <f t="shared" si="0"/>
        <v>5.4672322717203858</v>
      </c>
    </row>
    <row r="8" spans="1:16" x14ac:dyDescent="0.25">
      <c r="A8" s="54" t="s">
        <v>96</v>
      </c>
      <c r="B8" s="55" t="s">
        <v>173</v>
      </c>
      <c r="C8" s="79">
        <v>948900.28899999999</v>
      </c>
      <c r="D8" s="79">
        <v>987245.95316999999</v>
      </c>
      <c r="E8" s="79">
        <v>1117359.4159200001</v>
      </c>
      <c r="F8" s="79">
        <v>1008697.24378</v>
      </c>
      <c r="G8" s="79">
        <v>866928.69259999995</v>
      </c>
      <c r="H8" s="79">
        <v>1040182.93249</v>
      </c>
      <c r="I8" s="56">
        <v>753988.12303999998</v>
      </c>
      <c r="J8" s="56">
        <v>819286.30082</v>
      </c>
      <c r="K8" s="56">
        <v>0</v>
      </c>
      <c r="L8" s="56">
        <v>0</v>
      </c>
      <c r="M8" s="56">
        <v>0</v>
      </c>
      <c r="N8" s="56">
        <v>0</v>
      </c>
      <c r="O8" s="79">
        <v>7542588.9508199999</v>
      </c>
      <c r="P8" s="57">
        <f t="shared" si="0"/>
        <v>5.0615222071993626</v>
      </c>
    </row>
    <row r="9" spans="1:16" x14ac:dyDescent="0.25">
      <c r="A9" s="54" t="s">
        <v>95</v>
      </c>
      <c r="B9" s="55" t="s">
        <v>172</v>
      </c>
      <c r="C9" s="79">
        <v>671979.67445000005</v>
      </c>
      <c r="D9" s="79">
        <v>824589.98458000005</v>
      </c>
      <c r="E9" s="79">
        <v>927954.36954999994</v>
      </c>
      <c r="F9" s="79">
        <v>790507.68871000002</v>
      </c>
      <c r="G9" s="79">
        <v>727472.68169</v>
      </c>
      <c r="H9" s="79">
        <v>889515.24679999996</v>
      </c>
      <c r="I9" s="56">
        <v>740846.49731999997</v>
      </c>
      <c r="J9" s="56">
        <v>934807.43643999996</v>
      </c>
      <c r="K9" s="56">
        <v>0</v>
      </c>
      <c r="L9" s="56">
        <v>0</v>
      </c>
      <c r="M9" s="56">
        <v>0</v>
      </c>
      <c r="N9" s="56">
        <v>0</v>
      </c>
      <c r="O9" s="79">
        <v>6507673.5795400003</v>
      </c>
      <c r="P9" s="57">
        <f t="shared" si="0"/>
        <v>4.3670329319040126</v>
      </c>
    </row>
    <row r="10" spans="1:16" x14ac:dyDescent="0.25">
      <c r="A10" s="54" t="s">
        <v>94</v>
      </c>
      <c r="B10" s="55" t="s">
        <v>175</v>
      </c>
      <c r="C10" s="79">
        <v>656061.26746</v>
      </c>
      <c r="D10" s="79">
        <v>759714.53537000006</v>
      </c>
      <c r="E10" s="79">
        <v>928881.74835000001</v>
      </c>
      <c r="F10" s="79">
        <v>977263.28575000004</v>
      </c>
      <c r="G10" s="79">
        <v>772296.91567999998</v>
      </c>
      <c r="H10" s="79">
        <v>868830.63719000004</v>
      </c>
      <c r="I10" s="56">
        <v>574623.18435999996</v>
      </c>
      <c r="J10" s="56">
        <v>731962.12485000002</v>
      </c>
      <c r="K10" s="56">
        <v>0</v>
      </c>
      <c r="L10" s="56">
        <v>0</v>
      </c>
      <c r="M10" s="56">
        <v>0</v>
      </c>
      <c r="N10" s="56">
        <v>0</v>
      </c>
      <c r="O10" s="79">
        <v>6269633.6990099996</v>
      </c>
      <c r="P10" s="57">
        <f t="shared" si="0"/>
        <v>4.207294127448721</v>
      </c>
    </row>
    <row r="11" spans="1:16" x14ac:dyDescent="0.25">
      <c r="A11" s="54" t="s">
        <v>93</v>
      </c>
      <c r="B11" s="55" t="s">
        <v>176</v>
      </c>
      <c r="C11" s="79">
        <v>609424.46603999997</v>
      </c>
      <c r="D11" s="79">
        <v>715139.95097000001</v>
      </c>
      <c r="E11" s="79">
        <v>728452.52587999997</v>
      </c>
      <c r="F11" s="79">
        <v>771052.86950000003</v>
      </c>
      <c r="G11" s="79">
        <v>697210.34524000005</v>
      </c>
      <c r="H11" s="79">
        <v>871524.19463000004</v>
      </c>
      <c r="I11" s="56">
        <v>552759.15969</v>
      </c>
      <c r="J11" s="56">
        <v>716222.82290999999</v>
      </c>
      <c r="K11" s="56">
        <v>0</v>
      </c>
      <c r="L11" s="56">
        <v>0</v>
      </c>
      <c r="M11" s="56">
        <v>0</v>
      </c>
      <c r="N11" s="56">
        <v>0</v>
      </c>
      <c r="O11" s="79">
        <v>5661786.3348599998</v>
      </c>
      <c r="P11" s="57">
        <f t="shared" si="0"/>
        <v>3.7993926824285276</v>
      </c>
    </row>
    <row r="12" spans="1:16" x14ac:dyDescent="0.25">
      <c r="A12" s="54" t="s">
        <v>92</v>
      </c>
      <c r="B12" s="55" t="s">
        <v>177</v>
      </c>
      <c r="C12" s="79">
        <v>553488.79295000003</v>
      </c>
      <c r="D12" s="79">
        <v>581769.14489999996</v>
      </c>
      <c r="E12" s="79">
        <v>811339.07909999997</v>
      </c>
      <c r="F12" s="79">
        <v>751941.94125000003</v>
      </c>
      <c r="G12" s="79">
        <v>458082.77354000002</v>
      </c>
      <c r="H12" s="79">
        <v>748564.79134999996</v>
      </c>
      <c r="I12" s="56">
        <v>639138.16793999996</v>
      </c>
      <c r="J12" s="56">
        <v>571272.92044000002</v>
      </c>
      <c r="K12" s="56">
        <v>0</v>
      </c>
      <c r="L12" s="56">
        <v>0</v>
      </c>
      <c r="M12" s="56">
        <v>0</v>
      </c>
      <c r="N12" s="56">
        <v>0</v>
      </c>
      <c r="O12" s="79">
        <v>5115597.6114699999</v>
      </c>
      <c r="P12" s="57">
        <f t="shared" si="0"/>
        <v>3.4328678232871841</v>
      </c>
    </row>
    <row r="13" spans="1:16" x14ac:dyDescent="0.25">
      <c r="A13" s="54" t="s">
        <v>91</v>
      </c>
      <c r="B13" s="55" t="s">
        <v>178</v>
      </c>
      <c r="C13" s="79">
        <v>519507.09732</v>
      </c>
      <c r="D13" s="79">
        <v>576401.47094000003</v>
      </c>
      <c r="E13" s="79">
        <v>709049.17137</v>
      </c>
      <c r="F13" s="79">
        <v>708208.55148999998</v>
      </c>
      <c r="G13" s="79">
        <v>485416.1434</v>
      </c>
      <c r="H13" s="79">
        <v>565085.41329000005</v>
      </c>
      <c r="I13" s="56">
        <v>429994.10006000003</v>
      </c>
      <c r="J13" s="56">
        <v>538153.41576</v>
      </c>
      <c r="K13" s="56">
        <v>0</v>
      </c>
      <c r="L13" s="56">
        <v>0</v>
      </c>
      <c r="M13" s="56">
        <v>0</v>
      </c>
      <c r="N13" s="56">
        <v>0</v>
      </c>
      <c r="O13" s="79">
        <v>4531815.3636299996</v>
      </c>
      <c r="P13" s="57">
        <f t="shared" si="0"/>
        <v>3.0411154911798266</v>
      </c>
    </row>
    <row r="14" spans="1:16" x14ac:dyDescent="0.25">
      <c r="A14" s="54" t="s">
        <v>90</v>
      </c>
      <c r="B14" s="55" t="s">
        <v>213</v>
      </c>
      <c r="C14" s="79">
        <v>343512.85610999999</v>
      </c>
      <c r="D14" s="79">
        <v>445097.81915</v>
      </c>
      <c r="E14" s="79">
        <v>718947.87135000003</v>
      </c>
      <c r="F14" s="79">
        <v>615639.98685999995</v>
      </c>
      <c r="G14" s="79">
        <v>599662.42122999998</v>
      </c>
      <c r="H14" s="79">
        <v>664985.47791000002</v>
      </c>
      <c r="I14" s="56">
        <v>353939.30339000002</v>
      </c>
      <c r="J14" s="56">
        <v>431869.95072999998</v>
      </c>
      <c r="K14" s="56">
        <v>0</v>
      </c>
      <c r="L14" s="56">
        <v>0</v>
      </c>
      <c r="M14" s="56">
        <v>0</v>
      </c>
      <c r="N14" s="56">
        <v>0</v>
      </c>
      <c r="O14" s="79">
        <v>4173655.6867300002</v>
      </c>
      <c r="P14" s="57">
        <f t="shared" si="0"/>
        <v>2.8007692161576925</v>
      </c>
    </row>
    <row r="15" spans="1:16" x14ac:dyDescent="0.25">
      <c r="A15" s="54" t="s">
        <v>89</v>
      </c>
      <c r="B15" s="55" t="s">
        <v>174</v>
      </c>
      <c r="C15" s="79">
        <v>381874.47272000002</v>
      </c>
      <c r="D15" s="79">
        <v>431569.88295</v>
      </c>
      <c r="E15" s="79">
        <v>250355.43981000001</v>
      </c>
      <c r="F15" s="79">
        <v>393991.98658999999</v>
      </c>
      <c r="G15" s="79">
        <v>435126.87953999999</v>
      </c>
      <c r="H15" s="79">
        <v>686796.31461</v>
      </c>
      <c r="I15" s="56">
        <v>603377.46013999998</v>
      </c>
      <c r="J15" s="56">
        <v>738527.87214999995</v>
      </c>
      <c r="K15" s="56">
        <v>0</v>
      </c>
      <c r="L15" s="56">
        <v>0</v>
      </c>
      <c r="M15" s="56">
        <v>0</v>
      </c>
      <c r="N15" s="56">
        <v>0</v>
      </c>
      <c r="O15" s="79">
        <v>3921620.3085099999</v>
      </c>
      <c r="P15" s="57">
        <f t="shared" si="0"/>
        <v>2.6316386070023658</v>
      </c>
    </row>
    <row r="16" spans="1:16" x14ac:dyDescent="0.25">
      <c r="A16" s="54" t="s">
        <v>88</v>
      </c>
      <c r="B16" s="55" t="s">
        <v>214</v>
      </c>
      <c r="C16" s="79">
        <v>380542.63971000002</v>
      </c>
      <c r="D16" s="79">
        <v>457846.44211</v>
      </c>
      <c r="E16" s="79">
        <v>506726.51624999999</v>
      </c>
      <c r="F16" s="79">
        <v>519012.98401999997</v>
      </c>
      <c r="G16" s="79">
        <v>398450.81371999998</v>
      </c>
      <c r="H16" s="79">
        <v>477516.27529999998</v>
      </c>
      <c r="I16" s="56">
        <v>354219.16087000002</v>
      </c>
      <c r="J16" s="56">
        <v>396874.44835000002</v>
      </c>
      <c r="K16" s="56">
        <v>0</v>
      </c>
      <c r="L16" s="56">
        <v>0</v>
      </c>
      <c r="M16" s="56">
        <v>0</v>
      </c>
      <c r="N16" s="56">
        <v>0</v>
      </c>
      <c r="O16" s="79">
        <v>3491189.28033</v>
      </c>
      <c r="P16" s="57">
        <f t="shared" si="0"/>
        <v>2.3427939911806495</v>
      </c>
    </row>
    <row r="17" spans="1:16" x14ac:dyDescent="0.25">
      <c r="A17" s="54" t="s">
        <v>87</v>
      </c>
      <c r="B17" s="55" t="s">
        <v>215</v>
      </c>
      <c r="C17" s="79">
        <v>317569.26796999999</v>
      </c>
      <c r="D17" s="79">
        <v>330659.16073</v>
      </c>
      <c r="E17" s="79">
        <v>410235.64791</v>
      </c>
      <c r="F17" s="79">
        <v>442559.78223000001</v>
      </c>
      <c r="G17" s="79">
        <v>344528.27623999998</v>
      </c>
      <c r="H17" s="79">
        <v>418861.42443000001</v>
      </c>
      <c r="I17" s="56">
        <v>482898.60960000003</v>
      </c>
      <c r="J17" s="56">
        <v>312178.94021999999</v>
      </c>
      <c r="K17" s="56">
        <v>0</v>
      </c>
      <c r="L17" s="56">
        <v>0</v>
      </c>
      <c r="M17" s="56">
        <v>0</v>
      </c>
      <c r="N17" s="56">
        <v>0</v>
      </c>
      <c r="O17" s="79">
        <v>3059491.1093299999</v>
      </c>
      <c r="P17" s="57">
        <f t="shared" si="0"/>
        <v>2.0530990477638671</v>
      </c>
    </row>
    <row r="18" spans="1:16" x14ac:dyDescent="0.25">
      <c r="A18" s="54" t="s">
        <v>86</v>
      </c>
      <c r="B18" s="55" t="s">
        <v>216</v>
      </c>
      <c r="C18" s="79">
        <v>279882.39718000003</v>
      </c>
      <c r="D18" s="79">
        <v>361333.56890999997</v>
      </c>
      <c r="E18" s="79">
        <v>465213.24599000002</v>
      </c>
      <c r="F18" s="79">
        <v>366336.85475</v>
      </c>
      <c r="G18" s="79">
        <v>407710.67826999997</v>
      </c>
      <c r="H18" s="79">
        <v>421856.62670999998</v>
      </c>
      <c r="I18" s="56">
        <v>293688.96350999997</v>
      </c>
      <c r="J18" s="56">
        <v>345687.5073</v>
      </c>
      <c r="K18" s="56">
        <v>0</v>
      </c>
      <c r="L18" s="56">
        <v>0</v>
      </c>
      <c r="M18" s="56">
        <v>0</v>
      </c>
      <c r="N18" s="56">
        <v>0</v>
      </c>
      <c r="O18" s="79">
        <v>2941709.8426199998</v>
      </c>
      <c r="P18" s="57">
        <f t="shared" si="0"/>
        <v>1.9740608685747538</v>
      </c>
    </row>
    <row r="19" spans="1:16" x14ac:dyDescent="0.25">
      <c r="A19" s="54" t="s">
        <v>85</v>
      </c>
      <c r="B19" s="55" t="s">
        <v>217</v>
      </c>
      <c r="C19" s="79">
        <v>429397.0098</v>
      </c>
      <c r="D19" s="79">
        <v>403106.40841999999</v>
      </c>
      <c r="E19" s="79">
        <v>396977.88831000001</v>
      </c>
      <c r="F19" s="79">
        <v>380061.38835999998</v>
      </c>
      <c r="G19" s="79">
        <v>318547.56903000001</v>
      </c>
      <c r="H19" s="79">
        <v>383170.93514000002</v>
      </c>
      <c r="I19" s="56">
        <v>249335.04446</v>
      </c>
      <c r="J19" s="56">
        <v>236932.43062999999</v>
      </c>
      <c r="K19" s="56">
        <v>0</v>
      </c>
      <c r="L19" s="56">
        <v>0</v>
      </c>
      <c r="M19" s="56">
        <v>0</v>
      </c>
      <c r="N19" s="56">
        <v>0</v>
      </c>
      <c r="O19" s="79">
        <v>2797528.6741499999</v>
      </c>
      <c r="P19" s="57">
        <f t="shared" si="0"/>
        <v>1.8773067976808975</v>
      </c>
    </row>
    <row r="20" spans="1:16" x14ac:dyDescent="0.25">
      <c r="A20" s="54" t="s">
        <v>84</v>
      </c>
      <c r="B20" s="55" t="s">
        <v>218</v>
      </c>
      <c r="C20" s="79">
        <v>198604.21090000001</v>
      </c>
      <c r="D20" s="79">
        <v>303189.97188000003</v>
      </c>
      <c r="E20" s="79">
        <v>258996.56455000001</v>
      </c>
      <c r="F20" s="79">
        <v>367539.20494999998</v>
      </c>
      <c r="G20" s="79">
        <v>191748.69021999999</v>
      </c>
      <c r="H20" s="79">
        <v>355235.65985</v>
      </c>
      <c r="I20" s="56">
        <v>206347.8487</v>
      </c>
      <c r="J20" s="56">
        <v>359115.06478999997</v>
      </c>
      <c r="K20" s="56">
        <v>0</v>
      </c>
      <c r="L20" s="56">
        <v>0</v>
      </c>
      <c r="M20" s="56">
        <v>0</v>
      </c>
      <c r="N20" s="56">
        <v>0</v>
      </c>
      <c r="O20" s="79">
        <v>2240777.2158400002</v>
      </c>
      <c r="P20" s="57">
        <f t="shared" si="0"/>
        <v>1.5036937201950387</v>
      </c>
    </row>
    <row r="21" spans="1:16" x14ac:dyDescent="0.25">
      <c r="A21" s="54" t="s">
        <v>83</v>
      </c>
      <c r="B21" s="55" t="s">
        <v>219</v>
      </c>
      <c r="C21" s="79">
        <v>227061.1488</v>
      </c>
      <c r="D21" s="79">
        <v>315692.21851999999</v>
      </c>
      <c r="E21" s="79">
        <v>316151.93998000002</v>
      </c>
      <c r="F21" s="79">
        <v>349977.90671000001</v>
      </c>
      <c r="G21" s="79">
        <v>208442.70608</v>
      </c>
      <c r="H21" s="79">
        <v>247659.31318</v>
      </c>
      <c r="I21" s="56">
        <v>207095.52329000001</v>
      </c>
      <c r="J21" s="56">
        <v>213829.53288000001</v>
      </c>
      <c r="K21" s="56">
        <v>0</v>
      </c>
      <c r="L21" s="56">
        <v>0</v>
      </c>
      <c r="M21" s="56">
        <v>0</v>
      </c>
      <c r="N21" s="56">
        <v>0</v>
      </c>
      <c r="O21" s="79">
        <v>2085910.28944</v>
      </c>
      <c r="P21" s="57">
        <f t="shared" si="0"/>
        <v>1.3997688752584614</v>
      </c>
    </row>
    <row r="22" spans="1:16" x14ac:dyDescent="0.25">
      <c r="A22" s="54" t="s">
        <v>82</v>
      </c>
      <c r="B22" s="55" t="s">
        <v>220</v>
      </c>
      <c r="C22" s="79">
        <v>191687.18562</v>
      </c>
      <c r="D22" s="79">
        <v>249701.93213</v>
      </c>
      <c r="E22" s="79">
        <v>349120.64562999998</v>
      </c>
      <c r="F22" s="79">
        <v>261135.65054999999</v>
      </c>
      <c r="G22" s="79">
        <v>231218.76160999999</v>
      </c>
      <c r="H22" s="79">
        <v>271404.72495</v>
      </c>
      <c r="I22" s="56">
        <v>201265.2549</v>
      </c>
      <c r="J22" s="56">
        <v>189013.60925000001</v>
      </c>
      <c r="K22" s="56">
        <v>0</v>
      </c>
      <c r="L22" s="56">
        <v>0</v>
      </c>
      <c r="M22" s="56">
        <v>0</v>
      </c>
      <c r="N22" s="56">
        <v>0</v>
      </c>
      <c r="O22" s="79">
        <v>1944547.76464</v>
      </c>
      <c r="P22" s="57">
        <f t="shared" si="0"/>
        <v>1.3049062805703096</v>
      </c>
    </row>
    <row r="23" spans="1:16" x14ac:dyDescent="0.25">
      <c r="A23" s="54" t="s">
        <v>81</v>
      </c>
      <c r="B23" s="55" t="s">
        <v>221</v>
      </c>
      <c r="C23" s="79">
        <v>258960.94308999999</v>
      </c>
      <c r="D23" s="79">
        <v>231794.00294000001</v>
      </c>
      <c r="E23" s="79">
        <v>226271.76918999999</v>
      </c>
      <c r="F23" s="79">
        <v>281759.34406999999</v>
      </c>
      <c r="G23" s="79">
        <v>203207.06486000001</v>
      </c>
      <c r="H23" s="79">
        <v>221705.43372999999</v>
      </c>
      <c r="I23" s="56">
        <v>215124.02992</v>
      </c>
      <c r="J23" s="56">
        <v>232159.54539000001</v>
      </c>
      <c r="K23" s="56">
        <v>0</v>
      </c>
      <c r="L23" s="56">
        <v>0</v>
      </c>
      <c r="M23" s="56">
        <v>0</v>
      </c>
      <c r="N23" s="56">
        <v>0</v>
      </c>
      <c r="O23" s="79">
        <v>1870982.13319</v>
      </c>
      <c r="P23" s="57">
        <f t="shared" si="0"/>
        <v>1.2555394014126779</v>
      </c>
    </row>
    <row r="24" spans="1:16" x14ac:dyDescent="0.25">
      <c r="A24" s="54" t="s">
        <v>80</v>
      </c>
      <c r="B24" s="55" t="s">
        <v>222</v>
      </c>
      <c r="C24" s="79">
        <v>191213.14981999999</v>
      </c>
      <c r="D24" s="79">
        <v>262108.67092</v>
      </c>
      <c r="E24" s="79">
        <v>302745.65531</v>
      </c>
      <c r="F24" s="79">
        <v>198631.88768000001</v>
      </c>
      <c r="G24" s="79">
        <v>155558.60750000001</v>
      </c>
      <c r="H24" s="79">
        <v>192338.99668000001</v>
      </c>
      <c r="I24" s="56">
        <v>139260.37104999999</v>
      </c>
      <c r="J24" s="56">
        <v>177328.38333000001</v>
      </c>
      <c r="K24" s="56">
        <v>0</v>
      </c>
      <c r="L24" s="56">
        <v>0</v>
      </c>
      <c r="M24" s="56">
        <v>0</v>
      </c>
      <c r="N24" s="56">
        <v>0</v>
      </c>
      <c r="O24" s="79">
        <v>1619185.7222899999</v>
      </c>
      <c r="P24" s="57">
        <f t="shared" si="0"/>
        <v>1.086569153428411</v>
      </c>
    </row>
    <row r="25" spans="1:16" x14ac:dyDescent="0.25">
      <c r="A25" s="58"/>
      <c r="B25" s="163" t="s">
        <v>79</v>
      </c>
      <c r="C25" s="163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96312455.658380017</v>
      </c>
      <c r="P25" s="60">
        <f>SUM(P5:P24)</f>
        <v>64.631340289569465</v>
      </c>
    </row>
    <row r="26" spans="1:16" ht="13.5" customHeight="1" x14ac:dyDescent="0.25">
      <c r="A26" s="58"/>
      <c r="B26" s="164" t="s">
        <v>78</v>
      </c>
      <c r="C26" s="16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149018193.38245004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topLeftCell="A52" zoomScaleNormal="100" workbookViewId="0">
      <selection activeCell="P23" sqref="P23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2002_2022_AYLIK_IHR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2022-09-01T12:47:25Z</dcterms:modified>
</cp:coreProperties>
</file>