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ownloads\"/>
    </mc:Choice>
  </mc:AlternateContent>
  <xr:revisionPtr revIDLastSave="0" documentId="8_{74E8F143-F596-447A-9554-00FC4CC935E8}" xr6:coauthVersionLast="36" xr6:coauthVersionMax="36" xr10:uidLastSave="{00000000-0000-0000-0000-000000000000}"/>
  <bookViews>
    <workbookView xWindow="0" yWindow="0" windowWidth="23040" windowHeight="9780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'2002_2020_AYLIK_IHR'!$A$1:$O$82</definedName>
  </definedNames>
  <calcPr calcId="191029"/>
</workbook>
</file>

<file path=xl/calcChain.xml><?xml version="1.0" encoding="utf-8"?>
<calcChain xmlns="http://schemas.openxmlformats.org/spreadsheetml/2006/main">
  <c r="M46" i="1" l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L46" i="1" l="1"/>
  <c r="H46" i="1"/>
  <c r="D46" i="1"/>
  <c r="C23" i="4" l="1"/>
  <c r="O82" i="22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L43" i="2" s="1"/>
  <c r="G43" i="3" s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L19" i="2" s="1"/>
  <c r="G19" i="3" s="1"/>
  <c r="K17" i="2"/>
  <c r="K16" i="2"/>
  <c r="K15" i="2"/>
  <c r="K14" i="2"/>
  <c r="K13" i="2"/>
  <c r="K12" i="2"/>
  <c r="K11" i="2"/>
  <c r="K10" i="2"/>
  <c r="J43" i="2"/>
  <c r="J41" i="2"/>
  <c r="L41" i="2" s="1"/>
  <c r="G41" i="3" s="1"/>
  <c r="J40" i="2"/>
  <c r="J39" i="2"/>
  <c r="J38" i="2"/>
  <c r="J37" i="2"/>
  <c r="J36" i="2"/>
  <c r="J35" i="2"/>
  <c r="L35" i="2" s="1"/>
  <c r="G35" i="3" s="1"/>
  <c r="J34" i="2"/>
  <c r="J33" i="2"/>
  <c r="L33" i="2" s="1"/>
  <c r="G33" i="3" s="1"/>
  <c r="J32" i="2"/>
  <c r="L32" i="2" s="1"/>
  <c r="G32" i="3" s="1"/>
  <c r="J31" i="2"/>
  <c r="J30" i="2"/>
  <c r="J28" i="2"/>
  <c r="J26" i="2"/>
  <c r="L26" i="2" s="1"/>
  <c r="G26" i="3" s="1"/>
  <c r="J25" i="2"/>
  <c r="J24" i="2"/>
  <c r="J21" i="2"/>
  <c r="J19" i="2"/>
  <c r="J17" i="2"/>
  <c r="J16" i="2"/>
  <c r="J15" i="2"/>
  <c r="J14" i="2"/>
  <c r="J13" i="2"/>
  <c r="J12" i="2"/>
  <c r="J11" i="2"/>
  <c r="L11" i="2" s="1"/>
  <c r="G11" i="3" s="1"/>
  <c r="J10" i="2"/>
  <c r="G43" i="2"/>
  <c r="G41" i="2"/>
  <c r="G40" i="2"/>
  <c r="G39" i="2"/>
  <c r="G38" i="2"/>
  <c r="G37" i="2"/>
  <c r="G36" i="2"/>
  <c r="H36" i="2" s="1"/>
  <c r="E36" i="3" s="1"/>
  <c r="G35" i="2"/>
  <c r="H35" i="2" s="1"/>
  <c r="E35" i="3" s="1"/>
  <c r="G34" i="2"/>
  <c r="G33" i="2"/>
  <c r="G32" i="2"/>
  <c r="H32" i="2" s="1"/>
  <c r="E32" i="3" s="1"/>
  <c r="G31" i="2"/>
  <c r="G30" i="2"/>
  <c r="G28" i="2"/>
  <c r="G26" i="2"/>
  <c r="G25" i="2"/>
  <c r="H25" i="2" s="1"/>
  <c r="E25" i="3" s="1"/>
  <c r="G24" i="2"/>
  <c r="G21" i="2"/>
  <c r="G19" i="2"/>
  <c r="H19" i="2" s="1"/>
  <c r="E19" i="3" s="1"/>
  <c r="G17" i="2"/>
  <c r="G16" i="2"/>
  <c r="G15" i="2"/>
  <c r="G14" i="2"/>
  <c r="H14" i="2" s="1"/>
  <c r="E14" i="3" s="1"/>
  <c r="G13" i="2"/>
  <c r="G12" i="2"/>
  <c r="G11" i="2"/>
  <c r="G10" i="2"/>
  <c r="F43" i="2"/>
  <c r="F41" i="2"/>
  <c r="H41" i="2" s="1"/>
  <c r="E41" i="3" s="1"/>
  <c r="F40" i="2"/>
  <c r="F39" i="2"/>
  <c r="H39" i="2" s="1"/>
  <c r="E39" i="3" s="1"/>
  <c r="F38" i="2"/>
  <c r="H38" i="2" s="1"/>
  <c r="E38" i="3" s="1"/>
  <c r="F37" i="2"/>
  <c r="F36" i="2"/>
  <c r="F35" i="2"/>
  <c r="F34" i="2"/>
  <c r="F33" i="2"/>
  <c r="F32" i="2"/>
  <c r="F31" i="2"/>
  <c r="H31" i="2" s="1"/>
  <c r="E31" i="3" s="1"/>
  <c r="F30" i="2"/>
  <c r="H30" i="2" s="1"/>
  <c r="E30" i="3" s="1"/>
  <c r="F28" i="2"/>
  <c r="F26" i="2"/>
  <c r="F25" i="2"/>
  <c r="F24" i="2"/>
  <c r="F21" i="2"/>
  <c r="H21" i="2" s="1"/>
  <c r="E21" i="3" s="1"/>
  <c r="F19" i="2"/>
  <c r="F17" i="2"/>
  <c r="H17" i="2" s="1"/>
  <c r="E17" i="3" s="1"/>
  <c r="F16" i="2"/>
  <c r="F15" i="2"/>
  <c r="F14" i="2"/>
  <c r="F13" i="2"/>
  <c r="F12" i="2"/>
  <c r="F11" i="2"/>
  <c r="F10" i="2"/>
  <c r="C43" i="2"/>
  <c r="D43" i="2" s="1"/>
  <c r="C43" i="3" s="1"/>
  <c r="C41" i="2"/>
  <c r="D41" i="2" s="1"/>
  <c r="C41" i="3" s="1"/>
  <c r="C40" i="2"/>
  <c r="C39" i="2"/>
  <c r="C38" i="2"/>
  <c r="C37" i="2"/>
  <c r="C36" i="2"/>
  <c r="D36" i="2" s="1"/>
  <c r="C36" i="3" s="1"/>
  <c r="C35" i="2"/>
  <c r="C34" i="2"/>
  <c r="D34" i="2" s="1"/>
  <c r="C34" i="3" s="1"/>
  <c r="C33" i="2"/>
  <c r="C32" i="2"/>
  <c r="C31" i="2"/>
  <c r="C30" i="2"/>
  <c r="C28" i="2"/>
  <c r="C26" i="2"/>
  <c r="C25" i="2"/>
  <c r="C24" i="2"/>
  <c r="D24" i="2" s="1"/>
  <c r="C24" i="3" s="1"/>
  <c r="C21" i="2"/>
  <c r="C19" i="2"/>
  <c r="C17" i="2"/>
  <c r="C16" i="2"/>
  <c r="C15" i="2"/>
  <c r="C14" i="2"/>
  <c r="D14" i="2" s="1"/>
  <c r="C14" i="3" s="1"/>
  <c r="C13" i="2"/>
  <c r="C12" i="2"/>
  <c r="D12" i="2" s="1"/>
  <c r="C12" i="3" s="1"/>
  <c r="C11" i="2"/>
  <c r="C10" i="2"/>
  <c r="B43" i="2"/>
  <c r="B41" i="2"/>
  <c r="B40" i="2"/>
  <c r="D40" i="2" s="1"/>
  <c r="C40" i="3" s="1"/>
  <c r="B39" i="2"/>
  <c r="B38" i="2"/>
  <c r="B37" i="2"/>
  <c r="B36" i="2"/>
  <c r="B35" i="2"/>
  <c r="B34" i="2"/>
  <c r="B33" i="2"/>
  <c r="B32" i="2"/>
  <c r="B31" i="2"/>
  <c r="B30" i="2"/>
  <c r="B28" i="2"/>
  <c r="D28" i="2" s="1"/>
  <c r="C28" i="3" s="1"/>
  <c r="B26" i="2"/>
  <c r="D26" i="2" s="1"/>
  <c r="C26" i="3" s="1"/>
  <c r="B25" i="2"/>
  <c r="B24" i="2"/>
  <c r="B21" i="2"/>
  <c r="B19" i="2"/>
  <c r="B17" i="2"/>
  <c r="D17" i="2" s="1"/>
  <c r="C17" i="3" s="1"/>
  <c r="B16" i="2"/>
  <c r="B15" i="2"/>
  <c r="D15" i="2" s="1"/>
  <c r="C15" i="3" s="1"/>
  <c r="B14" i="2"/>
  <c r="B13" i="2"/>
  <c r="B12" i="2"/>
  <c r="B11" i="2"/>
  <c r="B10" i="2"/>
  <c r="C7" i="2"/>
  <c r="B7" i="2"/>
  <c r="F6" i="2"/>
  <c r="B6" i="2"/>
  <c r="K42" i="1"/>
  <c r="K42" i="2" s="1"/>
  <c r="J42" i="1"/>
  <c r="J42" i="2" s="1"/>
  <c r="G42" i="1"/>
  <c r="H42" i="1" s="1"/>
  <c r="D42" i="3" s="1"/>
  <c r="F42" i="1"/>
  <c r="F42" i="2" s="1"/>
  <c r="C42" i="1"/>
  <c r="C42" i="2" s="1"/>
  <c r="B42" i="1"/>
  <c r="B42" i="2" s="1"/>
  <c r="K29" i="1"/>
  <c r="K29" i="2" s="1"/>
  <c r="J29" i="1"/>
  <c r="G29" i="1"/>
  <c r="F29" i="1"/>
  <c r="F29" i="2" s="1"/>
  <c r="C29" i="1"/>
  <c r="B29" i="1"/>
  <c r="B29" i="2" s="1"/>
  <c r="K27" i="1"/>
  <c r="K27" i="2" s="1"/>
  <c r="J27" i="1"/>
  <c r="G27" i="1"/>
  <c r="F27" i="1"/>
  <c r="F27" i="2" s="1"/>
  <c r="C27" i="1"/>
  <c r="C27" i="2"/>
  <c r="B27" i="1"/>
  <c r="D27" i="1" s="1"/>
  <c r="B27" i="3" s="1"/>
  <c r="B27" i="2"/>
  <c r="K23" i="1"/>
  <c r="J23" i="1"/>
  <c r="G23" i="1"/>
  <c r="G23" i="2" s="1"/>
  <c r="F23" i="1"/>
  <c r="F23" i="2" s="1"/>
  <c r="C23" i="1"/>
  <c r="C23" i="2" s="1"/>
  <c r="B23" i="1"/>
  <c r="K20" i="1"/>
  <c r="J20" i="1"/>
  <c r="J20" i="2" s="1"/>
  <c r="G20" i="1"/>
  <c r="G20" i="2" s="1"/>
  <c r="F20" i="1"/>
  <c r="F20" i="2" s="1"/>
  <c r="C20" i="1"/>
  <c r="C20" i="2" s="1"/>
  <c r="B20" i="1"/>
  <c r="B20" i="2"/>
  <c r="K18" i="1"/>
  <c r="J18" i="1"/>
  <c r="L18" i="1" s="1"/>
  <c r="F18" i="3" s="1"/>
  <c r="G18" i="1"/>
  <c r="G18" i="2" s="1"/>
  <c r="F18" i="1"/>
  <c r="F18" i="2" s="1"/>
  <c r="C18" i="1"/>
  <c r="C18" i="2" s="1"/>
  <c r="B18" i="1"/>
  <c r="B18" i="2" s="1"/>
  <c r="K9" i="1"/>
  <c r="K9" i="2" s="1"/>
  <c r="J9" i="1"/>
  <c r="G9" i="1"/>
  <c r="F9" i="1"/>
  <c r="F8" i="1" s="1"/>
  <c r="C9" i="1"/>
  <c r="C9" i="2" s="1"/>
  <c r="B9" i="1"/>
  <c r="B9" i="2" s="1"/>
  <c r="G27" i="2"/>
  <c r="K18" i="2"/>
  <c r="G42" i="2"/>
  <c r="J46" i="2"/>
  <c r="F46" i="2"/>
  <c r="C46" i="2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/>
  <c r="L21" i="1"/>
  <c r="F21" i="3" s="1"/>
  <c r="L19" i="1"/>
  <c r="F19" i="3" s="1"/>
  <c r="L17" i="1"/>
  <c r="F17" i="3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10" i="2"/>
  <c r="G10" i="3" s="1"/>
  <c r="L17" i="2"/>
  <c r="G17" i="3" s="1"/>
  <c r="L25" i="2"/>
  <c r="G25" i="3" s="1"/>
  <c r="L31" i="2"/>
  <c r="G31" i="3" s="1"/>
  <c r="L36" i="2"/>
  <c r="G36" i="3" s="1"/>
  <c r="L39" i="2"/>
  <c r="G39" i="3" s="1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62" i="22"/>
  <c r="I23" i="4"/>
  <c r="I21" i="4"/>
  <c r="H21" i="4"/>
  <c r="E21" i="4"/>
  <c r="I20" i="4"/>
  <c r="H20" i="4"/>
  <c r="I19" i="4"/>
  <c r="H19" i="4"/>
  <c r="E19" i="4"/>
  <c r="I18" i="4"/>
  <c r="H18" i="4"/>
  <c r="I17" i="4"/>
  <c r="H17" i="4"/>
  <c r="I16" i="4"/>
  <c r="H16" i="4"/>
  <c r="I15" i="4"/>
  <c r="H15" i="4"/>
  <c r="I14" i="4"/>
  <c r="H14" i="4"/>
  <c r="I13" i="4"/>
  <c r="H13" i="4"/>
  <c r="E13" i="4"/>
  <c r="I12" i="4"/>
  <c r="H12" i="4"/>
  <c r="I11" i="4"/>
  <c r="H11" i="4"/>
  <c r="E11" i="4"/>
  <c r="I10" i="4"/>
  <c r="H10" i="4"/>
  <c r="I9" i="4"/>
  <c r="H9" i="4"/>
  <c r="E9" i="4"/>
  <c r="E46" i="2"/>
  <c r="D25" i="2"/>
  <c r="C25" i="3" s="1"/>
  <c r="D46" i="3"/>
  <c r="B46" i="3"/>
  <c r="H43" i="1"/>
  <c r="D43" i="3" s="1"/>
  <c r="D43" i="1"/>
  <c r="B43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7" i="1"/>
  <c r="D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34" i="2"/>
  <c r="E34" i="3" s="1"/>
  <c r="H33" i="2"/>
  <c r="E33" i="3" s="1"/>
  <c r="D13" i="2"/>
  <c r="C13" i="3" s="1"/>
  <c r="D32" i="2"/>
  <c r="C32" i="3" s="1"/>
  <c r="D46" i="2"/>
  <c r="C46" i="3" s="1"/>
  <c r="D10" i="2"/>
  <c r="C10" i="3" s="1"/>
  <c r="H11" i="2"/>
  <c r="E11" i="3" s="1"/>
  <c r="D38" i="2"/>
  <c r="C38" i="3" s="1"/>
  <c r="D45" i="3"/>
  <c r="H12" i="2"/>
  <c r="E12" i="3" s="1"/>
  <c r="D19" i="2"/>
  <c r="C19" i="3" s="1"/>
  <c r="H28" i="2"/>
  <c r="E28" i="3" s="1"/>
  <c r="D39" i="2"/>
  <c r="C39" i="3" s="1"/>
  <c r="H43" i="2"/>
  <c r="E43" i="3" s="1"/>
  <c r="H15" i="2"/>
  <c r="E15" i="3" s="1"/>
  <c r="D30" i="2"/>
  <c r="C30" i="3" s="1"/>
  <c r="F46" i="3"/>
  <c r="F45" i="3"/>
  <c r="L38" i="2" l="1"/>
  <c r="G38" i="3" s="1"/>
  <c r="D33" i="2"/>
  <c r="C33" i="3" s="1"/>
  <c r="L15" i="2"/>
  <c r="G15" i="3" s="1"/>
  <c r="D11" i="2"/>
  <c r="C11" i="3" s="1"/>
  <c r="L28" i="2"/>
  <c r="G28" i="3" s="1"/>
  <c r="D42" i="2"/>
  <c r="C42" i="3" s="1"/>
  <c r="J18" i="2"/>
  <c r="L18" i="2" s="1"/>
  <c r="G18" i="3" s="1"/>
  <c r="D16" i="2"/>
  <c r="C16" i="3" s="1"/>
  <c r="H40" i="2"/>
  <c r="E40" i="3" s="1"/>
  <c r="L12" i="2"/>
  <c r="G12" i="3" s="1"/>
  <c r="L34" i="2"/>
  <c r="G34" i="3" s="1"/>
  <c r="H20" i="1"/>
  <c r="D20" i="3" s="1"/>
  <c r="G8" i="1"/>
  <c r="H18" i="1"/>
  <c r="D18" i="3" s="1"/>
  <c r="H16" i="2"/>
  <c r="E16" i="3" s="1"/>
  <c r="H13" i="2"/>
  <c r="E13" i="3" s="1"/>
  <c r="L40" i="2"/>
  <c r="G40" i="3" s="1"/>
  <c r="L37" i="2"/>
  <c r="G37" i="3" s="1"/>
  <c r="D27" i="2"/>
  <c r="C27" i="3" s="1"/>
  <c r="L20" i="1"/>
  <c r="F20" i="3" s="1"/>
  <c r="D37" i="2"/>
  <c r="C37" i="3" s="1"/>
  <c r="L21" i="2"/>
  <c r="G21" i="3" s="1"/>
  <c r="L24" i="2"/>
  <c r="G24" i="3" s="1"/>
  <c r="D42" i="1"/>
  <c r="B42" i="3" s="1"/>
  <c r="D20" i="2"/>
  <c r="C20" i="3" s="1"/>
  <c r="D31" i="2"/>
  <c r="C31" i="3" s="1"/>
  <c r="H26" i="2"/>
  <c r="E26" i="3" s="1"/>
  <c r="L16" i="2"/>
  <c r="G16" i="3" s="1"/>
  <c r="L30" i="2"/>
  <c r="G30" i="3" s="1"/>
  <c r="L13" i="2"/>
  <c r="G13" i="3" s="1"/>
  <c r="D35" i="2"/>
  <c r="C35" i="3" s="1"/>
  <c r="H24" i="2"/>
  <c r="E24" i="3" s="1"/>
  <c r="L14" i="2"/>
  <c r="G14" i="3" s="1"/>
  <c r="O25" i="23"/>
  <c r="P5" i="23"/>
  <c r="P25" i="23" s="1"/>
  <c r="E17" i="4"/>
  <c r="E15" i="4"/>
  <c r="E10" i="4"/>
  <c r="E12" i="4"/>
  <c r="E14" i="4"/>
  <c r="E16" i="4"/>
  <c r="E18" i="4"/>
  <c r="E20" i="4"/>
  <c r="E23" i="4"/>
  <c r="D23" i="4"/>
  <c r="L42" i="2"/>
  <c r="G42" i="3" s="1"/>
  <c r="L42" i="1"/>
  <c r="F42" i="3" s="1"/>
  <c r="H42" i="2"/>
  <c r="E42" i="3" s="1"/>
  <c r="H37" i="2"/>
  <c r="E37" i="3" s="1"/>
  <c r="B22" i="1"/>
  <c r="B22" i="2" s="1"/>
  <c r="H29" i="1"/>
  <c r="D29" i="3" s="1"/>
  <c r="D29" i="1"/>
  <c r="B29" i="3" s="1"/>
  <c r="L29" i="1"/>
  <c r="F29" i="3" s="1"/>
  <c r="J29" i="2"/>
  <c r="L29" i="2" s="1"/>
  <c r="G29" i="3" s="1"/>
  <c r="G29" i="2"/>
  <c r="H29" i="2" s="1"/>
  <c r="E29" i="3" s="1"/>
  <c r="C29" i="2"/>
  <c r="D29" i="2" s="1"/>
  <c r="C29" i="3" s="1"/>
  <c r="K22" i="1"/>
  <c r="K22" i="2" s="1"/>
  <c r="L27" i="1"/>
  <c r="F27" i="3" s="1"/>
  <c r="J22" i="1"/>
  <c r="J22" i="2" s="1"/>
  <c r="J27" i="2"/>
  <c r="L27" i="2" s="1"/>
  <c r="G27" i="3" s="1"/>
  <c r="H27" i="2"/>
  <c r="E27" i="3" s="1"/>
  <c r="J23" i="2"/>
  <c r="C22" i="1"/>
  <c r="C22" i="2" s="1"/>
  <c r="B23" i="2"/>
  <c r="L23" i="1"/>
  <c r="F23" i="3" s="1"/>
  <c r="K23" i="2"/>
  <c r="F22" i="1"/>
  <c r="F22" i="2" s="1"/>
  <c r="H23" i="2"/>
  <c r="E23" i="3" s="1"/>
  <c r="D23" i="1"/>
  <c r="B23" i="3" s="1"/>
  <c r="G22" i="1"/>
  <c r="H23" i="1"/>
  <c r="D23" i="3" s="1"/>
  <c r="D23" i="2"/>
  <c r="C23" i="3" s="1"/>
  <c r="K20" i="2"/>
  <c r="L20" i="2" s="1"/>
  <c r="G20" i="3" s="1"/>
  <c r="H20" i="2"/>
  <c r="E20" i="3" s="1"/>
  <c r="D21" i="2"/>
  <c r="C21" i="3" s="1"/>
  <c r="D20" i="1"/>
  <c r="B20" i="3" s="1"/>
  <c r="J8" i="1"/>
  <c r="H18" i="2"/>
  <c r="E18" i="3" s="1"/>
  <c r="D18" i="2"/>
  <c r="C18" i="3" s="1"/>
  <c r="D18" i="1"/>
  <c r="B18" i="3" s="1"/>
  <c r="B8" i="1"/>
  <c r="G9" i="2"/>
  <c r="G8" i="2"/>
  <c r="D9" i="1"/>
  <c r="B9" i="3" s="1"/>
  <c r="K8" i="1"/>
  <c r="H9" i="1"/>
  <c r="D9" i="3" s="1"/>
  <c r="F9" i="2"/>
  <c r="D9" i="2"/>
  <c r="C9" i="3" s="1"/>
  <c r="C8" i="1"/>
  <c r="C44" i="1" s="1"/>
  <c r="J9" i="2"/>
  <c r="L9" i="2" s="1"/>
  <c r="G9" i="3" s="1"/>
  <c r="H10" i="2"/>
  <c r="E10" i="3" s="1"/>
  <c r="H8" i="1"/>
  <c r="D8" i="3" s="1"/>
  <c r="F8" i="2"/>
  <c r="L23" i="2" l="1"/>
  <c r="G23" i="3" s="1"/>
  <c r="C45" i="1"/>
  <c r="B8" i="2"/>
  <c r="B44" i="1"/>
  <c r="B45" i="1" s="1"/>
  <c r="K8" i="2"/>
  <c r="K44" i="1"/>
  <c r="J8" i="2"/>
  <c r="J44" i="1"/>
  <c r="J45" i="1" s="1"/>
  <c r="F44" i="1"/>
  <c r="F45" i="1" s="1"/>
  <c r="G44" i="1"/>
  <c r="H9" i="2"/>
  <c r="E9" i="3" s="1"/>
  <c r="D22" i="2"/>
  <c r="C22" i="3" s="1"/>
  <c r="D22" i="1"/>
  <c r="B22" i="3" s="1"/>
  <c r="L22" i="2"/>
  <c r="G22" i="3" s="1"/>
  <c r="F45" i="2"/>
  <c r="L22" i="1"/>
  <c r="F22" i="3" s="1"/>
  <c r="H22" i="1"/>
  <c r="D22" i="3" s="1"/>
  <c r="G22" i="2"/>
  <c r="H22" i="2" s="1"/>
  <c r="E22" i="3" s="1"/>
  <c r="H8" i="2"/>
  <c r="E8" i="3" s="1"/>
  <c r="G44" i="2"/>
  <c r="I34" i="2" s="1"/>
  <c r="B45" i="2"/>
  <c r="L8" i="1"/>
  <c r="F8" i="3" s="1"/>
  <c r="D8" i="1"/>
  <c r="B8" i="3" s="1"/>
  <c r="C8" i="2"/>
  <c r="L8" i="2" l="1"/>
  <c r="G8" i="3" s="1"/>
  <c r="L44" i="1"/>
  <c r="K45" i="1"/>
  <c r="H44" i="1"/>
  <c r="G45" i="1"/>
  <c r="D45" i="1"/>
  <c r="D44" i="1"/>
  <c r="I9" i="2"/>
  <c r="D44" i="3"/>
  <c r="F44" i="2"/>
  <c r="H44" i="2" s="1"/>
  <c r="E44" i="3" s="1"/>
  <c r="I42" i="2"/>
  <c r="I29" i="2"/>
  <c r="I30" i="2"/>
  <c r="I21" i="2"/>
  <c r="I10" i="2"/>
  <c r="I35" i="2"/>
  <c r="F44" i="3"/>
  <c r="I12" i="2"/>
  <c r="I18" i="2"/>
  <c r="I8" i="2"/>
  <c r="I13" i="2"/>
  <c r="J44" i="2"/>
  <c r="J45" i="2"/>
  <c r="I24" i="2"/>
  <c r="I37" i="2"/>
  <c r="I36" i="2"/>
  <c r="I40" i="2"/>
  <c r="I32" i="2"/>
  <c r="I19" i="2"/>
  <c r="I26" i="2"/>
  <c r="I27" i="2"/>
  <c r="I43" i="2"/>
  <c r="I38" i="2"/>
  <c r="I39" i="2"/>
  <c r="I14" i="2"/>
  <c r="I15" i="2"/>
  <c r="I41" i="2"/>
  <c r="I28" i="2"/>
  <c r="I31" i="2"/>
  <c r="I16" i="2"/>
  <c r="I33" i="2"/>
  <c r="I25" i="2"/>
  <c r="I23" i="2"/>
  <c r="I11" i="2"/>
  <c r="I22" i="2"/>
  <c r="I20" i="2"/>
  <c r="I44" i="2"/>
  <c r="I17" i="2"/>
  <c r="B44" i="2"/>
  <c r="K44" i="2"/>
  <c r="M26" i="2" s="1"/>
  <c r="D8" i="2"/>
  <c r="C8" i="3" s="1"/>
  <c r="C44" i="2"/>
  <c r="B44" i="3"/>
  <c r="H45" i="1" l="1"/>
  <c r="L45" i="1"/>
  <c r="M38" i="2"/>
  <c r="M18" i="2"/>
  <c r="M9" i="2"/>
  <c r="M15" i="2"/>
  <c r="M29" i="2"/>
  <c r="M32" i="2"/>
  <c r="M13" i="2"/>
  <c r="M25" i="2"/>
  <c r="M30" i="2"/>
  <c r="M12" i="2"/>
  <c r="M19" i="2"/>
  <c r="M28" i="2"/>
  <c r="M44" i="2"/>
  <c r="M35" i="2"/>
  <c r="M17" i="2"/>
  <c r="M8" i="2"/>
  <c r="M31" i="2"/>
  <c r="M24" i="2"/>
  <c r="M16" i="2"/>
  <c r="M42" i="2"/>
  <c r="M37" i="2"/>
  <c r="M41" i="2"/>
  <c r="M36" i="2"/>
  <c r="M23" i="2"/>
  <c r="M43" i="2"/>
  <c r="M22" i="2"/>
  <c r="M34" i="2"/>
  <c r="M33" i="2"/>
  <c r="M10" i="2"/>
  <c r="M14" i="2"/>
  <c r="M20" i="2"/>
  <c r="L44" i="2"/>
  <c r="G44" i="3" s="1"/>
  <c r="M11" i="2"/>
  <c r="M40" i="2"/>
  <c r="M39" i="2"/>
  <c r="M27" i="2"/>
  <c r="M21" i="2"/>
  <c r="K46" i="2"/>
  <c r="K45" i="2"/>
  <c r="E12" i="2"/>
  <c r="E44" i="2"/>
  <c r="E38" i="2"/>
  <c r="E24" i="2"/>
  <c r="E31" i="2"/>
  <c r="E42" i="2"/>
  <c r="E21" i="2"/>
  <c r="E32" i="2"/>
  <c r="E34" i="2"/>
  <c r="E14" i="2"/>
  <c r="E13" i="2"/>
  <c r="E26" i="2"/>
  <c r="E36" i="2"/>
  <c r="E43" i="2"/>
  <c r="E10" i="2"/>
  <c r="E16" i="2"/>
  <c r="E29" i="2"/>
  <c r="E30" i="2"/>
  <c r="E41" i="2"/>
  <c r="E15" i="2"/>
  <c r="E35" i="2"/>
  <c r="E20" i="2"/>
  <c r="E28" i="2"/>
  <c r="E19" i="2"/>
  <c r="E40" i="2"/>
  <c r="E17" i="2"/>
  <c r="E37" i="2"/>
  <c r="E18" i="2"/>
  <c r="E11" i="2"/>
  <c r="E23" i="2"/>
  <c r="E22" i="2"/>
  <c r="E9" i="2"/>
  <c r="E27" i="2"/>
  <c r="E39" i="2"/>
  <c r="E25" i="2"/>
  <c r="E33" i="2"/>
  <c r="D44" i="2"/>
  <c r="C44" i="3" s="1"/>
  <c r="G46" i="2"/>
  <c r="G45" i="2"/>
  <c r="E8" i="2"/>
  <c r="I45" i="2" l="1"/>
  <c r="H45" i="2"/>
  <c r="E45" i="3" s="1"/>
  <c r="I46" i="2"/>
  <c r="H46" i="2"/>
  <c r="E46" i="3" s="1"/>
  <c r="M45" i="2"/>
  <c r="L45" i="2"/>
  <c r="G45" i="3" s="1"/>
  <c r="M46" i="2"/>
  <c r="L46" i="2"/>
  <c r="G46" i="3" s="1"/>
</calcChain>
</file>

<file path=xl/sharedStrings.xml><?xml version="1.0" encoding="utf-8"?>
<sst xmlns="http://schemas.openxmlformats.org/spreadsheetml/2006/main" count="421" uniqueCount="227">
  <si>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</si>
  <si>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</si>
  <si>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</si>
  <si>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</si>
  <si>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</si>
  <si>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</si>
  <si>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</si>
  <si>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</si>
  <si>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</si>
  <si>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</si>
  <si>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</si>
  <si>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</si>
  <si>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</si>
  <si>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</si>
  <si>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</si>
  <si>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</si>
  <si>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</si>
  <si>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</si>
  <si>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</si>
  <si>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</si>
  <si>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</si>
  <si>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</si>
  <si>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</si>
  <si>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</si>
  <si>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</si>
  <si>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</si>
  <si>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</si>
  <si>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</si>
  <si>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</si>
  <si>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</si>
  <si>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</si>
  <si>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</si>
  <si>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</si>
  <si>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</si>
  <si>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</si>
  <si>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</si>
  <si>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</si>
  <si>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</si>
  <si>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</si>
  <si>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</si>
  <si>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</si>
  <si>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</si>
  <si>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</si>
  <si>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</si>
  <si>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</si>
  <si>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</si>
  <si>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</si>
  <si>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</si>
  <si>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</si>
  <si>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</si>
  <si>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</si>
  <si>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</si>
  <si>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</si>
  <si>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</si>
  <si>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</si>
  <si>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</si>
  <si>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</si>
  <si>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</si>
  <si>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</si>
  <si>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</si>
  <si>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</si>
  <si>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</si>
  <si>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</si>
  <si>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</si>
  <si>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</si>
  <si>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</si>
  <si>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</si>
  <si>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</si>
  <si>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</si>
  <si>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</si>
  <si>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</si>
  <si>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</si>
  <si>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</si>
  <si>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</si>
  <si>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</si>
  <si>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</si>
  <si>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</si>
  <si>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</si>
  <si>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</si>
  <si>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</si>
  <si>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</si>
  <si>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</si>
  <si>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</si>
  <si>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</si>
  <si>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</si>
  <si>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</si>
  <si>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</si>
  <si>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</si>
  <si>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</si>
  <si>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</si>
  <si>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</si>
  <si>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</si>
  <si>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</si>
  <si>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</si>
  <si>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</si>
  <si>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</si>
  <si>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</si>
  <si>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</si>
  <si>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</si>
  <si>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</si>
  <si>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</si>
  <si>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</si>
  <si>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</si>
  <si>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</si>
  <si>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</si>
  <si>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</si>
  <si>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</si>
  <si>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</si>
  <si>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</si>
  <si>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</si>
  <si>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</si>
  <si>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</si>
  <si>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</si>
  <si>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</si>
  <si>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</si>
  <si>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</si>
  <si>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</si>
  <si>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</si>
  <si>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('22/'21)</t>
  </si>
  <si>
    <t xml:space="preserve"> Pay(22)  (%)</t>
  </si>
  <si>
    <t>2022 YILI İHRACATIMIZDA İLK 20 ÜLKE (1.000 $)</t>
  </si>
  <si>
    <t>2022 İHRACAT RAKAMLARI - TL</t>
  </si>
  <si>
    <t>AĞUSTOS  (2021/2020)</t>
  </si>
  <si>
    <t>OCAK - AĞUSTOS (2021/2020)</t>
  </si>
  <si>
    <t>1 - 30 EYLÜL İHRACAT RAKAMLARI</t>
  </si>
  <si>
    <t xml:space="preserve">SEKTÖREL BAZDA İHRACAT RAKAMLARI -1.000 $ </t>
  </si>
  <si>
    <t>1 - 30 EYLÜL</t>
  </si>
  <si>
    <t>1 OCAK  -  30 EYLÜL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</si>
  <si>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</si>
  <si>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</si>
  <si>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</si>
  <si>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</si>
  <si>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</si>
  <si>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</si>
  <si>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</si>
  <si>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</si>
  <si>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</si>
  <si>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</si>
  <si>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</si>
  <si>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</si>
  <si>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</si>
  <si>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</si>
  <si>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</si>
  <si>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</si>
  <si>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</si>
  <si>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</si>
  <si>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</si>
  <si>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</si>
  <si>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</si>
  <si>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</si>
  <si>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</si>
  <si>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</si>
  <si>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</si>
  <si>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</si>
  <si>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</si>
  <si>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</si>
  <si>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</si>
  <si>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1 - 30 EYLÜL</t>
  </si>
  <si>
    <t>2022  1 - 30 EYLÜL</t>
  </si>
  <si>
    <t>BRİTANYA VİRJİN AD.</t>
  </si>
  <si>
    <t>TUVALU</t>
  </si>
  <si>
    <t>PALAU</t>
  </si>
  <si>
    <t>BURUNDİ</t>
  </si>
  <si>
    <t>MARŞAL ADALARI</t>
  </si>
  <si>
    <t>LETONYA</t>
  </si>
  <si>
    <t>FAROE ADALARI</t>
  </si>
  <si>
    <t>GUYANA</t>
  </si>
  <si>
    <t>TONGA</t>
  </si>
  <si>
    <t>LESOTHO</t>
  </si>
  <si>
    <t>ALMANYA</t>
  </si>
  <si>
    <t>BİRLEŞİK KRALLIK</t>
  </si>
  <si>
    <t>ABD</t>
  </si>
  <si>
    <t>IRAK</t>
  </si>
  <si>
    <t>RUSYA FEDERASYONU</t>
  </si>
  <si>
    <t>İTALYA</t>
  </si>
  <si>
    <t>İSPANYA</t>
  </si>
  <si>
    <t>FRANSA</t>
  </si>
  <si>
    <t>ROMANYA</t>
  </si>
  <si>
    <t>İSRAİL</t>
  </si>
  <si>
    <t>İSTANBUL</t>
  </si>
  <si>
    <t>KOCAELI</t>
  </si>
  <si>
    <t>BURSA</t>
  </si>
  <si>
    <t>İZMIR</t>
  </si>
  <si>
    <t>ANKARA</t>
  </si>
  <si>
    <t>GAZIANTEP</t>
  </si>
  <si>
    <t>MANISA</t>
  </si>
  <si>
    <t>SAKARYA</t>
  </si>
  <si>
    <t>DENIZLI</t>
  </si>
  <si>
    <t>KONYA</t>
  </si>
  <si>
    <t>TUNCELI</t>
  </si>
  <si>
    <t>ÇORUM</t>
  </si>
  <si>
    <t>BINGÖL</t>
  </si>
  <si>
    <t>ELAZIĞ</t>
  </si>
  <si>
    <t>OSMANIYE</t>
  </si>
  <si>
    <t>ŞANLIURFA</t>
  </si>
  <si>
    <t>YOZGAT</t>
  </si>
  <si>
    <t>BATMAN</t>
  </si>
  <si>
    <t>HAKKARI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</si>
  <si>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</si>
  <si>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</si>
  <si>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</si>
  <si>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</si>
  <si>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</si>
  <si>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</si>
  <si>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</si>
  <si>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</si>
  <si>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</si>
  <si>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</si>
  <si>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</si>
  <si>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</si>
  <si>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</si>
  <si>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</si>
  <si>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HOLLANDA</t>
  </si>
  <si>
    <t>POLONYA</t>
  </si>
  <si>
    <t>BELÇİKA</t>
  </si>
  <si>
    <t>BULGARİSTAN</t>
  </si>
  <si>
    <t>BAE</t>
  </si>
  <si>
    <t>MISIR</t>
  </si>
  <si>
    <t>FAS</t>
  </si>
  <si>
    <t>YUNANİSTAN</t>
  </si>
  <si>
    <t>ÇİN</t>
  </si>
  <si>
    <t>LİBYA</t>
  </si>
  <si>
    <t>İhracatçı Birlikleri Kaydından Muaf İhracat ile Antrepo ve Serbest Bölgeler Farkı</t>
  </si>
  <si>
    <t>GENEL İHRACAT TOPLAMI</t>
  </si>
  <si>
    <t>1 Eylül - 31 Eylül</t>
  </si>
  <si>
    <t>1 Ekim - 31 Eylül</t>
  </si>
  <si>
    <t>1 Ocak - 31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</si>
</sst>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8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3" applyNumberFormat="0" applyAlignment="0" applyProtection="0"/>
    <xf numFmtId="0" fontId="50" fillId="39" borderId="23" applyNumberFormat="0" applyAlignment="0" applyProtection="0"/>
    <xf numFmtId="0" fontId="51" fillId="40" borderId="24" applyNumberFormat="0" applyAlignment="0" applyProtection="0"/>
    <xf numFmtId="0" fontId="51" fillId="40" borderId="24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5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3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0" applyNumberFormat="0" applyFill="0" applyAlignment="0" applyProtection="0"/>
    <xf numFmtId="0" fontId="7" fillId="0" borderId="2" applyNumberFormat="0" applyFill="0" applyAlignment="0" applyProtection="0"/>
    <xf numFmtId="0" fontId="48" fillId="0" borderId="21" applyNumberFormat="0" applyFill="0" applyAlignment="0" applyProtection="0"/>
    <xf numFmtId="0" fontId="8" fillId="0" borderId="3" applyNumberFormat="0" applyFill="0" applyAlignment="0" applyProtection="0"/>
    <xf numFmtId="0" fontId="49" fillId="0" borderId="22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3" applyNumberFormat="0" applyAlignment="0" applyProtection="0"/>
    <xf numFmtId="0" fontId="53" fillId="31" borderId="23" applyNumberFormat="0" applyAlignment="0" applyProtection="0"/>
    <xf numFmtId="0" fontId="11" fillId="0" borderId="6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26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28" fillId="28" borderId="26" applyNumberFormat="0" applyFont="0" applyAlignment="0" applyProtection="0"/>
    <xf numFmtId="0" fontId="10" fillId="3" borderId="5" applyNumberFormat="0" applyAlignment="0" applyProtection="0"/>
    <xf numFmtId="0" fontId="52" fillId="39" borderId="25" applyNumberFormat="0" applyAlignment="0" applyProtection="0"/>
    <xf numFmtId="0" fontId="52" fillId="39" borderId="25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27" applyNumberFormat="0" applyFill="0" applyAlignment="0" applyProtection="0"/>
    <xf numFmtId="0" fontId="14" fillId="0" borderId="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3" applyNumberFormat="0" applyAlignment="0" applyProtection="0"/>
    <xf numFmtId="0" fontId="50" fillId="39" borderId="23" applyNumberFormat="0" applyAlignment="0" applyProtection="0"/>
    <xf numFmtId="0" fontId="50" fillId="39" borderId="23" applyNumberFormat="0" applyAlignment="0" applyProtection="0"/>
    <xf numFmtId="0" fontId="51" fillId="40" borderId="24" applyNumberFormat="0" applyAlignment="0" applyProtection="0"/>
    <xf numFmtId="0" fontId="51" fillId="40" borderId="24" applyNumberFormat="0" applyAlignment="0" applyProtection="0"/>
    <xf numFmtId="0" fontId="51" fillId="40" borderId="24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3" applyNumberFormat="0" applyAlignment="0" applyProtection="0"/>
    <xf numFmtId="0" fontId="53" fillId="31" borderId="23" applyNumberFormat="0" applyAlignment="0" applyProtection="0"/>
    <xf numFmtId="0" fontId="53" fillId="31" borderId="23" applyNumberFormat="0" applyAlignment="0" applyProtection="0"/>
    <xf numFmtId="0" fontId="53" fillId="31" borderId="23" applyNumberFormat="0" applyAlignment="0" applyProtection="0"/>
    <xf numFmtId="0" fontId="51" fillId="40" borderId="24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2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2" fillId="4" borderId="7" applyNumberFormat="0" applyFont="0" applyAlignment="0" applyProtection="0"/>
    <xf numFmtId="0" fontId="16" fillId="28" borderId="26" applyNumberFormat="0" applyFont="0" applyAlignment="0" applyProtection="0"/>
    <xf numFmtId="0" fontId="55" fillId="31" borderId="0" applyNumberFormat="0" applyBorder="0" applyAlignment="0" applyProtection="0"/>
    <xf numFmtId="0" fontId="52" fillId="39" borderId="25" applyNumberFormat="0" applyAlignment="0" applyProtection="0"/>
    <xf numFmtId="0" fontId="52" fillId="39" borderId="25" applyNumberFormat="0" applyAlignment="0" applyProtection="0"/>
    <xf numFmtId="0" fontId="52" fillId="39" borderId="25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2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0" fontId="76" fillId="0" borderId="14" xfId="0" applyFont="1" applyFill="1" applyBorder="1"/>
    <xf numFmtId="0" fontId="77" fillId="0" borderId="14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5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16" xfId="0" applyFont="1" applyFill="1" applyBorder="1" applyAlignment="1">
      <alignment horizontal="center"/>
    </xf>
    <xf numFmtId="3" fontId="80" fillId="0" borderId="17" xfId="0" applyNumberFormat="1" applyFont="1" applyFill="1" applyBorder="1" applyAlignment="1">
      <alignment horizontal="right"/>
    </xf>
    <xf numFmtId="3" fontId="80" fillId="0" borderId="18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28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2" fillId="0" borderId="17" xfId="0" applyNumberFormat="1" applyFont="1" applyFill="1" applyBorder="1" applyAlignment="1">
      <alignment horizontal="right"/>
    </xf>
    <xf numFmtId="49" fontId="75" fillId="0" borderId="29" xfId="0" applyNumberFormat="1" applyFont="1" applyFill="1" applyBorder="1" applyAlignment="1">
      <alignment horizontal="center"/>
    </xf>
    <xf numFmtId="49" fontId="75" fillId="0" borderId="30" xfId="0" applyNumberFormat="1" applyFont="1" applyFill="1" applyBorder="1" applyAlignment="1">
      <alignment horizontal="center"/>
    </xf>
    <xf numFmtId="0" fontId="75" fillId="0" borderId="31" xfId="0" applyFont="1" applyFill="1" applyBorder="1" applyAlignment="1">
      <alignment horizontal="center"/>
    </xf>
    <xf numFmtId="0" fontId="80" fillId="0" borderId="32" xfId="0" applyFont="1" applyFill="1" applyBorder="1" applyAlignment="1">
      <alignment horizontal="center"/>
    </xf>
    <xf numFmtId="3" fontId="80" fillId="0" borderId="33" xfId="0" applyNumberFormat="1" applyFont="1" applyFill="1" applyBorder="1" applyAlignment="1">
      <alignment horizontal="right"/>
    </xf>
    <xf numFmtId="3" fontId="80" fillId="0" borderId="34" xfId="0" applyNumberFormat="1" applyFont="1" applyFill="1" applyBorder="1" applyAlignment="1">
      <alignment horizontal="right"/>
    </xf>
    <xf numFmtId="0" fontId="76" fillId="0" borderId="29" xfId="0" applyFont="1" applyFill="1" applyBorder="1"/>
    <xf numFmtId="3" fontId="76" fillId="0" borderId="30" xfId="0" applyNumberFormat="1" applyFont="1" applyFill="1" applyBorder="1" applyAlignment="1">
      <alignment horizontal="right"/>
    </xf>
    <xf numFmtId="3" fontId="76" fillId="0" borderId="31" xfId="0" applyNumberFormat="1" applyFont="1" applyFill="1" applyBorder="1" applyAlignment="1">
      <alignment horizontal="right"/>
    </xf>
    <xf numFmtId="0" fontId="77" fillId="0" borderId="35" xfId="0" applyFont="1" applyFill="1" applyBorder="1"/>
    <xf numFmtId="3" fontId="77" fillId="0" borderId="36" xfId="0" applyNumberFormat="1" applyFont="1" applyFill="1" applyBorder="1" applyAlignment="1">
      <alignment horizontal="right"/>
    </xf>
    <xf numFmtId="3" fontId="76" fillId="0" borderId="37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11079945.017079998</c:v>
                </c:pt>
                <c:pt idx="1">
                  <c:v>11952284.821889997</c:v>
                </c:pt>
                <c:pt idx="2">
                  <c:v>14120571.804639999</c:v>
                </c:pt>
                <c:pt idx="3">
                  <c:v>14141740.641960002</c:v>
                </c:pt>
                <c:pt idx="4">
                  <c:v>12585053.377070002</c:v>
                </c:pt>
                <c:pt idx="5">
                  <c:v>15239322.783540003</c:v>
                </c:pt>
                <c:pt idx="6">
                  <c:v>12620210.589340001</c:v>
                </c:pt>
                <c:pt idx="7">
                  <c:v>14410895.825899998</c:v>
                </c:pt>
                <c:pt idx="8">
                  <c:v>15796306.94506</c:v>
                </c:pt>
                <c:pt idx="9">
                  <c:v>15671099.75192</c:v>
                </c:pt>
                <c:pt idx="10">
                  <c:v>16225084.561210001</c:v>
                </c:pt>
                <c:pt idx="11">
                  <c:v>16896771.808350001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4-4C6B-BEA7-61767289F9DA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13078283.826099997</c:v>
                </c:pt>
                <c:pt idx="1">
                  <c:v>14973739.740269996</c:v>
                </c:pt>
                <c:pt idx="2">
                  <c:v>17095175.21565</c:v>
                </c:pt>
                <c:pt idx="3">
                  <c:v>17674216.143280003</c:v>
                </c:pt>
                <c:pt idx="4">
                  <c:v>14029023.318380002</c:v>
                </c:pt>
                <c:pt idx="5">
                  <c:v>17297192.667989999</c:v>
                </c:pt>
                <c:pt idx="6">
                  <c:v>13557238.343139997</c:v>
                </c:pt>
                <c:pt idx="7">
                  <c:v>15304494.191889999</c:v>
                </c:pt>
                <c:pt idx="8">
                  <c:v>16273332.81151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4-4C6B-BEA7-61767289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410368"/>
        <c:axId val="815409280"/>
      </c:lineChart>
      <c:catAx>
        <c:axId val="8154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0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54092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10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119499.48089000002</c:v>
                </c:pt>
                <c:pt idx="1">
                  <c:v>126675.82836999996</c:v>
                </c:pt>
                <c:pt idx="2">
                  <c:v>155152.66852000001</c:v>
                </c:pt>
                <c:pt idx="3">
                  <c:v>138870.57906000002</c:v>
                </c:pt>
                <c:pt idx="4">
                  <c:v>95080.687220000007</c:v>
                </c:pt>
                <c:pt idx="5">
                  <c:v>119472.70801</c:v>
                </c:pt>
                <c:pt idx="6">
                  <c:v>74444.782759999987</c:v>
                </c:pt>
                <c:pt idx="7">
                  <c:v>106288.30930999998</c:v>
                </c:pt>
                <c:pt idx="8">
                  <c:v>146898.75214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9-4C47-B325-53CDFA3EC80F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126148.15974</c:v>
                </c:pt>
                <c:pt idx="3">
                  <c:v>121883.05445</c:v>
                </c:pt>
                <c:pt idx="4">
                  <c:v>104753.48768999999</c:v>
                </c:pt>
                <c:pt idx="5">
                  <c:v>110501.72897</c:v>
                </c:pt>
                <c:pt idx="6">
                  <c:v>71800.412160000007</c:v>
                </c:pt>
                <c:pt idx="7">
                  <c:v>113471.33409</c:v>
                </c:pt>
                <c:pt idx="8">
                  <c:v>159678.48045</c:v>
                </c:pt>
                <c:pt idx="9">
                  <c:v>194546.33186999999</c:v>
                </c:pt>
                <c:pt idx="10">
                  <c:v>175975.25318999999</c:v>
                </c:pt>
                <c:pt idx="11">
                  <c:v>169879.31026999999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9-4C47-B325-53CDFA3EC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619696"/>
        <c:axId val="979614256"/>
      </c:lineChart>
      <c:catAx>
        <c:axId val="97961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1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6142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19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182179.29434999995</c:v>
                </c:pt>
                <c:pt idx="1">
                  <c:v>166179.95729000002</c:v>
                </c:pt>
                <c:pt idx="2">
                  <c:v>147802.41224000001</c:v>
                </c:pt>
                <c:pt idx="3">
                  <c:v>125035.16961999996</c:v>
                </c:pt>
                <c:pt idx="4">
                  <c:v>99631.66091999998</c:v>
                </c:pt>
                <c:pt idx="5">
                  <c:v>111830.66846000004</c:v>
                </c:pt>
                <c:pt idx="6">
                  <c:v>86926.950379999995</c:v>
                </c:pt>
                <c:pt idx="7">
                  <c:v>91437.626239999983</c:v>
                </c:pt>
                <c:pt idx="8">
                  <c:v>136147.59479999999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3-4B5D-BA1F-80C4112F09E5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147977.08721999999</c:v>
                </c:pt>
                <c:pt idx="6">
                  <c:v>131215.7303</c:v>
                </c:pt>
                <c:pt idx="7">
                  <c:v>111714.37826</c:v>
                </c:pt>
                <c:pt idx="8">
                  <c:v>201450.54587</c:v>
                </c:pt>
                <c:pt idx="9">
                  <c:v>250347.52458</c:v>
                </c:pt>
                <c:pt idx="10">
                  <c:v>277980.59620000003</c:v>
                </c:pt>
                <c:pt idx="11">
                  <c:v>247152.83914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3-4B5D-BA1F-80C4112F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626224"/>
        <c:axId val="979612624"/>
      </c:lineChart>
      <c:catAx>
        <c:axId val="97962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1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6126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26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46265.332340000008</c:v>
                </c:pt>
                <c:pt idx="2">
                  <c:v>31049.380369999995</c:v>
                </c:pt>
                <c:pt idx="3">
                  <c:v>29633.729480000005</c:v>
                </c:pt>
                <c:pt idx="4">
                  <c:v>21837.58901</c:v>
                </c:pt>
                <c:pt idx="5">
                  <c:v>26370.037350000006</c:v>
                </c:pt>
                <c:pt idx="6">
                  <c:v>24072.580310000008</c:v>
                </c:pt>
                <c:pt idx="7">
                  <c:v>29110.841799999998</c:v>
                </c:pt>
                <c:pt idx="8">
                  <c:v>44443.521289999997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1-400C-BA75-85F0D3F8ED5D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24837.689180000001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29806.453839999998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39583.996249999997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1-400C-BA75-85F0D3F8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621328"/>
        <c:axId val="979622960"/>
      </c:lineChart>
      <c:catAx>
        <c:axId val="97962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2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6229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21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54248.671849999992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52440.728620000002</c:v>
                </c:pt>
                <c:pt idx="4">
                  <c:v>53632.734109999998</c:v>
                </c:pt>
                <c:pt idx="5">
                  <c:v>79388.939400000003</c:v>
                </c:pt>
                <c:pt idx="6">
                  <c:v>56373.059930000003</c:v>
                </c:pt>
                <c:pt idx="7">
                  <c:v>88413.106140000018</c:v>
                </c:pt>
                <c:pt idx="8">
                  <c:v>84480.331309999994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C-48BA-A2DB-352E285A115C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49271.71471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100938.86161000001</c:v>
                </c:pt>
                <c:pt idx="9">
                  <c:v>76717.204389999999</c:v>
                </c:pt>
                <c:pt idx="10">
                  <c:v>57727.288930000002</c:v>
                </c:pt>
                <c:pt idx="11">
                  <c:v>77482.560119999995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C-48BA-A2DB-352E285A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614800"/>
        <c:axId val="979616432"/>
      </c:lineChart>
      <c:catAx>
        <c:axId val="97961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1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616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14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12415.091230000004</c:v>
                </c:pt>
                <c:pt idx="1">
                  <c:v>15693.36544</c:v>
                </c:pt>
                <c:pt idx="2">
                  <c:v>17033.14921</c:v>
                </c:pt>
                <c:pt idx="3">
                  <c:v>18062.520100000005</c:v>
                </c:pt>
                <c:pt idx="4">
                  <c:v>12463.489380000001</c:v>
                </c:pt>
                <c:pt idx="5">
                  <c:v>9079.7899399999988</c:v>
                </c:pt>
                <c:pt idx="6">
                  <c:v>5416.2380399999993</c:v>
                </c:pt>
                <c:pt idx="7">
                  <c:v>8198.9843700000001</c:v>
                </c:pt>
                <c:pt idx="8">
                  <c:v>7695.7300299999997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5-4DD5-AAA8-2F754A7E0799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5-4DD5-AAA8-2F754A7E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623504"/>
        <c:axId val="979619152"/>
      </c:lineChart>
      <c:catAx>
        <c:axId val="97962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1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619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23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300295.32031999994</c:v>
                </c:pt>
                <c:pt idx="1">
                  <c:v>316201.99006000004</c:v>
                </c:pt>
                <c:pt idx="2">
                  <c:v>381564.50909999991</c:v>
                </c:pt>
                <c:pt idx="3">
                  <c:v>382464.25159999996</c:v>
                </c:pt>
                <c:pt idx="4">
                  <c:v>301571.00877000007</c:v>
                </c:pt>
                <c:pt idx="5">
                  <c:v>369750.04076</c:v>
                </c:pt>
                <c:pt idx="6">
                  <c:v>318859.50579000008</c:v>
                </c:pt>
                <c:pt idx="7">
                  <c:v>323969.29351000005</c:v>
                </c:pt>
                <c:pt idx="8">
                  <c:v>357221.49328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2-4B40-AC15-C19876892BFC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216886.89996000001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299483.45898</c:v>
                </c:pt>
                <c:pt idx="9">
                  <c:v>288750.81549000001</c:v>
                </c:pt>
                <c:pt idx="10">
                  <c:v>321478.48223000002</c:v>
                </c:pt>
                <c:pt idx="11">
                  <c:v>407113.88834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2-4B40-AC15-C19876892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19168"/>
        <c:axId val="981518624"/>
      </c:lineChart>
      <c:catAx>
        <c:axId val="9815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1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15186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19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557540.77205999999</c:v>
                </c:pt>
                <c:pt idx="1">
                  <c:v>622225.12698000018</c:v>
                </c:pt>
                <c:pt idx="2">
                  <c:v>751894.13290999981</c:v>
                </c:pt>
                <c:pt idx="3">
                  <c:v>776060.0998000002</c:v>
                </c:pt>
                <c:pt idx="4">
                  <c:v>612665.4778199998</c:v>
                </c:pt>
                <c:pt idx="5">
                  <c:v>800204.93114999949</c:v>
                </c:pt>
                <c:pt idx="6">
                  <c:v>605908.68254999991</c:v>
                </c:pt>
                <c:pt idx="7">
                  <c:v>732062.66667000018</c:v>
                </c:pt>
                <c:pt idx="8">
                  <c:v>761506.94764999999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E-44C8-8BE0-CCD71C400D16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453129.49826000002</c:v>
                </c:pt>
                <c:pt idx="1">
                  <c:v>479071.42109999998</c:v>
                </c:pt>
                <c:pt idx="2">
                  <c:v>580656.74308000004</c:v>
                </c:pt>
                <c:pt idx="3">
                  <c:v>581183.08773999999</c:v>
                </c:pt>
                <c:pt idx="4">
                  <c:v>501065.42385000002</c:v>
                </c:pt>
                <c:pt idx="5">
                  <c:v>613084.11737999995</c:v>
                </c:pt>
                <c:pt idx="6">
                  <c:v>505401.99618999998</c:v>
                </c:pt>
                <c:pt idx="7">
                  <c:v>605133.60210000002</c:v>
                </c:pt>
                <c:pt idx="8">
                  <c:v>650689.73337999999</c:v>
                </c:pt>
                <c:pt idx="9">
                  <c:v>613680.53521999996</c:v>
                </c:pt>
                <c:pt idx="10">
                  <c:v>694274.64844000002</c:v>
                </c:pt>
                <c:pt idx="11">
                  <c:v>712916.71083999996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E-44C8-8BE0-CCD71C40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16448"/>
        <c:axId val="981520256"/>
      </c:lineChart>
      <c:catAx>
        <c:axId val="9815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2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15202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16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814945.12421000039</c:v>
                </c:pt>
                <c:pt idx="1">
                  <c:v>880639.60464999988</c:v>
                </c:pt>
                <c:pt idx="2">
                  <c:v>950854.05932</c:v>
                </c:pt>
                <c:pt idx="3">
                  <c:v>993348.58590999967</c:v>
                </c:pt>
                <c:pt idx="4">
                  <c:v>766455.29220000003</c:v>
                </c:pt>
                <c:pt idx="5">
                  <c:v>981851.30634000001</c:v>
                </c:pt>
                <c:pt idx="6">
                  <c:v>727424.48584999994</c:v>
                </c:pt>
                <c:pt idx="7">
                  <c:v>836125.64758999983</c:v>
                </c:pt>
                <c:pt idx="8">
                  <c:v>936392.48317000002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8-489E-BABD-F77116EF42B1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730163.28118000005</c:v>
                </c:pt>
                <c:pt idx="1">
                  <c:v>744922.84401</c:v>
                </c:pt>
                <c:pt idx="2">
                  <c:v>868402.56980000006</c:v>
                </c:pt>
                <c:pt idx="3">
                  <c:v>877321.17700999998</c:v>
                </c:pt>
                <c:pt idx="4">
                  <c:v>743295.18130000005</c:v>
                </c:pt>
                <c:pt idx="5">
                  <c:v>898561.48202</c:v>
                </c:pt>
                <c:pt idx="6">
                  <c:v>723408.12600000005</c:v>
                </c:pt>
                <c:pt idx="7">
                  <c:v>827998.32036999997</c:v>
                </c:pt>
                <c:pt idx="8">
                  <c:v>943332.54030999995</c:v>
                </c:pt>
                <c:pt idx="9">
                  <c:v>916757.04001</c:v>
                </c:pt>
                <c:pt idx="10">
                  <c:v>935926.98010000004</c:v>
                </c:pt>
                <c:pt idx="11">
                  <c:v>931980.09959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8-489E-BABD-F77116EF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15360"/>
        <c:axId val="981520800"/>
      </c:lineChart>
      <c:catAx>
        <c:axId val="9815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2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15208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15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132690.81586999999</c:v>
                </c:pt>
                <c:pt idx="1">
                  <c:v>177405.04698999997</c:v>
                </c:pt>
                <c:pt idx="2">
                  <c:v>191755.04114000002</c:v>
                </c:pt>
                <c:pt idx="3">
                  <c:v>187115.56156000003</c:v>
                </c:pt>
                <c:pt idx="4">
                  <c:v>116488.79221</c:v>
                </c:pt>
                <c:pt idx="5">
                  <c:v>172017.60256000006</c:v>
                </c:pt>
                <c:pt idx="6">
                  <c:v>155558.4141100001</c:v>
                </c:pt>
                <c:pt idx="7">
                  <c:v>190897.34107000002</c:v>
                </c:pt>
                <c:pt idx="8">
                  <c:v>210247.12651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3-47F8-BD56-97AAA2D75968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109745.80074999999</c:v>
                </c:pt>
                <c:pt idx="1">
                  <c:v>128850.00098</c:v>
                </c:pt>
                <c:pt idx="2">
                  <c:v>157418.14199999999</c:v>
                </c:pt>
                <c:pt idx="3">
                  <c:v>142853.2746</c:v>
                </c:pt>
                <c:pt idx="4">
                  <c:v>100608.22285000001</c:v>
                </c:pt>
                <c:pt idx="5">
                  <c:v>152946.96387000001</c:v>
                </c:pt>
                <c:pt idx="6">
                  <c:v>144666.56654</c:v>
                </c:pt>
                <c:pt idx="7">
                  <c:v>156641.35057000001</c:v>
                </c:pt>
                <c:pt idx="8">
                  <c:v>171826.17963</c:v>
                </c:pt>
                <c:pt idx="9">
                  <c:v>159293.85029</c:v>
                </c:pt>
                <c:pt idx="10">
                  <c:v>148397.83684999999</c:v>
                </c:pt>
                <c:pt idx="11">
                  <c:v>158225.97433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3-47F8-BD56-97AAA2D7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11552"/>
        <c:axId val="981512096"/>
      </c:lineChart>
      <c:catAx>
        <c:axId val="9815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1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1512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11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251000.59213999996</c:v>
                </c:pt>
                <c:pt idx="2">
                  <c:v>259806.35934000002</c:v>
                </c:pt>
                <c:pt idx="3">
                  <c:v>262164.34668000008</c:v>
                </c:pt>
                <c:pt idx="4">
                  <c:v>157792.59471</c:v>
                </c:pt>
                <c:pt idx="5">
                  <c:v>225188.02543000007</c:v>
                </c:pt>
                <c:pt idx="6">
                  <c:v>156252.50550000006</c:v>
                </c:pt>
                <c:pt idx="7">
                  <c:v>224514.47372999997</c:v>
                </c:pt>
                <c:pt idx="8">
                  <c:v>246191.29844000001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7-4292-AA5E-0F2B0D3AE290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237973.08442</c:v>
                </c:pt>
                <c:pt idx="8">
                  <c:v>271360.61531999998</c:v>
                </c:pt>
                <c:pt idx="9">
                  <c:v>276585.44179000001</c:v>
                </c:pt>
                <c:pt idx="10">
                  <c:v>280147.27015</c:v>
                </c:pt>
                <c:pt idx="11">
                  <c:v>282936.11814999999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7-4292-AA5E-0F2B0D3A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21888"/>
        <c:axId val="981513728"/>
      </c:lineChart>
      <c:catAx>
        <c:axId val="9815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1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15137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21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496926.69274000003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582749.42501999997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4-4341-BFCE-B303E2EC1587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471948.0665999999</c:v>
                </c:pt>
                <c:pt idx="2">
                  <c:v>554604.43624000018</c:v>
                </c:pt>
                <c:pt idx="3">
                  <c:v>703538.61306000012</c:v>
                </c:pt>
                <c:pt idx="4">
                  <c:v>533088.27279999992</c:v>
                </c:pt>
                <c:pt idx="5">
                  <c:v>594710.32810000004</c:v>
                </c:pt>
                <c:pt idx="6">
                  <c:v>491565.51746999996</c:v>
                </c:pt>
                <c:pt idx="7">
                  <c:v>600602.23841000022</c:v>
                </c:pt>
                <c:pt idx="8">
                  <c:v>541657.68018000002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4-4341-BFCE-B303E2EC1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410912"/>
        <c:axId val="815409824"/>
      </c:lineChart>
      <c:catAx>
        <c:axId val="8154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0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5409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10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2127176.946359999</c:v>
                </c:pt>
                <c:pt idx="1">
                  <c:v>2433819.4671100001</c:v>
                </c:pt>
                <c:pt idx="2">
                  <c:v>2977450.1197600001</c:v>
                </c:pt>
                <c:pt idx="3">
                  <c:v>3300299.0293800007</c:v>
                </c:pt>
                <c:pt idx="4">
                  <c:v>2758971.1600799989</c:v>
                </c:pt>
                <c:pt idx="5">
                  <c:v>3185053.3920099996</c:v>
                </c:pt>
                <c:pt idx="6">
                  <c:v>2895573.4218000001</c:v>
                </c:pt>
                <c:pt idx="7">
                  <c:v>2941464.1878600004</c:v>
                </c:pt>
                <c:pt idx="8">
                  <c:v>2920857.1619799999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5-4ECE-8C7C-7214323F4C5B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1641612.7952000001</c:v>
                </c:pt>
                <c:pt idx="1">
                  <c:v>1676078.5529199999</c:v>
                </c:pt>
                <c:pt idx="2">
                  <c:v>1994975.6224</c:v>
                </c:pt>
                <c:pt idx="3">
                  <c:v>2165949.77666</c:v>
                </c:pt>
                <c:pt idx="4">
                  <c:v>2136422.5669900002</c:v>
                </c:pt>
                <c:pt idx="5">
                  <c:v>2369610.12952</c:v>
                </c:pt>
                <c:pt idx="6">
                  <c:v>1911268.46316</c:v>
                </c:pt>
                <c:pt idx="7">
                  <c:v>2047568.5413599999</c:v>
                </c:pt>
                <c:pt idx="8">
                  <c:v>2277943.5573200001</c:v>
                </c:pt>
                <c:pt idx="9">
                  <c:v>2264993.6012599999</c:v>
                </c:pt>
                <c:pt idx="10">
                  <c:v>2376593.4074599999</c:v>
                </c:pt>
                <c:pt idx="11">
                  <c:v>2480622.7338700001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5-4ECE-8C7C-7214323F4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24608"/>
        <c:axId val="981523520"/>
      </c:lineChart>
      <c:catAx>
        <c:axId val="9815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2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15235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24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711569.96559999988</c:v>
                </c:pt>
                <c:pt idx="1">
                  <c:v>813080.11133999983</c:v>
                </c:pt>
                <c:pt idx="2">
                  <c:v>908632.32628000015</c:v>
                </c:pt>
                <c:pt idx="3">
                  <c:v>906366.87203999993</c:v>
                </c:pt>
                <c:pt idx="4">
                  <c:v>719665.76977999986</c:v>
                </c:pt>
                <c:pt idx="5">
                  <c:v>903827.08121000021</c:v>
                </c:pt>
                <c:pt idx="6">
                  <c:v>720835.55918999994</c:v>
                </c:pt>
                <c:pt idx="7">
                  <c:v>848792.24098000012</c:v>
                </c:pt>
                <c:pt idx="8">
                  <c:v>952194.92611999996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3-4879-BE75-EEB4152BECED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650750.31206999999</c:v>
                </c:pt>
                <c:pt idx="1">
                  <c:v>683825.22444000002</c:v>
                </c:pt>
                <c:pt idx="2">
                  <c:v>783684.44865999999</c:v>
                </c:pt>
                <c:pt idx="3">
                  <c:v>820996.44203000003</c:v>
                </c:pt>
                <c:pt idx="4">
                  <c:v>734997.35328000004</c:v>
                </c:pt>
                <c:pt idx="5">
                  <c:v>826943.15567999997</c:v>
                </c:pt>
                <c:pt idx="6">
                  <c:v>696212.87263</c:v>
                </c:pt>
                <c:pt idx="7">
                  <c:v>758072.19669999997</c:v>
                </c:pt>
                <c:pt idx="8">
                  <c:v>875250.93715999997</c:v>
                </c:pt>
                <c:pt idx="9">
                  <c:v>807782.56012000004</c:v>
                </c:pt>
                <c:pt idx="10">
                  <c:v>838118.84566999995</c:v>
                </c:pt>
                <c:pt idx="11">
                  <c:v>935256.33565000002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3-4879-BE75-EEB4152B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25152"/>
        <c:axId val="981514816"/>
      </c:lineChart>
      <c:catAx>
        <c:axId val="9815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1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15148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25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2227769.1717599998</c:v>
                </c:pt>
                <c:pt idx="1">
                  <c:v>2538939.8442699998</c:v>
                </c:pt>
                <c:pt idx="2">
                  <c:v>2679781.8820199994</c:v>
                </c:pt>
                <c:pt idx="3">
                  <c:v>2742309.811209999</c:v>
                </c:pt>
                <c:pt idx="4">
                  <c:v>2298922.2683899999</c:v>
                </c:pt>
                <c:pt idx="5">
                  <c:v>2769086.1054699998</c:v>
                </c:pt>
                <c:pt idx="6">
                  <c:v>2048599.3658600005</c:v>
                </c:pt>
                <c:pt idx="7">
                  <c:v>2266237.8403199995</c:v>
                </c:pt>
                <c:pt idx="8">
                  <c:v>2753507.9374799998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B-4D93-B8AF-E0E567EE5AFC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2266223.68744</c:v>
                </c:pt>
                <c:pt idx="1">
                  <c:v>2530669.7148199999</c:v>
                </c:pt>
                <c:pt idx="2">
                  <c:v>2890088.6971999998</c:v>
                </c:pt>
                <c:pt idx="3">
                  <c:v>2462171.0479000001</c:v>
                </c:pt>
                <c:pt idx="4">
                  <c:v>1880240.25731</c:v>
                </c:pt>
                <c:pt idx="5">
                  <c:v>2350260.9346400001</c:v>
                </c:pt>
                <c:pt idx="6">
                  <c:v>1981658.3225499999</c:v>
                </c:pt>
                <c:pt idx="7">
                  <c:v>2417746.8923499999</c:v>
                </c:pt>
                <c:pt idx="8">
                  <c:v>2465093.5784800001</c:v>
                </c:pt>
                <c:pt idx="9">
                  <c:v>2603918.5035700002</c:v>
                </c:pt>
                <c:pt idx="10">
                  <c:v>2529063.0759800002</c:v>
                </c:pt>
                <c:pt idx="11">
                  <c:v>2957449.0071399999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B-4D93-B8AF-E0E567EE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14272"/>
        <c:axId val="982232960"/>
      </c:lineChart>
      <c:catAx>
        <c:axId val="9815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3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2329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1514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980434.88092999975</c:v>
                </c:pt>
                <c:pt idx="1">
                  <c:v>1173432.5697099997</c:v>
                </c:pt>
                <c:pt idx="2">
                  <c:v>1365483.4538099994</c:v>
                </c:pt>
                <c:pt idx="3">
                  <c:v>1395762.8619000001</c:v>
                </c:pt>
                <c:pt idx="4">
                  <c:v>1064935.0210300004</c:v>
                </c:pt>
                <c:pt idx="5">
                  <c:v>1356878.6761299998</c:v>
                </c:pt>
                <c:pt idx="6">
                  <c:v>1026070.0179899998</c:v>
                </c:pt>
                <c:pt idx="7">
                  <c:v>1254788.9499200003</c:v>
                </c:pt>
                <c:pt idx="8">
                  <c:v>1341770.3992000001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D-4ED6-ACA3-30FE6EF53F66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894313.18824000005</c:v>
                </c:pt>
                <c:pt idx="1">
                  <c:v>1063990.71875</c:v>
                </c:pt>
                <c:pt idx="2">
                  <c:v>1254807.48523</c:v>
                </c:pt>
                <c:pt idx="3">
                  <c:v>1251379.98698</c:v>
                </c:pt>
                <c:pt idx="4">
                  <c:v>1098938.99734</c:v>
                </c:pt>
                <c:pt idx="5">
                  <c:v>1304148.9452800001</c:v>
                </c:pt>
                <c:pt idx="6">
                  <c:v>1000037.60087</c:v>
                </c:pt>
                <c:pt idx="7">
                  <c:v>1204901.52789</c:v>
                </c:pt>
                <c:pt idx="8">
                  <c:v>1276019.17408</c:v>
                </c:pt>
                <c:pt idx="9">
                  <c:v>1230967.20255</c:v>
                </c:pt>
                <c:pt idx="10">
                  <c:v>1267932.4725299999</c:v>
                </c:pt>
                <c:pt idx="11">
                  <c:v>1313977.574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D-4ED6-ACA3-30FE6EF5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244384"/>
        <c:axId val="982241664"/>
      </c:lineChart>
      <c:catAx>
        <c:axId val="9822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4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2416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44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1591661.13965</c:v>
                </c:pt>
                <c:pt idx="1">
                  <c:v>1840649.1273400001</c:v>
                </c:pt>
                <c:pt idx="2">
                  <c:v>2014281.90408</c:v>
                </c:pt>
                <c:pt idx="3">
                  <c:v>2035896.14001</c:v>
                </c:pt>
                <c:pt idx="4">
                  <c:v>1336088.0247799992</c:v>
                </c:pt>
                <c:pt idx="5">
                  <c:v>1966583.87521</c:v>
                </c:pt>
                <c:pt idx="6">
                  <c:v>1619051.2222499999</c:v>
                </c:pt>
                <c:pt idx="7">
                  <c:v>1839342.8670799995</c:v>
                </c:pt>
                <c:pt idx="8">
                  <c:v>1928008.86677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A-42ED-803E-229E8BFCBA63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1512747.1390800001</c:v>
                </c:pt>
                <c:pt idx="1">
                  <c:v>1510500.9532099999</c:v>
                </c:pt>
                <c:pt idx="2">
                  <c:v>1674880.59913</c:v>
                </c:pt>
                <c:pt idx="3">
                  <c:v>1625132.2860999999</c:v>
                </c:pt>
                <c:pt idx="4">
                  <c:v>1299825.1461799999</c:v>
                </c:pt>
                <c:pt idx="5">
                  <c:v>1801821.26159</c:v>
                </c:pt>
                <c:pt idx="6">
                  <c:v>1691645.9297499999</c:v>
                </c:pt>
                <c:pt idx="7">
                  <c:v>1736089.8269499999</c:v>
                </c:pt>
                <c:pt idx="8">
                  <c:v>1942330.0762400001</c:v>
                </c:pt>
                <c:pt idx="9">
                  <c:v>1908631.6895900001</c:v>
                </c:pt>
                <c:pt idx="10">
                  <c:v>1729441.4944</c:v>
                </c:pt>
                <c:pt idx="11">
                  <c:v>1808077.4819499999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A-42ED-803E-229E8BFC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242752"/>
        <c:axId val="982247104"/>
      </c:lineChart>
      <c:catAx>
        <c:axId val="9822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4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247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42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1120207.5887799999</c:v>
                </c:pt>
                <c:pt idx="1">
                  <c:v>1241236.8083299999</c:v>
                </c:pt>
                <c:pt idx="2">
                  <c:v>1443656.4318200005</c:v>
                </c:pt>
                <c:pt idx="3">
                  <c:v>1497128.0976799999</c:v>
                </c:pt>
                <c:pt idx="4">
                  <c:v>1166472.3094200001</c:v>
                </c:pt>
                <c:pt idx="5">
                  <c:v>1343911.3525399999</c:v>
                </c:pt>
                <c:pt idx="6">
                  <c:v>979009.04848999984</c:v>
                </c:pt>
                <c:pt idx="7">
                  <c:v>1133326.9978999998</c:v>
                </c:pt>
                <c:pt idx="8">
                  <c:v>1189691.25076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B-4100-821D-F872653DA385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758964.78963999997</c:v>
                </c:pt>
                <c:pt idx="1">
                  <c:v>833118.63651999994</c:v>
                </c:pt>
                <c:pt idx="2">
                  <c:v>978895.69458999997</c:v>
                </c:pt>
                <c:pt idx="3">
                  <c:v>1048966.75306</c:v>
                </c:pt>
                <c:pt idx="4">
                  <c:v>937477.03962000005</c:v>
                </c:pt>
                <c:pt idx="5">
                  <c:v>1125693.9550399999</c:v>
                </c:pt>
                <c:pt idx="6">
                  <c:v>929070.19051999995</c:v>
                </c:pt>
                <c:pt idx="7">
                  <c:v>1023478.78994</c:v>
                </c:pt>
                <c:pt idx="8">
                  <c:v>1148072.5867999999</c:v>
                </c:pt>
                <c:pt idx="9">
                  <c:v>1144171.75181</c:v>
                </c:pt>
                <c:pt idx="10">
                  <c:v>1203901.07993</c:v>
                </c:pt>
                <c:pt idx="11">
                  <c:v>1226576.79504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B-4100-821D-F872653D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247648"/>
        <c:axId val="982248192"/>
      </c:lineChart>
      <c:catAx>
        <c:axId val="9822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4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2481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476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353686.47192999977</c:v>
                </c:pt>
                <c:pt idx="1">
                  <c:v>428064.06572999997</c:v>
                </c:pt>
                <c:pt idx="2">
                  <c:v>513052.53018000006</c:v>
                </c:pt>
                <c:pt idx="3">
                  <c:v>565859.71993000002</c:v>
                </c:pt>
                <c:pt idx="4">
                  <c:v>444300.58437999996</c:v>
                </c:pt>
                <c:pt idx="5">
                  <c:v>522955.2759200001</c:v>
                </c:pt>
                <c:pt idx="6">
                  <c:v>417057.31488999992</c:v>
                </c:pt>
                <c:pt idx="7">
                  <c:v>474962.60608</c:v>
                </c:pt>
                <c:pt idx="8">
                  <c:v>460515.47675999999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A9E-BC43-748888BD73CA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402238.67887</c:v>
                </c:pt>
                <c:pt idx="3">
                  <c:v>401912.45516999997</c:v>
                </c:pt>
                <c:pt idx="4">
                  <c:v>384027.50832000002</c:v>
                </c:pt>
                <c:pt idx="5">
                  <c:v>425652.95978999999</c:v>
                </c:pt>
                <c:pt idx="6">
                  <c:v>357614.99625000003</c:v>
                </c:pt>
                <c:pt idx="7">
                  <c:v>420352.70672999998</c:v>
                </c:pt>
                <c:pt idx="8">
                  <c:v>414216.20968000003</c:v>
                </c:pt>
                <c:pt idx="9">
                  <c:v>380648.43200999999</c:v>
                </c:pt>
                <c:pt idx="10">
                  <c:v>395567.53496000002</c:v>
                </c:pt>
                <c:pt idx="11">
                  <c:v>419603.38313999999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A9E-BC43-748888BD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236768"/>
        <c:axId val="982245472"/>
      </c:lineChart>
      <c:catAx>
        <c:axId val="9822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4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2454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3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359355.12097999989</c:v>
                </c:pt>
                <c:pt idx="1">
                  <c:v>492473.30148000002</c:v>
                </c:pt>
                <c:pt idx="2">
                  <c:v>434701.79544999998</c:v>
                </c:pt>
                <c:pt idx="3">
                  <c:v>528934.26580000005</c:v>
                </c:pt>
                <c:pt idx="4">
                  <c:v>352424.78257000004</c:v>
                </c:pt>
                <c:pt idx="5">
                  <c:v>531493.81203000003</c:v>
                </c:pt>
                <c:pt idx="6">
                  <c:v>371127.42170999997</c:v>
                </c:pt>
                <c:pt idx="7">
                  <c:v>499629.16925999994</c:v>
                </c:pt>
                <c:pt idx="8">
                  <c:v>601384.60661000002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C-4A1E-AAD8-80AEB7C8A816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406145.42330999998</c:v>
                </c:pt>
                <c:pt idx="4">
                  <c:v>492628.34412000002</c:v>
                </c:pt>
                <c:pt idx="5">
                  <c:v>594623.31441999995</c:v>
                </c:pt>
                <c:pt idx="6">
                  <c:v>459415.87331</c:v>
                </c:pt>
                <c:pt idx="7">
                  <c:v>452188.53921000002</c:v>
                </c:pt>
                <c:pt idx="8">
                  <c:v>507313.06409</c:v>
                </c:pt>
                <c:pt idx="9">
                  <c:v>685805.49332999997</c:v>
                </c:pt>
                <c:pt idx="10">
                  <c:v>1284274.8781099999</c:v>
                </c:pt>
                <c:pt idx="11">
                  <c:v>926939.72296000004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C-4A1E-AAD8-80AEB7C8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240576"/>
        <c:axId val="982235680"/>
      </c:lineChart>
      <c:catAx>
        <c:axId val="9822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3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235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40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1628012.6870799998</c:v>
                </c:pt>
                <c:pt idx="1">
                  <c:v>1763669.5845399993</c:v>
                </c:pt>
                <c:pt idx="2">
                  <c:v>2260947.9391800007</c:v>
                </c:pt>
                <c:pt idx="3">
                  <c:v>2020246.2347000001</c:v>
                </c:pt>
                <c:pt idx="4">
                  <c:v>1910414.4618700002</c:v>
                </c:pt>
                <c:pt idx="5">
                  <c:v>2294039.45615</c:v>
                </c:pt>
                <c:pt idx="6">
                  <c:v>1601899.3199299995</c:v>
                </c:pt>
                <c:pt idx="7">
                  <c:v>1826819.4434300005</c:v>
                </c:pt>
                <c:pt idx="8">
                  <c:v>1775951.4577500001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F8D-A0ED-2C4790D9994B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1052767.6559599999</c:v>
                </c:pt>
                <c:pt idx="1">
                  <c:v>1191712.2928899999</c:v>
                </c:pt>
                <c:pt idx="2">
                  <c:v>1526133.41301</c:v>
                </c:pt>
                <c:pt idx="3">
                  <c:v>1647165.1448900001</c:v>
                </c:pt>
                <c:pt idx="4">
                  <c:v>1727666.49</c:v>
                </c:pt>
                <c:pt idx="5">
                  <c:v>2007804.7012499999</c:v>
                </c:pt>
                <c:pt idx="6">
                  <c:v>1727114.1022699999</c:v>
                </c:pt>
                <c:pt idx="7">
                  <c:v>2255362.4096900001</c:v>
                </c:pt>
                <c:pt idx="8">
                  <c:v>2584385.1075400002</c:v>
                </c:pt>
                <c:pt idx="9">
                  <c:v>2258455.8462800002</c:v>
                </c:pt>
                <c:pt idx="10">
                  <c:v>2019128.71031</c:v>
                </c:pt>
                <c:pt idx="11">
                  <c:v>2265800.07736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F8D-A0ED-2C4790D9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237856"/>
        <c:axId val="982246560"/>
      </c:lineChart>
      <c:catAx>
        <c:axId val="98223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4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2465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37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471948.0665999999</c:v>
                </c:pt>
                <c:pt idx="2">
                  <c:v>554604.43624000018</c:v>
                </c:pt>
                <c:pt idx="3">
                  <c:v>703538.61306000012</c:v>
                </c:pt>
                <c:pt idx="4">
                  <c:v>533088.27279999992</c:v>
                </c:pt>
                <c:pt idx="5">
                  <c:v>594710.32810000004</c:v>
                </c:pt>
                <c:pt idx="6">
                  <c:v>491565.51746999996</c:v>
                </c:pt>
                <c:pt idx="7">
                  <c:v>600602.23841000022</c:v>
                </c:pt>
                <c:pt idx="8">
                  <c:v>541657.68018000002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C-4AE3-981A-E6205D4EFAA0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496926.69274000003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582749.42501999997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C-4AE3-981A-E6205D4E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235136"/>
        <c:axId val="982236224"/>
      </c:lineChart>
      <c:catAx>
        <c:axId val="9822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3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2362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235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8-4606-B6CE-06CBC4D16133}"/>
            </c:ext>
          </c:extLst>
        </c:ser>
        <c:ser>
          <c:idx val="1"/>
          <c:order val="1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'2002_2020_AYLIK_IHR'!$C$82:$N$82</c:f>
              <c:numCache>
                <c:formatCode>#,##0</c:formatCode>
                <c:ptCount val="12"/>
                <c:pt idx="0">
                  <c:v>17554908.602000002</c:v>
                </c:pt>
                <c:pt idx="1">
                  <c:v>19906244.048999999</c:v>
                </c:pt>
                <c:pt idx="2">
                  <c:v>22609617.342</c:v>
                </c:pt>
                <c:pt idx="3">
                  <c:v>23332795.022</c:v>
                </c:pt>
                <c:pt idx="4">
                  <c:v>18979441.041000001</c:v>
                </c:pt>
                <c:pt idx="5">
                  <c:v>23385295.952</c:v>
                </c:pt>
                <c:pt idx="6">
                  <c:v>18502191.605</c:v>
                </c:pt>
                <c:pt idx="7">
                  <c:v>21337300.405999999</c:v>
                </c:pt>
                <c:pt idx="8">
                  <c:v>22616386.561000001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8-4606-B6CE-06CBC4D1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411456"/>
        <c:axId val="815412000"/>
      </c:lineChart>
      <c:catAx>
        <c:axId val="8154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1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5412000"/>
        <c:scaling>
          <c:orientation val="minMax"/>
          <c:max val="26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1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67064.913990000015</c:v>
                </c:pt>
                <c:pt idx="2">
                  <c:v>140232.55400999999</c:v>
                </c:pt>
                <c:pt idx="3">
                  <c:v>198883.93551999994</c:v>
                </c:pt>
                <c:pt idx="4">
                  <c:v>100124.42561000002</c:v>
                </c:pt>
                <c:pt idx="5">
                  <c:v>101131.22424999998</c:v>
                </c:pt>
                <c:pt idx="6">
                  <c:v>44156.116430000002</c:v>
                </c:pt>
                <c:pt idx="7">
                  <c:v>77427.979339999991</c:v>
                </c:pt>
                <c:pt idx="8">
                  <c:v>199349.70816000001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48C9-BDAF-7F6C1A3E7522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153850.51842000001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170121.63492000001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3-48C9-BDAF-7F6C1A3E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930976"/>
        <c:axId val="982929888"/>
      </c:lineChart>
      <c:catAx>
        <c:axId val="9829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92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92988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9309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295375.80462999997</c:v>
                </c:pt>
                <c:pt idx="1">
                  <c:v>325086.20933000004</c:v>
                </c:pt>
                <c:pt idx="2">
                  <c:v>326944.88533999998</c:v>
                </c:pt>
                <c:pt idx="3">
                  <c:v>390559.05258000008</c:v>
                </c:pt>
                <c:pt idx="4">
                  <c:v>330387.68415999995</c:v>
                </c:pt>
                <c:pt idx="5">
                  <c:v>308733.75809000002</c:v>
                </c:pt>
                <c:pt idx="6">
                  <c:v>325742.77528999996</c:v>
                </c:pt>
                <c:pt idx="7">
                  <c:v>333921.38364000001</c:v>
                </c:pt>
                <c:pt idx="8">
                  <c:v>166567.07931999999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D-4945-ADAC-175FEA4F31A5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239695.27695999999</c:v>
                </c:pt>
                <c:pt idx="9">
                  <c:v>301391.62998999999</c:v>
                </c:pt>
                <c:pt idx="10">
                  <c:v>382521.11450999998</c:v>
                </c:pt>
                <c:pt idx="11">
                  <c:v>431860.10736999998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D-4945-ADAC-175FEA4F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929344"/>
        <c:axId val="982934784"/>
      </c:lineChart>
      <c:catAx>
        <c:axId val="9829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93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9347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929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457942.82295999996</c:v>
                </c:pt>
                <c:pt idx="1">
                  <c:v>537169.22846999997</c:v>
                </c:pt>
                <c:pt idx="2">
                  <c:v>616175.59321999992</c:v>
                </c:pt>
                <c:pt idx="3">
                  <c:v>635052.05228000018</c:v>
                </c:pt>
                <c:pt idx="4">
                  <c:v>494945.82231000013</c:v>
                </c:pt>
                <c:pt idx="5">
                  <c:v>620352.48508000001</c:v>
                </c:pt>
                <c:pt idx="6">
                  <c:v>459319.30328999984</c:v>
                </c:pt>
                <c:pt idx="7">
                  <c:v>545907.33519000001</c:v>
                </c:pt>
                <c:pt idx="8">
                  <c:v>579217.73621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1-42F9-A17E-182621EF1416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400023.77013999998</c:v>
                </c:pt>
                <c:pt idx="1">
                  <c:v>445925.11801999999</c:v>
                </c:pt>
                <c:pt idx="2">
                  <c:v>545986.36667000002</c:v>
                </c:pt>
                <c:pt idx="3">
                  <c:v>561086.33949000004</c:v>
                </c:pt>
                <c:pt idx="4">
                  <c:v>485871.66136999999</c:v>
                </c:pt>
                <c:pt idx="5">
                  <c:v>573154.10702</c:v>
                </c:pt>
                <c:pt idx="6">
                  <c:v>466206.55346999998</c:v>
                </c:pt>
                <c:pt idx="7">
                  <c:v>521625.02171</c:v>
                </c:pt>
                <c:pt idx="8">
                  <c:v>550044.71753000002</c:v>
                </c:pt>
                <c:pt idx="9">
                  <c:v>513415.93057999999</c:v>
                </c:pt>
                <c:pt idx="10">
                  <c:v>559273.68790000002</c:v>
                </c:pt>
                <c:pt idx="11">
                  <c:v>570163.03637999995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1-42F9-A17E-182621EF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931520"/>
        <c:axId val="982924448"/>
      </c:lineChart>
      <c:catAx>
        <c:axId val="9829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92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9244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2931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2058772.94802</c:v>
                </c:pt>
                <c:pt idx="1">
                  <c:v>2127163.87469</c:v>
                </c:pt>
                <c:pt idx="2">
                  <c:v>2425943.9107900001</c:v>
                </c:pt>
                <c:pt idx="3">
                  <c:v>2351071.3903600001</c:v>
                </c:pt>
                <c:pt idx="4">
                  <c:v>2069727.0867099999</c:v>
                </c:pt>
                <c:pt idx="5">
                  <c:v>2557499.96043</c:v>
                </c:pt>
                <c:pt idx="6">
                  <c:v>2018191.5121399998</c:v>
                </c:pt>
                <c:pt idx="7">
                  <c:v>2316969.56439</c:v>
                </c:pt>
                <c:pt idx="8">
                  <c:v>2723150.8090900001</c:v>
                </c:pt>
                <c:pt idx="9">
                  <c:v>2827430.3145599999</c:v>
                </c:pt>
                <c:pt idx="10">
                  <c:v>3021837.7225200003</c:v>
                </c:pt>
                <c:pt idx="11">
                  <c:v>3209321.9343099999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A-487F-BCBE-074A8F3698C2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2550445.9719599998</c:v>
                </c:pt>
                <c:pt idx="1">
                  <c:v>2743281.1691100006</c:v>
                </c:pt>
                <c:pt idx="2">
                  <c:v>2965044.9915699996</c:v>
                </c:pt>
                <c:pt idx="3">
                  <c:v>2751344.4147200007</c:v>
                </c:pt>
                <c:pt idx="4">
                  <c:v>2410485.1900999993</c:v>
                </c:pt>
                <c:pt idx="5">
                  <c:v>2988049.9789199997</c:v>
                </c:pt>
                <c:pt idx="6">
                  <c:v>2328202.61118</c:v>
                </c:pt>
                <c:pt idx="7">
                  <c:v>2768110.8608800001</c:v>
                </c:pt>
                <c:pt idx="8">
                  <c:v>2991763.1198200001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A-487F-BCBE-074A8F369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405472"/>
        <c:axId val="815413088"/>
      </c:lineChart>
      <c:catAx>
        <c:axId val="8154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1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5413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05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2009-2022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E-46A5-9E73-97A4E70CD84E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E-46A5-9E73-97A4E70CD84E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E-46A5-9E73-97A4E70CD84E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E-46A5-9E73-97A4E70CD84E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8E-46A5-9E73-97A4E70CD84E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8E-46A5-9E73-97A4E70CD84E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8E-46A5-9E73-97A4E70CD84E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8E-46A5-9E73-97A4E70CD84E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8E-46A5-9E73-97A4E70CD84E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8E-46A5-9E73-97A4E70CD84E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8E-46A5-9E73-97A4E70CD84E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8E-46A5-9E73-97A4E70CD84E}"/>
            </c:ext>
          </c:extLst>
        </c:ser>
        <c:ser>
          <c:idx val="12"/>
          <c:order val="12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'2002_2020_AYLIK_IHR'!$C$82:$N$82</c:f>
              <c:numCache>
                <c:formatCode>#,##0</c:formatCode>
                <c:ptCount val="12"/>
                <c:pt idx="0">
                  <c:v>17554908.602000002</c:v>
                </c:pt>
                <c:pt idx="1">
                  <c:v>19906244.048999999</c:v>
                </c:pt>
                <c:pt idx="2">
                  <c:v>22609617.342</c:v>
                </c:pt>
                <c:pt idx="3">
                  <c:v>23332795.022</c:v>
                </c:pt>
                <c:pt idx="4">
                  <c:v>18979441.041000001</c:v>
                </c:pt>
                <c:pt idx="5">
                  <c:v>23385295.952</c:v>
                </c:pt>
                <c:pt idx="6">
                  <c:v>18502191.605</c:v>
                </c:pt>
                <c:pt idx="7">
                  <c:v>21337300.405999999</c:v>
                </c:pt>
                <c:pt idx="8">
                  <c:v>22616386.561000001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8E-46A5-9E73-97A4E70C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414720"/>
        <c:axId val="815416352"/>
      </c:lineChart>
      <c:catAx>
        <c:axId val="8154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1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541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147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'2002_2020_AYLIK_IHR'!$O$62:$O$82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225214458.03800002</c:v>
                </c:pt>
                <c:pt idx="20">
                  <c:v>188224180.57999995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8-434C-986D-E6B51226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402752"/>
        <c:axId val="815404384"/>
      </c:barChart>
      <c:catAx>
        <c:axId val="81540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0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54043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0275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829296.07769999991</c:v>
                </c:pt>
                <c:pt idx="1">
                  <c:v>938416.77731000003</c:v>
                </c:pt>
                <c:pt idx="2">
                  <c:v>961313.75936999987</c:v>
                </c:pt>
                <c:pt idx="3">
                  <c:v>812206.4497</c:v>
                </c:pt>
                <c:pt idx="4">
                  <c:v>866168.21616999991</c:v>
                </c:pt>
                <c:pt idx="5">
                  <c:v>996117.30325999984</c:v>
                </c:pt>
                <c:pt idx="6">
                  <c:v>840381.55466999975</c:v>
                </c:pt>
                <c:pt idx="7">
                  <c:v>997707.55179000006</c:v>
                </c:pt>
                <c:pt idx="8">
                  <c:v>1012636.2644400001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9-4C3D-ACE2-4F599209E125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635152.71918999997</c:v>
                </c:pt>
                <c:pt idx="2">
                  <c:v>783752.09183000005</c:v>
                </c:pt>
                <c:pt idx="3">
                  <c:v>749920.66836999997</c:v>
                </c:pt>
                <c:pt idx="4">
                  <c:v>609595.60609999998</c:v>
                </c:pt>
                <c:pt idx="5">
                  <c:v>764393.56053000002</c:v>
                </c:pt>
                <c:pt idx="6">
                  <c:v>641900.72643000004</c:v>
                </c:pt>
                <c:pt idx="7">
                  <c:v>780012.62309999997</c:v>
                </c:pt>
                <c:pt idx="8">
                  <c:v>840003.30015999998</c:v>
                </c:pt>
                <c:pt idx="9">
                  <c:v>897195.8382</c:v>
                </c:pt>
                <c:pt idx="10">
                  <c:v>896591.60835999995</c:v>
                </c:pt>
                <c:pt idx="11">
                  <c:v>948837.25242000003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9-4C3D-ACE2-4F599209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406016"/>
        <c:axId val="815406560"/>
      </c:lineChart>
      <c:catAx>
        <c:axId val="81540601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0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54065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5406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284427.62802</c:v>
                </c:pt>
                <c:pt idx="1">
                  <c:v>253757.08698000005</c:v>
                </c:pt>
                <c:pt idx="2">
                  <c:v>224880.32946999994</c:v>
                </c:pt>
                <c:pt idx="3">
                  <c:v>209879.04911000008</c:v>
                </c:pt>
                <c:pt idx="4">
                  <c:v>189558.17141000004</c:v>
                </c:pt>
                <c:pt idx="5">
                  <c:v>293470.15447999997</c:v>
                </c:pt>
                <c:pt idx="6">
                  <c:v>155058.80514000004</c:v>
                </c:pt>
                <c:pt idx="7">
                  <c:v>154927.75808</c:v>
                </c:pt>
                <c:pt idx="8">
                  <c:v>178871.32261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6-4896-8F75-C8F90D2AA4CF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295140.73609999998</c:v>
                </c:pt>
                <c:pt idx="6">
                  <c:v>166029.30218999999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291587.59298999998</c:v>
                </c:pt>
                <c:pt idx="10">
                  <c:v>365157.71123000002</c:v>
                </c:pt>
                <c:pt idx="11">
                  <c:v>409189.45477000001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6-4896-8F75-C8F90D2AA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611536"/>
        <c:axId val="979620240"/>
      </c:lineChart>
      <c:catAx>
        <c:axId val="97961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2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620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11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173022.12771000003</c:v>
                </c:pt>
                <c:pt idx="1">
                  <c:v>202863.34534</c:v>
                </c:pt>
                <c:pt idx="2">
                  <c:v>229858.29674000005</c:v>
                </c:pt>
                <c:pt idx="3">
                  <c:v>206691.83762999999</c:v>
                </c:pt>
                <c:pt idx="4">
                  <c:v>157876.15529</c:v>
                </c:pt>
                <c:pt idx="5">
                  <c:v>182365.40610999998</c:v>
                </c:pt>
                <c:pt idx="6">
                  <c:v>160760.45161000005</c:v>
                </c:pt>
                <c:pt idx="7">
                  <c:v>235994.72297</c:v>
                </c:pt>
                <c:pt idx="8">
                  <c:v>261861.16227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7-478C-AA84-9C9E50C03E39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145445.9252</c:v>
                </c:pt>
                <c:pt idx="2">
                  <c:v>164169.03878999999</c:v>
                </c:pt>
                <c:pt idx="3">
                  <c:v>157710.70725000001</c:v>
                </c:pt>
                <c:pt idx="4">
                  <c:v>144432.52205</c:v>
                </c:pt>
                <c:pt idx="5">
                  <c:v>193334.14882999999</c:v>
                </c:pt>
                <c:pt idx="6">
                  <c:v>152303.13179000001</c:v>
                </c:pt>
                <c:pt idx="7">
                  <c:v>179835.28245</c:v>
                </c:pt>
                <c:pt idx="8">
                  <c:v>202730.96283999999</c:v>
                </c:pt>
                <c:pt idx="9">
                  <c:v>181364.35298</c:v>
                </c:pt>
                <c:pt idx="10">
                  <c:v>191293.85974000001</c:v>
                </c:pt>
                <c:pt idx="11">
                  <c:v>184486.58335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7-478C-AA84-9C9E50C0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615344"/>
        <c:axId val="979612080"/>
      </c:lineChart>
      <c:catAx>
        <c:axId val="97961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1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612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615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8" t="s">
        <v>124</v>
      </c>
      <c r="C1" s="158"/>
      <c r="D1" s="158"/>
      <c r="E1" s="158"/>
      <c r="F1" s="158"/>
      <c r="G1" s="158"/>
      <c r="H1" s="158"/>
      <c r="I1" s="158"/>
      <c r="J1" s="158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5" t="s">
        <v>125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</row>
    <row r="6" spans="1:13" ht="17.399999999999999" x14ac:dyDescent="0.25">
      <c r="A6" s="3"/>
      <c r="B6" s="154" t="s">
        <v>126</v>
      </c>
      <c r="C6" s="154"/>
      <c r="D6" s="154"/>
      <c r="E6" s="154"/>
      <c r="F6" s="154" t="s">
        <v>127</v>
      </c>
      <c r="G6" s="154"/>
      <c r="H6" s="154"/>
      <c r="I6" s="154"/>
      <c r="J6" s="154" t="s">
        <v>104</v>
      </c>
      <c r="K6" s="154"/>
      <c r="L6" s="154"/>
      <c r="M6" s="154"/>
    </row>
    <row r="7" spans="1:13" ht="28.2" x14ac:dyDescent="0.3">
      <c r="A7" s="4" t="s">
        <v>1</v>
      </c>
      <c r="B7" s="5">
        <v>2021</v>
      </c>
      <c r="C7" s="6">
        <v>2022</v>
      </c>
      <c r="D7" s="7" t="s">
        <v>118</v>
      </c>
      <c r="E7" s="7" t="s">
        <v>119</v>
      </c>
      <c r="F7" s="5">
        <v>2021</v>
      </c>
      <c r="G7" s="6">
        <v>2022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8" x14ac:dyDescent="0.3">
      <c r="A8" s="85" t="s">
        <v>2</v>
      </c>
      <c r="B8" s="8">
        <f>B9+B18+B20</f>
        <v>2723150.8090900001</v>
      </c>
      <c r="C8" s="8">
        <f>C9+C18+C20</f>
        <v>2991763.1198200001</v>
      </c>
      <c r="D8" s="10">
        <f t="shared" ref="D8:D46" si="0">(C8-B8)/B8*100</f>
        <v>9.8640262534619847</v>
      </c>
      <c r="E8" s="10">
        <f>C8/C$46*100</f>
        <v>13.228298480620404</v>
      </c>
      <c r="F8" s="8">
        <f>F9+F18+F20</f>
        <v>20648491.056620002</v>
      </c>
      <c r="G8" s="8">
        <f>G9+G18+G20</f>
        <v>24496728.308260001</v>
      </c>
      <c r="H8" s="10">
        <f t="shared" ref="H8:H46" si="1">(G8-F8)/F8*100</f>
        <v>18.636893325947113</v>
      </c>
      <c r="I8" s="10">
        <f>G8/G$46*100</f>
        <v>13.014655307716044</v>
      </c>
      <c r="J8" s="8">
        <f>J9+J18+J20</f>
        <v>27880396.126699995</v>
      </c>
      <c r="K8" s="8">
        <f>K9+K18+K20</f>
        <v>33555318.279650003</v>
      </c>
      <c r="L8" s="10">
        <f t="shared" ref="L8:L46" si="2">(K8-J8)/J8*100</f>
        <v>20.354524832290135</v>
      </c>
      <c r="M8" s="10">
        <f>K8/K$46*100</f>
        <v>13.28257551201937</v>
      </c>
    </row>
    <row r="9" spans="1:13" ht="15.6" x14ac:dyDescent="0.3">
      <c r="A9" s="9" t="s">
        <v>3</v>
      </c>
      <c r="B9" s="8">
        <f>B10+B11+B12+B13+B14+B15+B16+B17</f>
        <v>1772977.6167299999</v>
      </c>
      <c r="C9" s="8">
        <f>C10+C11+C12+C13+C14+C15+C16+C17</f>
        <v>1873034.6788900001</v>
      </c>
      <c r="D9" s="10">
        <f t="shared" si="0"/>
        <v>5.6434475661650456</v>
      </c>
      <c r="E9" s="10">
        <f t="shared" ref="E9:E46" si="3">C9/C$46*100</f>
        <v>8.2817592184238933</v>
      </c>
      <c r="F9" s="8">
        <f>F10+F11+F12+F13+F14+F15+F16+F17</f>
        <v>13298165.23914</v>
      </c>
      <c r="G9" s="8">
        <f>G10+G11+G12+G13+G14+G15+G16+G17</f>
        <v>15224762.05748</v>
      </c>
      <c r="H9" s="10">
        <f t="shared" si="1"/>
        <v>14.487688968321121</v>
      </c>
      <c r="I9" s="10">
        <f t="shared" ref="I9:I46" si="4">G9/G$46*100</f>
        <v>8.0886324013024957</v>
      </c>
      <c r="J9" s="8">
        <f>J10+J11+J12+J13+J14+J15+J16+J17</f>
        <v>18190615.011089996</v>
      </c>
      <c r="K9" s="8">
        <f>K10+K11+K12+K13+K14+K15+K16+K17</f>
        <v>21245136.948309999</v>
      </c>
      <c r="L9" s="10">
        <f t="shared" si="2"/>
        <v>16.791746377776668</v>
      </c>
      <c r="M9" s="10">
        <f t="shared" ref="M9:M46" si="5">K9/K$46*100</f>
        <v>8.4096992741164875</v>
      </c>
    </row>
    <row r="10" spans="1:13" ht="13.8" x14ac:dyDescent="0.25">
      <c r="A10" s="11" t="s">
        <v>130</v>
      </c>
      <c r="B10" s="12">
        <v>840003.30015999998</v>
      </c>
      <c r="C10" s="12">
        <v>1012636.2644400001</v>
      </c>
      <c r="D10" s="13">
        <f t="shared" si="0"/>
        <v>20.55146262486323</v>
      </c>
      <c r="E10" s="13">
        <f t="shared" si="3"/>
        <v>4.4774449787049697</v>
      </c>
      <c r="F10" s="12">
        <v>6404203.9223199999</v>
      </c>
      <c r="G10" s="12">
        <v>8254243.9544099998</v>
      </c>
      <c r="H10" s="13">
        <f t="shared" si="1"/>
        <v>28.887900112646641</v>
      </c>
      <c r="I10" s="13">
        <f t="shared" si="4"/>
        <v>4.3853260133608272</v>
      </c>
      <c r="J10" s="12">
        <v>8447918.7724699993</v>
      </c>
      <c r="K10" s="12">
        <v>10996868.65339</v>
      </c>
      <c r="L10" s="13">
        <f t="shared" si="2"/>
        <v>30.172518812876074</v>
      </c>
      <c r="M10" s="13">
        <f t="shared" si="5"/>
        <v>4.3530130475023761</v>
      </c>
    </row>
    <row r="11" spans="1:13" ht="13.8" x14ac:dyDescent="0.25">
      <c r="A11" s="11" t="s">
        <v>131</v>
      </c>
      <c r="B11" s="12">
        <v>229150.72443999999</v>
      </c>
      <c r="C11" s="12">
        <v>178871.32261</v>
      </c>
      <c r="D11" s="13">
        <f t="shared" si="0"/>
        <v>-21.941629009846299</v>
      </c>
      <c r="E11" s="13">
        <f t="shared" si="3"/>
        <v>0.79089257750151876</v>
      </c>
      <c r="F11" s="12">
        <v>2014437.5867900001</v>
      </c>
      <c r="G11" s="12">
        <v>1944830.3052999999</v>
      </c>
      <c r="H11" s="13">
        <f t="shared" si="1"/>
        <v>-3.455420110628455</v>
      </c>
      <c r="I11" s="13">
        <f t="shared" si="4"/>
        <v>1.033252103585808</v>
      </c>
      <c r="J11" s="12">
        <v>3053970.1901500002</v>
      </c>
      <c r="K11" s="12">
        <v>3010765.0642900001</v>
      </c>
      <c r="L11" s="13">
        <f t="shared" si="2"/>
        <v>-1.4147199602455172</v>
      </c>
      <c r="M11" s="13">
        <f t="shared" si="5"/>
        <v>1.1917846817037823</v>
      </c>
    </row>
    <row r="12" spans="1:13" ht="13.8" x14ac:dyDescent="0.25">
      <c r="A12" s="11" t="s">
        <v>132</v>
      </c>
      <c r="B12" s="12">
        <v>202730.96283999999</v>
      </c>
      <c r="C12" s="12">
        <v>261861.16227</v>
      </c>
      <c r="D12" s="13">
        <f t="shared" si="0"/>
        <v>29.166832042654946</v>
      </c>
      <c r="E12" s="13">
        <f t="shared" si="3"/>
        <v>1.1578381964940274</v>
      </c>
      <c r="F12" s="12">
        <v>1469665.4597499999</v>
      </c>
      <c r="G12" s="12">
        <v>1811293.5056700001</v>
      </c>
      <c r="H12" s="13">
        <f t="shared" si="1"/>
        <v>23.24529325048664</v>
      </c>
      <c r="I12" s="13">
        <f t="shared" si="4"/>
        <v>0.96230649010590574</v>
      </c>
      <c r="J12" s="12">
        <v>1952255.0896099999</v>
      </c>
      <c r="K12" s="12">
        <v>2368438.30174</v>
      </c>
      <c r="L12" s="13">
        <f t="shared" si="2"/>
        <v>21.318075406484951</v>
      </c>
      <c r="M12" s="13">
        <f t="shared" si="5"/>
        <v>0.93752532240169839</v>
      </c>
    </row>
    <row r="13" spans="1:13" ht="13.8" x14ac:dyDescent="0.25">
      <c r="A13" s="11" t="s">
        <v>133</v>
      </c>
      <c r="B13" s="12">
        <v>159678.48045</v>
      </c>
      <c r="C13" s="12">
        <v>146898.75214</v>
      </c>
      <c r="D13" s="13">
        <f t="shared" si="0"/>
        <v>-8.0034130297236334</v>
      </c>
      <c r="E13" s="13">
        <f t="shared" si="3"/>
        <v>0.64952352907388911</v>
      </c>
      <c r="F13" s="12">
        <v>1028517.17707</v>
      </c>
      <c r="G13" s="12">
        <v>1082383.7962799999</v>
      </c>
      <c r="H13" s="13">
        <f t="shared" si="1"/>
        <v>5.2373086625012002</v>
      </c>
      <c r="I13" s="13">
        <f t="shared" si="4"/>
        <v>0.57505034313057324</v>
      </c>
      <c r="J13" s="12">
        <v>1499709.70575</v>
      </c>
      <c r="K13" s="12">
        <v>1622784.6916100001</v>
      </c>
      <c r="L13" s="13">
        <f t="shared" si="2"/>
        <v>8.2065872740651979</v>
      </c>
      <c r="M13" s="13">
        <f t="shared" si="5"/>
        <v>0.64236494574188019</v>
      </c>
    </row>
    <row r="14" spans="1:13" ht="13.8" x14ac:dyDescent="0.25">
      <c r="A14" s="11" t="s">
        <v>134</v>
      </c>
      <c r="B14" s="12">
        <v>201450.54587</v>
      </c>
      <c r="C14" s="12">
        <v>136147.59479999999</v>
      </c>
      <c r="D14" s="13">
        <f t="shared" si="0"/>
        <v>-32.416368388567832</v>
      </c>
      <c r="E14" s="13">
        <f t="shared" si="3"/>
        <v>0.60198650404558762</v>
      </c>
      <c r="F14" s="12">
        <v>1480499.77293</v>
      </c>
      <c r="G14" s="12">
        <v>1147171.3343</v>
      </c>
      <c r="H14" s="13">
        <f t="shared" si="1"/>
        <v>-22.514588973581706</v>
      </c>
      <c r="I14" s="13">
        <f t="shared" si="4"/>
        <v>0.6094707549078282</v>
      </c>
      <c r="J14" s="12">
        <v>1981469.70625</v>
      </c>
      <c r="K14" s="12">
        <v>1922652.29422</v>
      </c>
      <c r="L14" s="13">
        <f t="shared" si="2"/>
        <v>-2.9683730134493951</v>
      </c>
      <c r="M14" s="13">
        <f t="shared" si="5"/>
        <v>0.7610648800438321</v>
      </c>
    </row>
    <row r="15" spans="1:13" ht="13.8" x14ac:dyDescent="0.25">
      <c r="A15" s="11" t="s">
        <v>135</v>
      </c>
      <c r="B15" s="12">
        <v>29806.453839999998</v>
      </c>
      <c r="C15" s="12">
        <v>44443.521289999997</v>
      </c>
      <c r="D15" s="13">
        <f t="shared" si="0"/>
        <v>49.107040805898158</v>
      </c>
      <c r="E15" s="13">
        <f t="shared" si="3"/>
        <v>0.19651026555514839</v>
      </c>
      <c r="F15" s="12">
        <v>213865.60294000001</v>
      </c>
      <c r="G15" s="12">
        <v>290304.51977999997</v>
      </c>
      <c r="H15" s="13">
        <f t="shared" si="1"/>
        <v>35.741566567600351</v>
      </c>
      <c r="I15" s="13">
        <f t="shared" si="4"/>
        <v>0.15423338217515217</v>
      </c>
      <c r="J15" s="12">
        <v>291200.99254000001</v>
      </c>
      <c r="K15" s="12">
        <v>385873.65032999997</v>
      </c>
      <c r="L15" s="13">
        <f t="shared" si="2"/>
        <v>32.511104088010804</v>
      </c>
      <c r="M15" s="13">
        <f t="shared" si="5"/>
        <v>0.15274466646067061</v>
      </c>
    </row>
    <row r="16" spans="1:13" ht="13.8" x14ac:dyDescent="0.25">
      <c r="A16" s="11" t="s">
        <v>136</v>
      </c>
      <c r="B16" s="12">
        <v>100938.86161000001</v>
      </c>
      <c r="C16" s="12">
        <v>84480.331309999994</v>
      </c>
      <c r="D16" s="13">
        <f t="shared" si="0"/>
        <v>-16.305444739005722</v>
      </c>
      <c r="E16" s="13">
        <f t="shared" si="3"/>
        <v>0.37353593635368354</v>
      </c>
      <c r="F16" s="12">
        <v>570665.87185</v>
      </c>
      <c r="G16" s="12">
        <v>588476.28399999999</v>
      </c>
      <c r="H16" s="13">
        <f t="shared" si="1"/>
        <v>3.1209877843687615</v>
      </c>
      <c r="I16" s="13">
        <f t="shared" si="4"/>
        <v>0.31264648473254092</v>
      </c>
      <c r="J16" s="12">
        <v>817901.20270999998</v>
      </c>
      <c r="K16" s="12">
        <v>800403.33744000003</v>
      </c>
      <c r="L16" s="13">
        <f t="shared" si="2"/>
        <v>-2.1393617238883191</v>
      </c>
      <c r="M16" s="13">
        <f t="shared" si="5"/>
        <v>0.31683257124897141</v>
      </c>
    </row>
    <row r="17" spans="1:13" ht="13.8" x14ac:dyDescent="0.25">
      <c r="A17" s="11" t="s">
        <v>137</v>
      </c>
      <c r="B17" s="12">
        <v>9218.2875199999999</v>
      </c>
      <c r="C17" s="12">
        <v>7695.7300299999997</v>
      </c>
      <c r="D17" s="13">
        <f t="shared" si="0"/>
        <v>-16.516706456558865</v>
      </c>
      <c r="E17" s="13">
        <f t="shared" si="3"/>
        <v>3.4027230695068765E-2</v>
      </c>
      <c r="F17" s="12">
        <v>116309.84549000001</v>
      </c>
      <c r="G17" s="12">
        <v>106058.35774000001</v>
      </c>
      <c r="H17" s="13">
        <f t="shared" si="1"/>
        <v>-8.8139466670355038</v>
      </c>
      <c r="I17" s="13">
        <f t="shared" si="4"/>
        <v>5.6346829303859036E-2</v>
      </c>
      <c r="J17" s="12">
        <v>146189.35161000001</v>
      </c>
      <c r="K17" s="12">
        <v>137350.95529000001</v>
      </c>
      <c r="L17" s="13">
        <f t="shared" si="2"/>
        <v>-6.0458550658182233</v>
      </c>
      <c r="M17" s="13">
        <f t="shared" si="5"/>
        <v>5.4369159013277303E-2</v>
      </c>
    </row>
    <row r="18" spans="1:13" ht="15.6" x14ac:dyDescent="0.3">
      <c r="A18" s="9" t="s">
        <v>12</v>
      </c>
      <c r="B18" s="8">
        <f>B19</f>
        <v>299483.45898</v>
      </c>
      <c r="C18" s="8">
        <f>C19</f>
        <v>357221.49328</v>
      </c>
      <c r="D18" s="10">
        <f t="shared" si="0"/>
        <v>19.279206436525044</v>
      </c>
      <c r="E18" s="10">
        <f t="shared" si="3"/>
        <v>1.5794808437524566</v>
      </c>
      <c r="F18" s="8">
        <f>F19</f>
        <v>2380910.1943999999</v>
      </c>
      <c r="G18" s="8">
        <f>G19</f>
        <v>3051897.4131900002</v>
      </c>
      <c r="H18" s="10">
        <f t="shared" si="1"/>
        <v>28.18196252711212</v>
      </c>
      <c r="I18" s="10">
        <f t="shared" si="4"/>
        <v>1.6214162302557438</v>
      </c>
      <c r="J18" s="8">
        <f>J19</f>
        <v>3098499.1729199998</v>
      </c>
      <c r="K18" s="8">
        <f>K19</f>
        <v>4069240.59925</v>
      </c>
      <c r="L18" s="10">
        <f t="shared" si="2"/>
        <v>31.329407308351207</v>
      </c>
      <c r="M18" s="10">
        <f t="shared" si="5"/>
        <v>1.6107728463685085</v>
      </c>
    </row>
    <row r="19" spans="1:13" ht="13.8" x14ac:dyDescent="0.25">
      <c r="A19" s="11" t="s">
        <v>138</v>
      </c>
      <c r="B19" s="12">
        <v>299483.45898</v>
      </c>
      <c r="C19" s="12">
        <v>357221.49328</v>
      </c>
      <c r="D19" s="13">
        <f t="shared" si="0"/>
        <v>19.279206436525044</v>
      </c>
      <c r="E19" s="13">
        <f t="shared" si="3"/>
        <v>1.5794808437524566</v>
      </c>
      <c r="F19" s="12">
        <v>2380910.1943999999</v>
      </c>
      <c r="G19" s="12">
        <v>3051897.4131900002</v>
      </c>
      <c r="H19" s="13">
        <f t="shared" si="1"/>
        <v>28.18196252711212</v>
      </c>
      <c r="I19" s="13">
        <f t="shared" si="4"/>
        <v>1.6214162302557438</v>
      </c>
      <c r="J19" s="12">
        <v>3098499.1729199998</v>
      </c>
      <c r="K19" s="12">
        <v>4069240.59925</v>
      </c>
      <c r="L19" s="13">
        <f t="shared" si="2"/>
        <v>31.329407308351207</v>
      </c>
      <c r="M19" s="13">
        <f t="shared" si="5"/>
        <v>1.6107728463685085</v>
      </c>
    </row>
    <row r="20" spans="1:13" ht="15.6" x14ac:dyDescent="0.3">
      <c r="A20" s="9" t="s">
        <v>110</v>
      </c>
      <c r="B20" s="8">
        <f>B21</f>
        <v>650689.73337999999</v>
      </c>
      <c r="C20" s="8">
        <f>C21</f>
        <v>761506.94764999999</v>
      </c>
      <c r="D20" s="10">
        <f t="shared" si="0"/>
        <v>17.030730405774396</v>
      </c>
      <c r="E20" s="10">
        <f t="shared" si="3"/>
        <v>3.3670584184440528</v>
      </c>
      <c r="F20" s="8">
        <f>F21</f>
        <v>4969415.6230800003</v>
      </c>
      <c r="G20" s="8">
        <f>G21</f>
        <v>6220068.8375899997</v>
      </c>
      <c r="H20" s="10">
        <f t="shared" si="1"/>
        <v>25.167007740335784</v>
      </c>
      <c r="I20" s="10">
        <f t="shared" si="4"/>
        <v>3.3046066761578028</v>
      </c>
      <c r="J20" s="8">
        <f>J21</f>
        <v>6591281.9426899999</v>
      </c>
      <c r="K20" s="8">
        <f>K21</f>
        <v>8240940.7320900001</v>
      </c>
      <c r="L20" s="10">
        <f t="shared" si="2"/>
        <v>25.027889927080711</v>
      </c>
      <c r="M20" s="10">
        <f t="shared" si="5"/>
        <v>3.2621033915343731</v>
      </c>
    </row>
    <row r="21" spans="1:13" ht="13.8" x14ac:dyDescent="0.25">
      <c r="A21" s="11" t="s">
        <v>139</v>
      </c>
      <c r="B21" s="12">
        <v>650689.73337999999</v>
      </c>
      <c r="C21" s="12">
        <v>761506.94764999999</v>
      </c>
      <c r="D21" s="13">
        <f t="shared" si="0"/>
        <v>17.030730405774396</v>
      </c>
      <c r="E21" s="13">
        <f t="shared" si="3"/>
        <v>3.3670584184440528</v>
      </c>
      <c r="F21" s="12">
        <v>4969415.6230800003</v>
      </c>
      <c r="G21" s="12">
        <v>6220068.8375899997</v>
      </c>
      <c r="H21" s="13">
        <f t="shared" si="1"/>
        <v>25.167007740335784</v>
      </c>
      <c r="I21" s="13">
        <f t="shared" si="4"/>
        <v>3.3046066761578028</v>
      </c>
      <c r="J21" s="12">
        <v>6591281.9426899999</v>
      </c>
      <c r="K21" s="12">
        <v>8240940.7320900001</v>
      </c>
      <c r="L21" s="13">
        <f t="shared" si="2"/>
        <v>25.027889927080711</v>
      </c>
      <c r="M21" s="13">
        <f t="shared" si="5"/>
        <v>3.2621033915343731</v>
      </c>
    </row>
    <row r="22" spans="1:13" ht="16.8" x14ac:dyDescent="0.3">
      <c r="A22" s="85" t="s">
        <v>14</v>
      </c>
      <c r="B22" s="8">
        <f>B23+B27+B29</f>
        <v>15796306.945060002</v>
      </c>
      <c r="C22" s="8">
        <f>C23+C27+C29</f>
        <v>16273332.81151</v>
      </c>
      <c r="D22" s="10">
        <f t="shared" si="0"/>
        <v>3.0198569077513371</v>
      </c>
      <c r="E22" s="10">
        <f t="shared" si="3"/>
        <v>71.953725974829027</v>
      </c>
      <c r="F22" s="8">
        <f>F23+F27+F29</f>
        <v>121946331.80648001</v>
      </c>
      <c r="G22" s="8">
        <f>G23+G27+G29</f>
        <v>139282696.25820997</v>
      </c>
      <c r="H22" s="10">
        <f t="shared" si="1"/>
        <v>14.216388631715073</v>
      </c>
      <c r="I22" s="10">
        <f t="shared" si="4"/>
        <v>73.998301296368936</v>
      </c>
      <c r="J22" s="8">
        <f>J23+J27+J29</f>
        <v>160673626.47153002</v>
      </c>
      <c r="K22" s="8">
        <f>K23+K27+K29</f>
        <v>188075652.37969002</v>
      </c>
      <c r="L22" s="10">
        <f t="shared" si="2"/>
        <v>17.054464077223901</v>
      </c>
      <c r="M22" s="10">
        <f t="shared" si="5"/>
        <v>74.448081042955167</v>
      </c>
    </row>
    <row r="23" spans="1:13" ht="15.6" x14ac:dyDescent="0.3">
      <c r="A23" s="9" t="s">
        <v>15</v>
      </c>
      <c r="B23" s="8">
        <f>B24+B25+B26</f>
        <v>1386519.3352600001</v>
      </c>
      <c r="C23" s="8">
        <f>C24+C25+C26</f>
        <v>1392830.90812</v>
      </c>
      <c r="D23" s="10">
        <f>(C23-B23)/B23*100</f>
        <v>0.45520986974310107</v>
      </c>
      <c r="E23" s="10">
        <f t="shared" si="3"/>
        <v>6.1585032797494543</v>
      </c>
      <c r="F23" s="8">
        <f>F24+F25+F26</f>
        <v>10962395.67137</v>
      </c>
      <c r="G23" s="8">
        <f>G24+G25+G26</f>
        <v>11403600.167879999</v>
      </c>
      <c r="H23" s="10">
        <f t="shared" si="1"/>
        <v>4.024708738275824</v>
      </c>
      <c r="I23" s="10">
        <f t="shared" si="4"/>
        <v>6.0585202882757034</v>
      </c>
      <c r="J23" s="8">
        <f>J24+J25+J26</f>
        <v>14381902.173530001</v>
      </c>
      <c r="K23" s="8">
        <f>K24+K25+K26</f>
        <v>15493850.779139999</v>
      </c>
      <c r="L23" s="10">
        <f t="shared" si="2"/>
        <v>7.7315823191771385</v>
      </c>
      <c r="M23" s="10">
        <f t="shared" si="5"/>
        <v>6.1331035882528298</v>
      </c>
    </row>
    <row r="24" spans="1:13" ht="13.8" x14ac:dyDescent="0.25">
      <c r="A24" s="11" t="s">
        <v>140</v>
      </c>
      <c r="B24" s="12">
        <v>943332.54030999995</v>
      </c>
      <c r="C24" s="12">
        <v>936392.48317000002</v>
      </c>
      <c r="D24" s="13">
        <f t="shared" si="0"/>
        <v>-0.73569572165074215</v>
      </c>
      <c r="E24" s="13">
        <f t="shared" si="3"/>
        <v>4.1403275481005783</v>
      </c>
      <c r="F24" s="12">
        <v>7357405.5219999999</v>
      </c>
      <c r="G24" s="12">
        <v>7888036.5892399997</v>
      </c>
      <c r="H24" s="13">
        <f t="shared" si="1"/>
        <v>7.2122036178828939</v>
      </c>
      <c r="I24" s="13">
        <f t="shared" si="4"/>
        <v>4.1907668637119579</v>
      </c>
      <c r="J24" s="12">
        <v>9598946.0161700007</v>
      </c>
      <c r="K24" s="12">
        <v>10672700.708939999</v>
      </c>
      <c r="L24" s="13">
        <f t="shared" si="2"/>
        <v>11.186172846072834</v>
      </c>
      <c r="M24" s="13">
        <f t="shared" si="5"/>
        <v>4.2246940381325695</v>
      </c>
    </row>
    <row r="25" spans="1:13" ht="13.8" x14ac:dyDescent="0.25">
      <c r="A25" s="11" t="s">
        <v>141</v>
      </c>
      <c r="B25" s="12">
        <v>171826.17963</v>
      </c>
      <c r="C25" s="12">
        <v>210247.12651</v>
      </c>
      <c r="D25" s="13">
        <f t="shared" si="0"/>
        <v>22.360356822652591</v>
      </c>
      <c r="E25" s="13">
        <f t="shared" si="3"/>
        <v>0.92962297908611524</v>
      </c>
      <c r="F25" s="12">
        <v>1265556.5017899999</v>
      </c>
      <c r="G25" s="12">
        <v>1534175.74202</v>
      </c>
      <c r="H25" s="13">
        <f t="shared" si="1"/>
        <v>21.225385026276246</v>
      </c>
      <c r="I25" s="13">
        <f t="shared" si="4"/>
        <v>0.81507898575652815</v>
      </c>
      <c r="J25" s="12">
        <v>1610105.85411</v>
      </c>
      <c r="K25" s="12">
        <v>2000093.4034899999</v>
      </c>
      <c r="L25" s="13">
        <f t="shared" si="2"/>
        <v>24.221236658726948</v>
      </c>
      <c r="M25" s="13">
        <f t="shared" si="5"/>
        <v>0.79171925718431457</v>
      </c>
    </row>
    <row r="26" spans="1:13" ht="13.8" x14ac:dyDescent="0.25">
      <c r="A26" s="11" t="s">
        <v>142</v>
      </c>
      <c r="B26" s="12">
        <v>271360.61531999998</v>
      </c>
      <c r="C26" s="12">
        <v>246191.29844000001</v>
      </c>
      <c r="D26" s="13">
        <f t="shared" si="0"/>
        <v>-9.2752284078952432</v>
      </c>
      <c r="E26" s="13">
        <f t="shared" si="3"/>
        <v>1.0885527525627616</v>
      </c>
      <c r="F26" s="12">
        <v>2339433.6475800001</v>
      </c>
      <c r="G26" s="12">
        <v>1981387.83662</v>
      </c>
      <c r="H26" s="13">
        <f t="shared" si="1"/>
        <v>-15.304807269502021</v>
      </c>
      <c r="I26" s="13">
        <f t="shared" si="4"/>
        <v>1.0526744388072182</v>
      </c>
      <c r="J26" s="12">
        <v>3172850.3032499999</v>
      </c>
      <c r="K26" s="12">
        <v>2821056.66671</v>
      </c>
      <c r="L26" s="13">
        <f t="shared" si="2"/>
        <v>-11.087621630924478</v>
      </c>
      <c r="M26" s="13">
        <f t="shared" si="5"/>
        <v>1.1166902929359452</v>
      </c>
    </row>
    <row r="27" spans="1:13" ht="15.6" x14ac:dyDescent="0.3">
      <c r="A27" s="9" t="s">
        <v>19</v>
      </c>
      <c r="B27" s="8">
        <f>B28</f>
        <v>2277943.5573200001</v>
      </c>
      <c r="C27" s="8">
        <f>C28</f>
        <v>2920857.1619799999</v>
      </c>
      <c r="D27" s="10">
        <f t="shared" si="0"/>
        <v>28.223421190311992</v>
      </c>
      <c r="E27" s="10">
        <f t="shared" si="3"/>
        <v>12.914782624987339</v>
      </c>
      <c r="F27" s="8">
        <f>F28</f>
        <v>18221430.00553</v>
      </c>
      <c r="G27" s="8">
        <f>G28</f>
        <v>25540664.88634</v>
      </c>
      <c r="H27" s="10">
        <f t="shared" si="1"/>
        <v>40.168279210735349</v>
      </c>
      <c r="I27" s="10">
        <f t="shared" si="4"/>
        <v>13.569279360196004</v>
      </c>
      <c r="J27" s="8">
        <f>J28</f>
        <v>23376401.692329999</v>
      </c>
      <c r="K27" s="8">
        <f>K28</f>
        <v>32662874.628929999</v>
      </c>
      <c r="L27" s="10">
        <f t="shared" si="2"/>
        <v>39.725844288716914</v>
      </c>
      <c r="M27" s="10">
        <f t="shared" si="5"/>
        <v>12.929309598040554</v>
      </c>
    </row>
    <row r="28" spans="1:13" ht="13.8" x14ac:dyDescent="0.25">
      <c r="A28" s="11" t="s">
        <v>143</v>
      </c>
      <c r="B28" s="12">
        <v>2277943.5573200001</v>
      </c>
      <c r="C28" s="12">
        <v>2920857.1619799999</v>
      </c>
      <c r="D28" s="13">
        <f t="shared" si="0"/>
        <v>28.223421190311992</v>
      </c>
      <c r="E28" s="13">
        <f t="shared" si="3"/>
        <v>12.914782624987339</v>
      </c>
      <c r="F28" s="12">
        <v>18221430.00553</v>
      </c>
      <c r="G28" s="12">
        <v>25540664.88634</v>
      </c>
      <c r="H28" s="13">
        <f t="shared" si="1"/>
        <v>40.168279210735349</v>
      </c>
      <c r="I28" s="13">
        <f t="shared" si="4"/>
        <v>13.569279360196004</v>
      </c>
      <c r="J28" s="12">
        <v>23376401.692329999</v>
      </c>
      <c r="K28" s="12">
        <v>32662874.628929999</v>
      </c>
      <c r="L28" s="13">
        <f t="shared" si="2"/>
        <v>39.725844288716914</v>
      </c>
      <c r="M28" s="13">
        <f t="shared" si="5"/>
        <v>12.929309598040554</v>
      </c>
    </row>
    <row r="29" spans="1:13" ht="15.6" x14ac:dyDescent="0.3">
      <c r="A29" s="9" t="s">
        <v>21</v>
      </c>
      <c r="B29" s="8">
        <f>B30+B31+B32+B33+B34+B35+B36+B37+B38+B39+B40+B41</f>
        <v>12131844.052480001</v>
      </c>
      <c r="C29" s="8">
        <f>C30+C31+C32+C33+C34+C35+C36+C37+C38+C39+C40+C41</f>
        <v>11959644.74141</v>
      </c>
      <c r="D29" s="10">
        <f t="shared" si="0"/>
        <v>-1.4193993124631341</v>
      </c>
      <c r="E29" s="10">
        <f t="shared" si="3"/>
        <v>52.880440070092241</v>
      </c>
      <c r="F29" s="8">
        <f>F30+F31+F32+F33+F34+F35+F36+F37+F38+F39+F40+F41</f>
        <v>92762506.129580006</v>
      </c>
      <c r="G29" s="8">
        <f>G30+G31+G32+G33+G34+G35+G36+G37+G38+G39+G40+G41</f>
        <v>102338431.20398998</v>
      </c>
      <c r="H29" s="10">
        <f t="shared" si="1"/>
        <v>10.323055589974423</v>
      </c>
      <c r="I29" s="10">
        <f t="shared" si="4"/>
        <v>54.370501647897242</v>
      </c>
      <c r="J29" s="8">
        <f>J30+J31+J32+J33+J34+J35+J36+J37+J38+J39+J40+J41</f>
        <v>122915322.60567001</v>
      </c>
      <c r="K29" s="8">
        <f>K30+K31+K32+K33+K34+K35+K36+K37+K38+K39+K40+K41</f>
        <v>139918926.97162002</v>
      </c>
      <c r="L29" s="10">
        <f t="shared" si="2"/>
        <v>13.83359210673841</v>
      </c>
      <c r="M29" s="10">
        <f t="shared" si="5"/>
        <v>55.385667856661783</v>
      </c>
    </row>
    <row r="30" spans="1:13" ht="13.8" x14ac:dyDescent="0.25">
      <c r="A30" s="11" t="s">
        <v>144</v>
      </c>
      <c r="B30" s="12">
        <v>1942330.0762400001</v>
      </c>
      <c r="C30" s="12">
        <v>1928008.86677</v>
      </c>
      <c r="D30" s="13">
        <f t="shared" si="0"/>
        <v>-0.73732109929139289</v>
      </c>
      <c r="E30" s="13">
        <f t="shared" si="3"/>
        <v>8.5248315931011032</v>
      </c>
      <c r="F30" s="12">
        <v>14794973.21823</v>
      </c>
      <c r="G30" s="12">
        <v>16171563.167169999</v>
      </c>
      <c r="H30" s="13">
        <f t="shared" si="1"/>
        <v>9.3044436690415875</v>
      </c>
      <c r="I30" s="13">
        <f t="shared" si="4"/>
        <v>8.5916501893319062</v>
      </c>
      <c r="J30" s="12">
        <v>19807911.268580001</v>
      </c>
      <c r="K30" s="12">
        <v>21617713.833110001</v>
      </c>
      <c r="L30" s="13">
        <f t="shared" si="2"/>
        <v>9.1367663151882752</v>
      </c>
      <c r="M30" s="13">
        <f t="shared" si="5"/>
        <v>8.55718053372326</v>
      </c>
    </row>
    <row r="31" spans="1:13" ht="13.8" x14ac:dyDescent="0.25">
      <c r="A31" s="11" t="s">
        <v>145</v>
      </c>
      <c r="B31" s="12">
        <v>2465093.5784800001</v>
      </c>
      <c r="C31" s="12">
        <v>2753507.9374799998</v>
      </c>
      <c r="D31" s="13">
        <f t="shared" si="0"/>
        <v>11.699935512299648</v>
      </c>
      <c r="E31" s="13">
        <f t="shared" si="3"/>
        <v>12.174835843265013</v>
      </c>
      <c r="F31" s="12">
        <v>21244153.132690001</v>
      </c>
      <c r="G31" s="12">
        <v>22325154.226780001</v>
      </c>
      <c r="H31" s="13">
        <f t="shared" si="1"/>
        <v>5.0884640462630673</v>
      </c>
      <c r="I31" s="13">
        <f t="shared" si="4"/>
        <v>11.860938460715598</v>
      </c>
      <c r="J31" s="12">
        <v>29652024.356490001</v>
      </c>
      <c r="K31" s="12">
        <v>30415584.813469999</v>
      </c>
      <c r="L31" s="13">
        <f t="shared" si="2"/>
        <v>2.5750702474816882</v>
      </c>
      <c r="M31" s="13">
        <f t="shared" si="5"/>
        <v>12.039739830814048</v>
      </c>
    </row>
    <row r="32" spans="1:13" ht="13.8" x14ac:dyDescent="0.25">
      <c r="A32" s="11" t="s">
        <v>146</v>
      </c>
      <c r="B32" s="12">
        <v>117629.91516</v>
      </c>
      <c r="C32" s="12">
        <v>199349.70816000001</v>
      </c>
      <c r="D32" s="13">
        <f t="shared" si="0"/>
        <v>69.47194758139959</v>
      </c>
      <c r="E32" s="13">
        <f t="shared" si="3"/>
        <v>0.88143925035204918</v>
      </c>
      <c r="F32" s="12">
        <v>987163.83739999996</v>
      </c>
      <c r="G32" s="12">
        <v>999150.65327000001</v>
      </c>
      <c r="H32" s="13">
        <f t="shared" si="1"/>
        <v>1.2142681301587204</v>
      </c>
      <c r="I32" s="13">
        <f t="shared" si="4"/>
        <v>0.53083012511526695</v>
      </c>
      <c r="J32" s="12">
        <v>1440310.3571599999</v>
      </c>
      <c r="K32" s="12">
        <v>1637255.6476499999</v>
      </c>
      <c r="L32" s="13">
        <f t="shared" si="2"/>
        <v>13.67380922527949</v>
      </c>
      <c r="M32" s="13">
        <f t="shared" si="5"/>
        <v>0.64809314550832309</v>
      </c>
    </row>
    <row r="33" spans="1:13" ht="13.8" x14ac:dyDescent="0.25">
      <c r="A33" s="11" t="s">
        <v>147</v>
      </c>
      <c r="B33" s="12">
        <v>1276019.17408</v>
      </c>
      <c r="C33" s="12">
        <v>1341770.3992000001</v>
      </c>
      <c r="D33" s="13">
        <f t="shared" si="0"/>
        <v>5.1528398989306883</v>
      </c>
      <c r="E33" s="13">
        <f t="shared" si="3"/>
        <v>5.9327355215698647</v>
      </c>
      <c r="F33" s="12">
        <v>10348537.62466</v>
      </c>
      <c r="G33" s="12">
        <v>10959556.83062</v>
      </c>
      <c r="H33" s="13">
        <f t="shared" si="1"/>
        <v>5.9044014538244953</v>
      </c>
      <c r="I33" s="13">
        <f t="shared" si="4"/>
        <v>5.8226083369569581</v>
      </c>
      <c r="J33" s="12">
        <v>13796913.47023</v>
      </c>
      <c r="K33" s="12">
        <v>14772434.079700001</v>
      </c>
      <c r="L33" s="13">
        <f t="shared" si="2"/>
        <v>7.0705713388353821</v>
      </c>
      <c r="M33" s="13">
        <f t="shared" si="5"/>
        <v>5.8475371780020042</v>
      </c>
    </row>
    <row r="34" spans="1:13" ht="13.8" x14ac:dyDescent="0.25">
      <c r="A34" s="11" t="s">
        <v>148</v>
      </c>
      <c r="B34" s="12">
        <v>875250.93715999997</v>
      </c>
      <c r="C34" s="12">
        <v>952194.92611999996</v>
      </c>
      <c r="D34" s="13">
        <f t="shared" si="0"/>
        <v>8.7910775862367654</v>
      </c>
      <c r="E34" s="13">
        <f t="shared" si="3"/>
        <v>4.2101992002647215</v>
      </c>
      <c r="F34" s="12">
        <v>6830732.9426499996</v>
      </c>
      <c r="G34" s="12">
        <v>7484964.8525400003</v>
      </c>
      <c r="H34" s="13">
        <f t="shared" si="1"/>
        <v>9.5777702829674656</v>
      </c>
      <c r="I34" s="13">
        <f t="shared" si="4"/>
        <v>3.9766223603553965</v>
      </c>
      <c r="J34" s="12">
        <v>9091474.9036999997</v>
      </c>
      <c r="K34" s="12">
        <v>10066122.593979999</v>
      </c>
      <c r="L34" s="13">
        <f t="shared" si="2"/>
        <v>10.720457358171256</v>
      </c>
      <c r="M34" s="13">
        <f t="shared" si="5"/>
        <v>3.9845854643217598</v>
      </c>
    </row>
    <row r="35" spans="1:13" ht="13.8" x14ac:dyDescent="0.25">
      <c r="A35" s="11" t="s">
        <v>149</v>
      </c>
      <c r="B35" s="12">
        <v>1148072.5867999999</v>
      </c>
      <c r="C35" s="12">
        <v>1189691.25076</v>
      </c>
      <c r="D35" s="13">
        <f t="shared" si="0"/>
        <v>3.6250899497568283</v>
      </c>
      <c r="E35" s="13">
        <f t="shared" si="3"/>
        <v>5.2603064930430552</v>
      </c>
      <c r="F35" s="12">
        <v>8783738.4357299991</v>
      </c>
      <c r="G35" s="12">
        <v>11114639.88572</v>
      </c>
      <c r="H35" s="13">
        <f t="shared" si="1"/>
        <v>26.536553507883276</v>
      </c>
      <c r="I35" s="13">
        <f t="shared" si="4"/>
        <v>5.9050010745011576</v>
      </c>
      <c r="J35" s="12">
        <v>11165504.35018</v>
      </c>
      <c r="K35" s="12">
        <v>14689289.512499999</v>
      </c>
      <c r="L35" s="13">
        <f t="shared" si="2"/>
        <v>31.559570009600073</v>
      </c>
      <c r="M35" s="13">
        <f t="shared" si="5"/>
        <v>5.8146251375604763</v>
      </c>
    </row>
    <row r="36" spans="1:13" ht="13.8" x14ac:dyDescent="0.25">
      <c r="A36" s="11" t="s">
        <v>150</v>
      </c>
      <c r="B36" s="12">
        <v>2584385.1075400002</v>
      </c>
      <c r="C36" s="12">
        <v>1775951.4577500001</v>
      </c>
      <c r="D36" s="13">
        <f t="shared" si="0"/>
        <v>-31.281469910632797</v>
      </c>
      <c r="E36" s="13">
        <f t="shared" si="3"/>
        <v>7.8524986870027877</v>
      </c>
      <c r="F36" s="12">
        <v>15720111.317500001</v>
      </c>
      <c r="G36" s="12">
        <v>17082000.584630001</v>
      </c>
      <c r="H36" s="13">
        <f t="shared" si="1"/>
        <v>8.6633563823044497</v>
      </c>
      <c r="I36" s="13">
        <f t="shared" si="4"/>
        <v>9.0753486252366606</v>
      </c>
      <c r="J36" s="12">
        <v>19396342.467009999</v>
      </c>
      <c r="K36" s="12">
        <v>23625385.21858</v>
      </c>
      <c r="L36" s="13">
        <f t="shared" si="2"/>
        <v>21.803300074552251</v>
      </c>
      <c r="M36" s="13">
        <f t="shared" si="5"/>
        <v>9.3518994679495044</v>
      </c>
    </row>
    <row r="37" spans="1:13" ht="13.8" x14ac:dyDescent="0.25">
      <c r="A37" s="14" t="s">
        <v>151</v>
      </c>
      <c r="B37" s="12">
        <v>414216.20968000003</v>
      </c>
      <c r="C37" s="12">
        <v>460515.47675999999</v>
      </c>
      <c r="D37" s="13">
        <f t="shared" si="0"/>
        <v>11.177560413622672</v>
      </c>
      <c r="E37" s="13">
        <f t="shared" si="3"/>
        <v>2.0362027130988247</v>
      </c>
      <c r="F37" s="12">
        <v>3414924.6925400002</v>
      </c>
      <c r="G37" s="12">
        <v>4180454.0458</v>
      </c>
      <c r="H37" s="13">
        <f t="shared" si="1"/>
        <v>22.417166473167633</v>
      </c>
      <c r="I37" s="13">
        <f t="shared" si="4"/>
        <v>2.2209973409995545</v>
      </c>
      <c r="J37" s="12">
        <v>4441581.1841200003</v>
      </c>
      <c r="K37" s="12">
        <v>5376273.3959100004</v>
      </c>
      <c r="L37" s="13">
        <f t="shared" si="2"/>
        <v>21.044132101689556</v>
      </c>
      <c r="M37" s="13">
        <f t="shared" si="5"/>
        <v>2.1281502013868021</v>
      </c>
    </row>
    <row r="38" spans="1:13" ht="13.8" x14ac:dyDescent="0.25">
      <c r="A38" s="11" t="s">
        <v>152</v>
      </c>
      <c r="B38" s="12">
        <v>507313.06409</v>
      </c>
      <c r="C38" s="12">
        <v>601384.60661000002</v>
      </c>
      <c r="D38" s="13">
        <f t="shared" si="0"/>
        <v>18.543094822275506</v>
      </c>
      <c r="E38" s="13">
        <f t="shared" si="3"/>
        <v>2.6590658281683055</v>
      </c>
      <c r="F38" s="12">
        <v>3895236.4531399999</v>
      </c>
      <c r="G38" s="12">
        <v>4171524.2758900002</v>
      </c>
      <c r="H38" s="13">
        <f t="shared" si="1"/>
        <v>7.0929666548812751</v>
      </c>
      <c r="I38" s="13">
        <f t="shared" si="4"/>
        <v>2.2162531206329237</v>
      </c>
      <c r="J38" s="12">
        <v>5206056.4801700003</v>
      </c>
      <c r="K38" s="12">
        <v>7068544.37029</v>
      </c>
      <c r="L38" s="13">
        <f t="shared" si="2"/>
        <v>35.775406917198509</v>
      </c>
      <c r="M38" s="13">
        <f t="shared" si="5"/>
        <v>2.7980206766620377</v>
      </c>
    </row>
    <row r="39" spans="1:13" ht="13.8" x14ac:dyDescent="0.25">
      <c r="A39" s="11" t="s">
        <v>153</v>
      </c>
      <c r="B39" s="12">
        <v>239695.27695999999</v>
      </c>
      <c r="C39" s="12">
        <v>166567.07931999999</v>
      </c>
      <c r="D39" s="13">
        <f>(C39-B39)/B39*100</f>
        <v>-30.508818766672459</v>
      </c>
      <c r="E39" s="13">
        <f t="shared" si="3"/>
        <v>0.73648846985676519</v>
      </c>
      <c r="F39" s="12">
        <v>2094416.0375099999</v>
      </c>
      <c r="G39" s="12">
        <v>2803318.6323799998</v>
      </c>
      <c r="H39" s="13">
        <f t="shared" si="1"/>
        <v>33.847267313365151</v>
      </c>
      <c r="I39" s="13">
        <f t="shared" si="4"/>
        <v>1.4893509557283044</v>
      </c>
      <c r="J39" s="12">
        <v>2852260.8887800002</v>
      </c>
      <c r="K39" s="12">
        <v>3919091.4842500002</v>
      </c>
      <c r="L39" s="13">
        <f t="shared" si="2"/>
        <v>37.402980900751906</v>
      </c>
      <c r="M39" s="13">
        <f t="shared" si="5"/>
        <v>1.5513376491985897</v>
      </c>
    </row>
    <row r="40" spans="1:13" ht="13.8" x14ac:dyDescent="0.25">
      <c r="A40" s="11" t="s">
        <v>154</v>
      </c>
      <c r="B40" s="12">
        <v>550044.71753000002</v>
      </c>
      <c r="C40" s="12">
        <v>579217.73621</v>
      </c>
      <c r="D40" s="13">
        <f>(C40-B40)/B40*100</f>
        <v>5.3037539949483934</v>
      </c>
      <c r="E40" s="13">
        <f t="shared" si="3"/>
        <v>2.5610533966058524</v>
      </c>
      <c r="F40" s="12">
        <v>4549923.6554199997</v>
      </c>
      <c r="G40" s="12">
        <v>4946082.3790100003</v>
      </c>
      <c r="H40" s="13">
        <f t="shared" si="1"/>
        <v>8.706931227694005</v>
      </c>
      <c r="I40" s="13">
        <f t="shared" si="4"/>
        <v>2.6277614086399441</v>
      </c>
      <c r="J40" s="12">
        <v>5936641.8808500003</v>
      </c>
      <c r="K40" s="12">
        <v>6588935.0338700004</v>
      </c>
      <c r="L40" s="13">
        <f t="shared" si="2"/>
        <v>10.987577928931863</v>
      </c>
      <c r="M40" s="13">
        <f t="shared" si="5"/>
        <v>2.6081715691620921</v>
      </c>
    </row>
    <row r="41" spans="1:13" ht="13.8" x14ac:dyDescent="0.25">
      <c r="A41" s="11" t="s">
        <v>155</v>
      </c>
      <c r="B41" s="12">
        <v>11793.40876</v>
      </c>
      <c r="C41" s="12">
        <v>11485.296270000001</v>
      </c>
      <c r="D41" s="13">
        <f t="shared" si="0"/>
        <v>-2.6125821318517541</v>
      </c>
      <c r="E41" s="13">
        <f t="shared" si="3"/>
        <v>5.0783073763893821E-2</v>
      </c>
      <c r="F41" s="12">
        <v>98594.78211</v>
      </c>
      <c r="G41" s="12">
        <v>100021.67018</v>
      </c>
      <c r="H41" s="13">
        <f t="shared" si="1"/>
        <v>1.4472247308260733</v>
      </c>
      <c r="I41" s="13">
        <f t="shared" si="4"/>
        <v>5.3139649683579454E-2</v>
      </c>
      <c r="J41" s="12">
        <v>128300.9984</v>
      </c>
      <c r="K41" s="12">
        <v>142296.98830999999</v>
      </c>
      <c r="L41" s="13">
        <f t="shared" si="2"/>
        <v>10.908714729066356</v>
      </c>
      <c r="M41" s="13">
        <f t="shared" si="5"/>
        <v>5.6327002372877716E-2</v>
      </c>
    </row>
    <row r="42" spans="1:13" ht="15.6" x14ac:dyDescent="0.3">
      <c r="A42" s="9" t="s">
        <v>31</v>
      </c>
      <c r="B42" s="8">
        <f>B43</f>
        <v>582749.42501999997</v>
      </c>
      <c r="C42" s="8">
        <f>C43</f>
        <v>541657.68018000002</v>
      </c>
      <c r="D42" s="10">
        <f t="shared" si="0"/>
        <v>-7.0513574232337808</v>
      </c>
      <c r="E42" s="10">
        <f t="shared" si="3"/>
        <v>2.3949788739198583</v>
      </c>
      <c r="F42" s="8">
        <f>F43</f>
        <v>4384168.7697799997</v>
      </c>
      <c r="G42" s="8">
        <f>G43</f>
        <v>4988863.9606699999</v>
      </c>
      <c r="H42" s="10">
        <f t="shared" si="1"/>
        <v>13.792698745042706</v>
      </c>
      <c r="I42" s="10">
        <f t="shared" si="4"/>
        <v>2.6504904658355555</v>
      </c>
      <c r="J42" s="8">
        <f>J43</f>
        <v>5689927.7396600004</v>
      </c>
      <c r="K42" s="8">
        <f>K43</f>
        <v>6532391.9813099997</v>
      </c>
      <c r="L42" s="10">
        <f t="shared" si="2"/>
        <v>14.806237973425308</v>
      </c>
      <c r="M42" s="10">
        <f t="shared" si="5"/>
        <v>2.5857895026577862</v>
      </c>
    </row>
    <row r="43" spans="1:13" ht="13.8" x14ac:dyDescent="0.25">
      <c r="A43" s="11" t="s">
        <v>156</v>
      </c>
      <c r="B43" s="12">
        <v>582749.42501999997</v>
      </c>
      <c r="C43" s="12">
        <v>541657.68018000002</v>
      </c>
      <c r="D43" s="13">
        <f t="shared" si="0"/>
        <v>-7.0513574232337808</v>
      </c>
      <c r="E43" s="13">
        <f t="shared" si="3"/>
        <v>2.3949788739198583</v>
      </c>
      <c r="F43" s="12">
        <v>4384168.7697799997</v>
      </c>
      <c r="G43" s="12">
        <v>4988863.9606699999</v>
      </c>
      <c r="H43" s="13">
        <f t="shared" si="1"/>
        <v>13.792698745042706</v>
      </c>
      <c r="I43" s="13">
        <f t="shared" si="4"/>
        <v>2.6504904658355555</v>
      </c>
      <c r="J43" s="12">
        <v>5689927.7396600004</v>
      </c>
      <c r="K43" s="12">
        <v>6532391.9813099997</v>
      </c>
      <c r="L43" s="13">
        <f t="shared" si="2"/>
        <v>14.806237973425308</v>
      </c>
      <c r="M43" s="13">
        <f t="shared" si="5"/>
        <v>2.5857895026577862</v>
      </c>
    </row>
    <row r="44" spans="1:13" ht="15.6" x14ac:dyDescent="0.3">
      <c r="A44" s="9" t="s">
        <v>33</v>
      </c>
      <c r="B44" s="8">
        <f>B8+B22+B42</f>
        <v>19102207.179170005</v>
      </c>
      <c r="C44" s="8">
        <f>C8+C22+C42</f>
        <v>19806753.611509997</v>
      </c>
      <c r="D44" s="10">
        <f t="shared" si="0"/>
        <v>3.6882985601175178</v>
      </c>
      <c r="E44" s="10">
        <f t="shared" si="3"/>
        <v>87.57700332936929</v>
      </c>
      <c r="F44" s="15">
        <f>F8+F22+F42</f>
        <v>146978991.63288</v>
      </c>
      <c r="G44" s="15">
        <f>G8+G22+G42</f>
        <v>168768288.52713996</v>
      </c>
      <c r="H44" s="16">
        <f t="shared" si="1"/>
        <v>14.82476961652088</v>
      </c>
      <c r="I44" s="16">
        <f t="shared" si="4"/>
        <v>89.663447069920537</v>
      </c>
      <c r="J44" s="15">
        <f>J8+J22+J42</f>
        <v>194243950.33789</v>
      </c>
      <c r="K44" s="15">
        <f>K8+K22+K42</f>
        <v>228163362.64065003</v>
      </c>
      <c r="L44" s="16">
        <f t="shared" si="2"/>
        <v>17.462274754892885</v>
      </c>
      <c r="M44" s="16">
        <f t="shared" si="5"/>
        <v>90.316446057632334</v>
      </c>
    </row>
    <row r="45" spans="1:13" ht="30" x14ac:dyDescent="0.25">
      <c r="A45" s="133" t="s">
        <v>222</v>
      </c>
      <c r="B45" s="134">
        <f>B46-B44</f>
        <v>1613355.8998299949</v>
      </c>
      <c r="C45" s="134">
        <f>C46-C44</f>
        <v>2809632.9494900033</v>
      </c>
      <c r="D45" s="135">
        <f t="shared" si="0"/>
        <v>74.148366754419442</v>
      </c>
      <c r="E45" s="135">
        <f t="shared" si="3"/>
        <v>12.422996670630718</v>
      </c>
      <c r="F45" s="134">
        <f>F46-F44</f>
        <v>13833051.719119996</v>
      </c>
      <c r="G45" s="134">
        <f>G46-G44</f>
        <v>19455892.052860051</v>
      </c>
      <c r="H45" s="136">
        <f t="shared" si="1"/>
        <v>40.647866052348988</v>
      </c>
      <c r="I45" s="135">
        <f t="shared" si="4"/>
        <v>10.336552930079463</v>
      </c>
      <c r="J45" s="134">
        <f>J46-J44</f>
        <v>17809176.18610999</v>
      </c>
      <c r="K45" s="134">
        <f>K46-K44</f>
        <v>24463232.625349969</v>
      </c>
      <c r="L45" s="136">
        <f t="shared" si="2"/>
        <v>37.363078278880266</v>
      </c>
      <c r="M45" s="135">
        <f t="shared" si="5"/>
        <v>9.6835539423676735</v>
      </c>
    </row>
    <row r="46" spans="1:13" ht="21" x14ac:dyDescent="0.25">
      <c r="A46" s="137" t="s">
        <v>223</v>
      </c>
      <c r="B46" s="138">
        <v>20715563.079</v>
      </c>
      <c r="C46" s="138">
        <v>22616386.561000001</v>
      </c>
      <c r="D46" s="139">
        <f t="shared" si="0"/>
        <v>9.1758233881990083</v>
      </c>
      <c r="E46" s="140">
        <f t="shared" si="3"/>
        <v>100</v>
      </c>
      <c r="F46" s="138">
        <v>160812043.352</v>
      </c>
      <c r="G46" s="138">
        <v>188224180.58000001</v>
      </c>
      <c r="H46" s="139">
        <f t="shared" si="1"/>
        <v>17.046072331782913</v>
      </c>
      <c r="I46" s="140">
        <f t="shared" si="4"/>
        <v>100</v>
      </c>
      <c r="J46" s="138">
        <v>212053126.52399999</v>
      </c>
      <c r="K46" s="138">
        <v>252626595.266</v>
      </c>
      <c r="L46" s="139">
        <f t="shared" si="2"/>
        <v>19.133633824261462</v>
      </c>
      <c r="M46" s="140">
        <f t="shared" si="5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1" sqref="I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G1" sqref="G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L1" sqref="L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5.6" x14ac:dyDescent="0.3">
      <c r="A1" s="86"/>
      <c r="B1" s="142" t="s">
        <v>60</v>
      </c>
      <c r="C1" s="143" t="s">
        <v>44</v>
      </c>
      <c r="D1" s="143" t="s">
        <v>45</v>
      </c>
      <c r="E1" s="143" t="s">
        <v>46</v>
      </c>
      <c r="F1" s="143" t="s">
        <v>47</v>
      </c>
      <c r="G1" s="143" t="s">
        <v>48</v>
      </c>
      <c r="H1" s="143" t="s">
        <v>49</v>
      </c>
      <c r="I1" s="143" t="s">
        <v>0</v>
      </c>
      <c r="J1" s="143" t="s">
        <v>61</v>
      </c>
      <c r="K1" s="143" t="s">
        <v>50</v>
      </c>
      <c r="L1" s="143" t="s">
        <v>51</v>
      </c>
      <c r="M1" s="143" t="s">
        <v>52</v>
      </c>
      <c r="N1" s="143" t="s">
        <v>53</v>
      </c>
      <c r="O1" s="144" t="s">
        <v>42</v>
      </c>
    </row>
    <row r="2" spans="1:15" s="37" customFormat="1" ht="13.8" x14ac:dyDescent="0.25">
      <c r="A2" s="87">
        <v>2022</v>
      </c>
      <c r="B2" s="148" t="s">
        <v>2</v>
      </c>
      <c r="C2" s="149">
        <v>2550445.9719599998</v>
      </c>
      <c r="D2" s="149">
        <v>2743281.1691100006</v>
      </c>
      <c r="E2" s="149">
        <v>2965044.9915699996</v>
      </c>
      <c r="F2" s="149">
        <v>2751344.4147200007</v>
      </c>
      <c r="G2" s="149">
        <v>2410485.1900999993</v>
      </c>
      <c r="H2" s="149">
        <v>2988049.9789199997</v>
      </c>
      <c r="I2" s="149">
        <v>2328202.61118</v>
      </c>
      <c r="J2" s="149">
        <v>2768110.8608800001</v>
      </c>
      <c r="K2" s="149">
        <v>2991763.1198200001</v>
      </c>
      <c r="L2" s="149"/>
      <c r="M2" s="149"/>
      <c r="N2" s="149"/>
      <c r="O2" s="150">
        <v>24496728.308259998</v>
      </c>
    </row>
    <row r="3" spans="1:15" ht="13.8" x14ac:dyDescent="0.25">
      <c r="A3" s="86">
        <v>2021</v>
      </c>
      <c r="B3" s="110" t="s">
        <v>2</v>
      </c>
      <c r="C3" s="115">
        <v>2058772.94802</v>
      </c>
      <c r="D3" s="115">
        <v>2127163.87469</v>
      </c>
      <c r="E3" s="115">
        <v>2425943.9107900001</v>
      </c>
      <c r="F3" s="115">
        <v>2351071.3903600001</v>
      </c>
      <c r="G3" s="115">
        <v>2069727.0867099999</v>
      </c>
      <c r="H3" s="115">
        <v>2557499.96043</v>
      </c>
      <c r="I3" s="115">
        <v>2018191.5121399998</v>
      </c>
      <c r="J3" s="115">
        <v>2316969.56439</v>
      </c>
      <c r="K3" s="115">
        <v>2723150.8090900001</v>
      </c>
      <c r="L3" s="115">
        <v>2827430.3145599999</v>
      </c>
      <c r="M3" s="115">
        <v>3021837.7225200003</v>
      </c>
      <c r="N3" s="115">
        <v>3209321.9343099999</v>
      </c>
      <c r="O3" s="113">
        <v>29707081.02801</v>
      </c>
    </row>
    <row r="4" spans="1:15" s="37" customFormat="1" ht="13.8" x14ac:dyDescent="0.25">
      <c r="A4" s="87">
        <v>2022</v>
      </c>
      <c r="B4" s="111" t="s">
        <v>130</v>
      </c>
      <c r="C4" s="112">
        <v>829296.07769999991</v>
      </c>
      <c r="D4" s="112">
        <v>938416.77731000003</v>
      </c>
      <c r="E4" s="112">
        <v>961313.75936999987</v>
      </c>
      <c r="F4" s="112">
        <v>812206.4497</v>
      </c>
      <c r="G4" s="112">
        <v>866168.21616999991</v>
      </c>
      <c r="H4" s="112">
        <v>996117.30325999984</v>
      </c>
      <c r="I4" s="112">
        <v>840381.55466999975</v>
      </c>
      <c r="J4" s="112">
        <v>997707.55179000006</v>
      </c>
      <c r="K4" s="112">
        <v>1012636.2644400001</v>
      </c>
      <c r="L4" s="112"/>
      <c r="M4" s="112"/>
      <c r="N4" s="112"/>
      <c r="O4" s="113">
        <v>8254243.9544099988</v>
      </c>
    </row>
    <row r="5" spans="1:15" ht="13.8" x14ac:dyDescent="0.25">
      <c r="A5" s="86">
        <v>2021</v>
      </c>
      <c r="B5" s="111" t="s">
        <v>130</v>
      </c>
      <c r="C5" s="112">
        <v>599472.62661000004</v>
      </c>
      <c r="D5" s="112">
        <v>635152.71918999997</v>
      </c>
      <c r="E5" s="112">
        <v>783752.09183000005</v>
      </c>
      <c r="F5" s="112">
        <v>749920.66836999997</v>
      </c>
      <c r="G5" s="112">
        <v>609595.60609999998</v>
      </c>
      <c r="H5" s="112">
        <v>764393.56053000002</v>
      </c>
      <c r="I5" s="112">
        <v>641900.72643000004</v>
      </c>
      <c r="J5" s="112">
        <v>780012.62309999997</v>
      </c>
      <c r="K5" s="112">
        <v>840003.30015999998</v>
      </c>
      <c r="L5" s="112">
        <v>897195.8382</v>
      </c>
      <c r="M5" s="112">
        <v>896591.60835999995</v>
      </c>
      <c r="N5" s="112">
        <v>948837.25242000003</v>
      </c>
      <c r="O5" s="113">
        <v>9146828.6213000007</v>
      </c>
    </row>
    <row r="6" spans="1:15" s="37" customFormat="1" ht="13.8" x14ac:dyDescent="0.25">
      <c r="A6" s="87">
        <v>2022</v>
      </c>
      <c r="B6" s="111" t="s">
        <v>131</v>
      </c>
      <c r="C6" s="112">
        <v>284427.62802</v>
      </c>
      <c r="D6" s="112">
        <v>253757.08698000005</v>
      </c>
      <c r="E6" s="112">
        <v>224880.32946999994</v>
      </c>
      <c r="F6" s="112">
        <v>209879.04911000008</v>
      </c>
      <c r="G6" s="112">
        <v>189558.17141000004</v>
      </c>
      <c r="H6" s="112">
        <v>293470.15447999997</v>
      </c>
      <c r="I6" s="112">
        <v>155058.80514000004</v>
      </c>
      <c r="J6" s="112">
        <v>154927.75808</v>
      </c>
      <c r="K6" s="112">
        <v>178871.32261</v>
      </c>
      <c r="L6" s="112"/>
      <c r="M6" s="112"/>
      <c r="N6" s="112"/>
      <c r="O6" s="113">
        <v>1944830.3053000001</v>
      </c>
    </row>
    <row r="7" spans="1:15" ht="13.8" x14ac:dyDescent="0.25">
      <c r="A7" s="86">
        <v>2021</v>
      </c>
      <c r="B7" s="111" t="s">
        <v>131</v>
      </c>
      <c r="C7" s="112">
        <v>278127.63173999998</v>
      </c>
      <c r="D7" s="112">
        <v>249528.27283999999</v>
      </c>
      <c r="E7" s="112">
        <v>246515.34013</v>
      </c>
      <c r="F7" s="112">
        <v>201459.41336000001</v>
      </c>
      <c r="G7" s="112">
        <v>200725.90744000001</v>
      </c>
      <c r="H7" s="112">
        <v>295140.73609999998</v>
      </c>
      <c r="I7" s="112">
        <v>166029.30218999999</v>
      </c>
      <c r="J7" s="112">
        <v>147760.25855</v>
      </c>
      <c r="K7" s="112">
        <v>229150.72443999999</v>
      </c>
      <c r="L7" s="112">
        <v>291587.59298999998</v>
      </c>
      <c r="M7" s="112">
        <v>365157.71123000002</v>
      </c>
      <c r="N7" s="112">
        <v>409189.45477000001</v>
      </c>
      <c r="O7" s="113">
        <v>3080372.3457800001</v>
      </c>
    </row>
    <row r="8" spans="1:15" s="37" customFormat="1" ht="13.8" x14ac:dyDescent="0.25">
      <c r="A8" s="87">
        <v>2022</v>
      </c>
      <c r="B8" s="111" t="s">
        <v>132</v>
      </c>
      <c r="C8" s="112">
        <v>173022.12771000003</v>
      </c>
      <c r="D8" s="112">
        <v>202863.34534</v>
      </c>
      <c r="E8" s="112">
        <v>229858.29674000005</v>
      </c>
      <c r="F8" s="112">
        <v>206691.83762999999</v>
      </c>
      <c r="G8" s="112">
        <v>157876.15529</v>
      </c>
      <c r="H8" s="112">
        <v>182365.40610999998</v>
      </c>
      <c r="I8" s="112">
        <v>160760.45161000005</v>
      </c>
      <c r="J8" s="112">
        <v>235994.72297</v>
      </c>
      <c r="K8" s="112">
        <v>261861.16227</v>
      </c>
      <c r="L8" s="112"/>
      <c r="M8" s="112"/>
      <c r="N8" s="112"/>
      <c r="O8" s="113">
        <v>1811293.5056700001</v>
      </c>
    </row>
    <row r="9" spans="1:15" ht="13.8" x14ac:dyDescent="0.25">
      <c r="A9" s="86">
        <v>2021</v>
      </c>
      <c r="B9" s="111" t="s">
        <v>132</v>
      </c>
      <c r="C9" s="112">
        <v>129703.74055</v>
      </c>
      <c r="D9" s="112">
        <v>145445.9252</v>
      </c>
      <c r="E9" s="112">
        <v>164169.03878999999</v>
      </c>
      <c r="F9" s="112">
        <v>157710.70725000001</v>
      </c>
      <c r="G9" s="112">
        <v>144432.52205</v>
      </c>
      <c r="H9" s="112">
        <v>193334.14882999999</v>
      </c>
      <c r="I9" s="112">
        <v>152303.13179000001</v>
      </c>
      <c r="J9" s="112">
        <v>179835.28245</v>
      </c>
      <c r="K9" s="112">
        <v>202730.96283999999</v>
      </c>
      <c r="L9" s="112">
        <v>181364.35298</v>
      </c>
      <c r="M9" s="112">
        <v>191293.85974000001</v>
      </c>
      <c r="N9" s="112">
        <v>184486.58335</v>
      </c>
      <c r="O9" s="113">
        <v>2026810.2558199998</v>
      </c>
    </row>
    <row r="10" spans="1:15" s="37" customFormat="1" ht="13.8" x14ac:dyDescent="0.25">
      <c r="A10" s="87">
        <v>2022</v>
      </c>
      <c r="B10" s="111" t="s">
        <v>133</v>
      </c>
      <c r="C10" s="112">
        <v>119499.48089000002</v>
      </c>
      <c r="D10" s="112">
        <v>126675.82836999996</v>
      </c>
      <c r="E10" s="112">
        <v>155152.66852000001</v>
      </c>
      <c r="F10" s="112">
        <v>138870.57906000002</v>
      </c>
      <c r="G10" s="112">
        <v>95080.687220000007</v>
      </c>
      <c r="H10" s="112">
        <v>119472.70801</v>
      </c>
      <c r="I10" s="112">
        <v>74444.782759999987</v>
      </c>
      <c r="J10" s="112">
        <v>106288.30930999998</v>
      </c>
      <c r="K10" s="112">
        <v>146898.75214</v>
      </c>
      <c r="L10" s="112"/>
      <c r="M10" s="112"/>
      <c r="N10" s="112"/>
      <c r="O10" s="113">
        <v>1082383.7962799999</v>
      </c>
    </row>
    <row r="11" spans="1:15" ht="13.8" x14ac:dyDescent="0.25">
      <c r="A11" s="86">
        <v>2021</v>
      </c>
      <c r="B11" s="111" t="s">
        <v>133</v>
      </c>
      <c r="C11" s="112">
        <v>103715.16209</v>
      </c>
      <c r="D11" s="112">
        <v>116565.35743</v>
      </c>
      <c r="E11" s="112">
        <v>126148.15974</v>
      </c>
      <c r="F11" s="112">
        <v>121883.05445</v>
      </c>
      <c r="G11" s="112">
        <v>104753.48768999999</v>
      </c>
      <c r="H11" s="112">
        <v>110501.72897</v>
      </c>
      <c r="I11" s="112">
        <v>71800.412160000007</v>
      </c>
      <c r="J11" s="112">
        <v>113471.33409</v>
      </c>
      <c r="K11" s="112">
        <v>159678.48045</v>
      </c>
      <c r="L11" s="112">
        <v>194546.33186999999</v>
      </c>
      <c r="M11" s="112">
        <v>175975.25318999999</v>
      </c>
      <c r="N11" s="112">
        <v>169879.31026999999</v>
      </c>
      <c r="O11" s="113">
        <v>1568918.0724000002</v>
      </c>
    </row>
    <row r="12" spans="1:15" s="37" customFormat="1" ht="13.8" x14ac:dyDescent="0.25">
      <c r="A12" s="87">
        <v>2022</v>
      </c>
      <c r="B12" s="111" t="s">
        <v>134</v>
      </c>
      <c r="C12" s="112">
        <v>182179.29434999995</v>
      </c>
      <c r="D12" s="112">
        <v>166179.95729000002</v>
      </c>
      <c r="E12" s="112">
        <v>147802.41224000001</v>
      </c>
      <c r="F12" s="112">
        <v>125035.16961999996</v>
      </c>
      <c r="G12" s="112">
        <v>99631.66091999998</v>
      </c>
      <c r="H12" s="112">
        <v>111830.66846000004</v>
      </c>
      <c r="I12" s="112">
        <v>86926.950379999995</v>
      </c>
      <c r="J12" s="112">
        <v>91437.626239999983</v>
      </c>
      <c r="K12" s="112">
        <v>136147.59479999999</v>
      </c>
      <c r="L12" s="112"/>
      <c r="M12" s="112"/>
      <c r="N12" s="112"/>
      <c r="O12" s="113">
        <v>1147171.3343</v>
      </c>
    </row>
    <row r="13" spans="1:15" ht="13.8" x14ac:dyDescent="0.25">
      <c r="A13" s="86">
        <v>2021</v>
      </c>
      <c r="B13" s="111" t="s">
        <v>134</v>
      </c>
      <c r="C13" s="112">
        <v>190660.46724</v>
      </c>
      <c r="D13" s="112">
        <v>201115.47248999999</v>
      </c>
      <c r="E13" s="112">
        <v>183441.24285000001</v>
      </c>
      <c r="F13" s="112">
        <v>165697.96616000001</v>
      </c>
      <c r="G13" s="112">
        <v>147226.88253999999</v>
      </c>
      <c r="H13" s="112">
        <v>147977.08721999999</v>
      </c>
      <c r="I13" s="112">
        <v>131215.7303</v>
      </c>
      <c r="J13" s="112">
        <v>111714.37826</v>
      </c>
      <c r="K13" s="112">
        <v>201450.54587</v>
      </c>
      <c r="L13" s="112">
        <v>250347.52458</v>
      </c>
      <c r="M13" s="112">
        <v>277980.59620000003</v>
      </c>
      <c r="N13" s="112">
        <v>247152.83914</v>
      </c>
      <c r="O13" s="113">
        <v>2255980.7328499998</v>
      </c>
    </row>
    <row r="14" spans="1:15" s="37" customFormat="1" ht="13.8" x14ac:dyDescent="0.25">
      <c r="A14" s="87">
        <v>2022</v>
      </c>
      <c r="B14" s="111" t="s">
        <v>135</v>
      </c>
      <c r="C14" s="112">
        <v>37521.507830000002</v>
      </c>
      <c r="D14" s="112">
        <v>46265.332340000008</v>
      </c>
      <c r="E14" s="112">
        <v>31049.380369999995</v>
      </c>
      <c r="F14" s="112">
        <v>29633.729480000005</v>
      </c>
      <c r="G14" s="112">
        <v>21837.58901</v>
      </c>
      <c r="H14" s="112">
        <v>26370.037350000006</v>
      </c>
      <c r="I14" s="112">
        <v>24072.580310000008</v>
      </c>
      <c r="J14" s="112">
        <v>29110.841799999998</v>
      </c>
      <c r="K14" s="112">
        <v>44443.521289999997</v>
      </c>
      <c r="L14" s="112"/>
      <c r="M14" s="112"/>
      <c r="N14" s="112"/>
      <c r="O14" s="113">
        <v>290304.51978000003</v>
      </c>
    </row>
    <row r="15" spans="1:15" ht="13.8" x14ac:dyDescent="0.25">
      <c r="A15" s="86">
        <v>2021</v>
      </c>
      <c r="B15" s="111" t="s">
        <v>135</v>
      </c>
      <c r="C15" s="112">
        <v>15943.144840000001</v>
      </c>
      <c r="D15" s="112">
        <v>26135.543170000001</v>
      </c>
      <c r="E15" s="112">
        <v>26641.716609999999</v>
      </c>
      <c r="F15" s="112">
        <v>24837.689180000001</v>
      </c>
      <c r="G15" s="112">
        <v>19490.09143</v>
      </c>
      <c r="H15" s="112">
        <v>23364.857059999998</v>
      </c>
      <c r="I15" s="112">
        <v>23127.540229999999</v>
      </c>
      <c r="J15" s="112">
        <v>24518.566579999999</v>
      </c>
      <c r="K15" s="112">
        <v>29806.453839999998</v>
      </c>
      <c r="L15" s="112">
        <v>25260.424210000001</v>
      </c>
      <c r="M15" s="112">
        <v>30724.71009</v>
      </c>
      <c r="N15" s="112">
        <v>39583.996249999997</v>
      </c>
      <c r="O15" s="113">
        <v>309434.73349000001</v>
      </c>
    </row>
    <row r="16" spans="1:15" ht="13.8" x14ac:dyDescent="0.25">
      <c r="A16" s="87">
        <v>2022</v>
      </c>
      <c r="B16" s="111" t="s">
        <v>136</v>
      </c>
      <c r="C16" s="112">
        <v>54248.671849999992</v>
      </c>
      <c r="D16" s="112">
        <v>55002.358999999997</v>
      </c>
      <c r="E16" s="112">
        <v>64496.353640000001</v>
      </c>
      <c r="F16" s="112">
        <v>52440.728620000002</v>
      </c>
      <c r="G16" s="112">
        <v>53632.734109999998</v>
      </c>
      <c r="H16" s="112">
        <v>79388.939400000003</v>
      </c>
      <c r="I16" s="112">
        <v>56373.059930000003</v>
      </c>
      <c r="J16" s="112">
        <v>88413.106140000018</v>
      </c>
      <c r="K16" s="112">
        <v>84480.331309999994</v>
      </c>
      <c r="L16" s="112"/>
      <c r="M16" s="112"/>
      <c r="N16" s="112"/>
      <c r="O16" s="113">
        <v>588476.2840000001</v>
      </c>
    </row>
    <row r="17" spans="1:15" ht="13.8" x14ac:dyDescent="0.25">
      <c r="A17" s="86">
        <v>2021</v>
      </c>
      <c r="B17" s="111" t="s">
        <v>136</v>
      </c>
      <c r="C17" s="112">
        <v>59118.003539999998</v>
      </c>
      <c r="D17" s="112">
        <v>49199.688770000001</v>
      </c>
      <c r="E17" s="112">
        <v>49271.71471</v>
      </c>
      <c r="F17" s="112">
        <v>52377.636700000003</v>
      </c>
      <c r="G17" s="112">
        <v>62135.500480000002</v>
      </c>
      <c r="H17" s="112">
        <v>85394.880229999995</v>
      </c>
      <c r="I17" s="112">
        <v>52207.46948</v>
      </c>
      <c r="J17" s="112">
        <v>60022.116329999997</v>
      </c>
      <c r="K17" s="112">
        <v>100938.86161000001</v>
      </c>
      <c r="L17" s="112">
        <v>76717.204389999999</v>
      </c>
      <c r="M17" s="112">
        <v>57727.288930000002</v>
      </c>
      <c r="N17" s="112">
        <v>77482.560119999995</v>
      </c>
      <c r="O17" s="113">
        <v>782592.92529000004</v>
      </c>
    </row>
    <row r="18" spans="1:15" ht="13.8" x14ac:dyDescent="0.25">
      <c r="A18" s="87">
        <v>2022</v>
      </c>
      <c r="B18" s="111" t="s">
        <v>137</v>
      </c>
      <c r="C18" s="112">
        <v>12415.091230000004</v>
      </c>
      <c r="D18" s="112">
        <v>15693.36544</v>
      </c>
      <c r="E18" s="112">
        <v>17033.14921</v>
      </c>
      <c r="F18" s="112">
        <v>18062.520100000005</v>
      </c>
      <c r="G18" s="112">
        <v>12463.489380000001</v>
      </c>
      <c r="H18" s="112">
        <v>9079.7899399999988</v>
      </c>
      <c r="I18" s="112">
        <v>5416.2380399999993</v>
      </c>
      <c r="J18" s="112">
        <v>8198.9843700000001</v>
      </c>
      <c r="K18" s="112">
        <v>7695.7300299999997</v>
      </c>
      <c r="L18" s="112"/>
      <c r="M18" s="112"/>
      <c r="N18" s="112"/>
      <c r="O18" s="113">
        <v>106058.35774000002</v>
      </c>
    </row>
    <row r="19" spans="1:15" ht="13.8" x14ac:dyDescent="0.25">
      <c r="A19" s="86">
        <v>2021</v>
      </c>
      <c r="B19" s="111" t="s">
        <v>137</v>
      </c>
      <c r="C19" s="112">
        <v>12015.77319</v>
      </c>
      <c r="D19" s="112">
        <v>16226.111290000001</v>
      </c>
      <c r="E19" s="112">
        <v>17369.885979999999</v>
      </c>
      <c r="F19" s="112">
        <v>15412.279479999999</v>
      </c>
      <c r="G19" s="112">
        <v>14638.275320000001</v>
      </c>
      <c r="H19" s="112">
        <v>10961.58763</v>
      </c>
      <c r="I19" s="112">
        <v>12028.238660000001</v>
      </c>
      <c r="J19" s="112">
        <v>8439.4064199999993</v>
      </c>
      <c r="K19" s="112">
        <v>9218.2875199999999</v>
      </c>
      <c r="L19" s="112">
        <v>7979.69463</v>
      </c>
      <c r="M19" s="112">
        <v>10633.564109999999</v>
      </c>
      <c r="N19" s="112">
        <v>12679.338809999999</v>
      </c>
      <c r="O19" s="113">
        <v>147602.44303999998</v>
      </c>
    </row>
    <row r="20" spans="1:15" ht="13.8" x14ac:dyDescent="0.25">
      <c r="A20" s="87">
        <v>2022</v>
      </c>
      <c r="B20" s="111" t="s">
        <v>138</v>
      </c>
      <c r="C20" s="112">
        <v>300295.32031999994</v>
      </c>
      <c r="D20" s="112">
        <v>316201.99006000004</v>
      </c>
      <c r="E20" s="112">
        <v>381564.50909999991</v>
      </c>
      <c r="F20" s="112">
        <v>382464.25159999996</v>
      </c>
      <c r="G20" s="112">
        <v>301571.00877000007</v>
      </c>
      <c r="H20" s="112">
        <v>369750.04076</v>
      </c>
      <c r="I20" s="112">
        <v>318859.50579000008</v>
      </c>
      <c r="J20" s="112">
        <v>323969.29351000005</v>
      </c>
      <c r="K20" s="112">
        <v>357221.49328</v>
      </c>
      <c r="L20" s="112"/>
      <c r="M20" s="112"/>
      <c r="N20" s="112"/>
      <c r="O20" s="113">
        <v>3051897.4131900002</v>
      </c>
    </row>
    <row r="21" spans="1:15" ht="13.8" x14ac:dyDescent="0.25">
      <c r="A21" s="86">
        <v>2021</v>
      </c>
      <c r="B21" s="111" t="s">
        <v>138</v>
      </c>
      <c r="C21" s="112">
        <v>216886.89996000001</v>
      </c>
      <c r="D21" s="112">
        <v>208723.36321000001</v>
      </c>
      <c r="E21" s="112">
        <v>247977.97706999999</v>
      </c>
      <c r="F21" s="112">
        <v>280588.88767000003</v>
      </c>
      <c r="G21" s="112">
        <v>265663.38981000002</v>
      </c>
      <c r="H21" s="112">
        <v>313347.25647999998</v>
      </c>
      <c r="I21" s="112">
        <v>262176.96470999997</v>
      </c>
      <c r="J21" s="112">
        <v>286061.99651000003</v>
      </c>
      <c r="K21" s="112">
        <v>299483.45898</v>
      </c>
      <c r="L21" s="112">
        <v>288750.81549000001</v>
      </c>
      <c r="M21" s="112">
        <v>321478.48223000002</v>
      </c>
      <c r="N21" s="112">
        <v>407113.88834</v>
      </c>
      <c r="O21" s="113">
        <v>3398253.3804600001</v>
      </c>
    </row>
    <row r="22" spans="1:15" ht="13.8" x14ac:dyDescent="0.25">
      <c r="A22" s="87">
        <v>2022</v>
      </c>
      <c r="B22" s="111" t="s">
        <v>139</v>
      </c>
      <c r="C22" s="112">
        <v>557540.77205999999</v>
      </c>
      <c r="D22" s="112">
        <v>622225.12698000018</v>
      </c>
      <c r="E22" s="112">
        <v>751894.13290999981</v>
      </c>
      <c r="F22" s="112">
        <v>776060.0998000002</v>
      </c>
      <c r="G22" s="112">
        <v>612665.4778199998</v>
      </c>
      <c r="H22" s="112">
        <v>800204.93114999949</v>
      </c>
      <c r="I22" s="112">
        <v>605908.68254999991</v>
      </c>
      <c r="J22" s="112">
        <v>732062.66667000018</v>
      </c>
      <c r="K22" s="112">
        <v>761506.94764999999</v>
      </c>
      <c r="L22" s="112"/>
      <c r="M22" s="112"/>
      <c r="N22" s="112"/>
      <c r="O22" s="113">
        <v>6220068.8375899997</v>
      </c>
    </row>
    <row r="23" spans="1:15" ht="13.8" x14ac:dyDescent="0.25">
      <c r="A23" s="86">
        <v>2021</v>
      </c>
      <c r="B23" s="111" t="s">
        <v>139</v>
      </c>
      <c r="C23" s="112">
        <v>453129.49826000002</v>
      </c>
      <c r="D23" s="114">
        <v>479071.42109999998</v>
      </c>
      <c r="E23" s="112">
        <v>580656.74308000004</v>
      </c>
      <c r="F23" s="112">
        <v>581183.08773999999</v>
      </c>
      <c r="G23" s="112">
        <v>501065.42385000002</v>
      </c>
      <c r="H23" s="112">
        <v>613084.11737999995</v>
      </c>
      <c r="I23" s="112">
        <v>505401.99618999998</v>
      </c>
      <c r="J23" s="112">
        <v>605133.60210000002</v>
      </c>
      <c r="K23" s="112">
        <v>650689.73337999999</v>
      </c>
      <c r="L23" s="112">
        <v>613680.53521999996</v>
      </c>
      <c r="M23" s="112">
        <v>694274.64844000002</v>
      </c>
      <c r="N23" s="112">
        <v>712916.71083999996</v>
      </c>
      <c r="O23" s="113">
        <v>6990287.5175799998</v>
      </c>
    </row>
    <row r="24" spans="1:15" ht="13.8" x14ac:dyDescent="0.25">
      <c r="A24" s="87">
        <v>2022</v>
      </c>
      <c r="B24" s="110" t="s">
        <v>14</v>
      </c>
      <c r="C24" s="115">
        <v>13078283.826099997</v>
      </c>
      <c r="D24" s="115">
        <v>14973739.740269996</v>
      </c>
      <c r="E24" s="115">
        <v>17095175.21565</v>
      </c>
      <c r="F24" s="115">
        <v>17674216.143280003</v>
      </c>
      <c r="G24" s="115">
        <v>14029023.318380002</v>
      </c>
      <c r="H24" s="115">
        <v>17297192.667989999</v>
      </c>
      <c r="I24" s="115">
        <v>13557238.343139997</v>
      </c>
      <c r="J24" s="115">
        <v>15304494.191889999</v>
      </c>
      <c r="K24" s="115">
        <v>16273332.81151</v>
      </c>
      <c r="L24" s="115"/>
      <c r="M24" s="115"/>
      <c r="N24" s="115"/>
      <c r="O24" s="113">
        <v>139282696.25821</v>
      </c>
    </row>
    <row r="25" spans="1:15" ht="13.8" x14ac:dyDescent="0.25">
      <c r="A25" s="86">
        <v>2021</v>
      </c>
      <c r="B25" s="110" t="s">
        <v>14</v>
      </c>
      <c r="C25" s="115">
        <v>11079945.017079998</v>
      </c>
      <c r="D25" s="115">
        <v>11952284.821889997</v>
      </c>
      <c r="E25" s="115">
        <v>14120571.804639999</v>
      </c>
      <c r="F25" s="115">
        <v>14141740.641960002</v>
      </c>
      <c r="G25" s="115">
        <v>12585053.377070002</v>
      </c>
      <c r="H25" s="115">
        <v>15239322.783540003</v>
      </c>
      <c r="I25" s="115">
        <v>12620210.589340001</v>
      </c>
      <c r="J25" s="115">
        <v>14410895.825899998</v>
      </c>
      <c r="K25" s="115">
        <v>15796306.94506</v>
      </c>
      <c r="L25" s="115">
        <v>15671099.75192</v>
      </c>
      <c r="M25" s="115">
        <v>16225084.561210001</v>
      </c>
      <c r="N25" s="115">
        <v>16896771.808350001</v>
      </c>
      <c r="O25" s="113">
        <v>170739287.92796001</v>
      </c>
    </row>
    <row r="26" spans="1:15" ht="13.8" x14ac:dyDescent="0.25">
      <c r="A26" s="87">
        <v>2022</v>
      </c>
      <c r="B26" s="111" t="s">
        <v>140</v>
      </c>
      <c r="C26" s="112">
        <v>814945.12421000039</v>
      </c>
      <c r="D26" s="112">
        <v>880639.60464999988</v>
      </c>
      <c r="E26" s="112">
        <v>950854.05932</v>
      </c>
      <c r="F26" s="112">
        <v>993348.58590999967</v>
      </c>
      <c r="G26" s="112">
        <v>766455.29220000003</v>
      </c>
      <c r="H26" s="112">
        <v>981851.30634000001</v>
      </c>
      <c r="I26" s="112">
        <v>727424.48584999994</v>
      </c>
      <c r="J26" s="112">
        <v>836125.64758999983</v>
      </c>
      <c r="K26" s="112">
        <v>936392.48317000002</v>
      </c>
      <c r="L26" s="112"/>
      <c r="M26" s="112"/>
      <c r="N26" s="112"/>
      <c r="O26" s="113">
        <v>7888036.5892399997</v>
      </c>
    </row>
    <row r="27" spans="1:15" ht="13.8" x14ac:dyDescent="0.25">
      <c r="A27" s="86">
        <v>2021</v>
      </c>
      <c r="B27" s="111" t="s">
        <v>140</v>
      </c>
      <c r="C27" s="112">
        <v>730163.28118000005</v>
      </c>
      <c r="D27" s="112">
        <v>744922.84401</v>
      </c>
      <c r="E27" s="112">
        <v>868402.56980000006</v>
      </c>
      <c r="F27" s="112">
        <v>877321.17700999998</v>
      </c>
      <c r="G27" s="112">
        <v>743295.18130000005</v>
      </c>
      <c r="H27" s="112">
        <v>898561.48202</v>
      </c>
      <c r="I27" s="112">
        <v>723408.12600000005</v>
      </c>
      <c r="J27" s="112">
        <v>827998.32036999997</v>
      </c>
      <c r="K27" s="112">
        <v>943332.54030999995</v>
      </c>
      <c r="L27" s="112">
        <v>916757.04001</v>
      </c>
      <c r="M27" s="112">
        <v>935926.98010000004</v>
      </c>
      <c r="N27" s="112">
        <v>931980.09959</v>
      </c>
      <c r="O27" s="113">
        <v>10142069.6417</v>
      </c>
    </row>
    <row r="28" spans="1:15" ht="13.8" x14ac:dyDescent="0.25">
      <c r="A28" s="87">
        <v>2022</v>
      </c>
      <c r="B28" s="111" t="s">
        <v>141</v>
      </c>
      <c r="C28" s="112">
        <v>132690.81586999999</v>
      </c>
      <c r="D28" s="112">
        <v>177405.04698999997</v>
      </c>
      <c r="E28" s="112">
        <v>191755.04114000002</v>
      </c>
      <c r="F28" s="112">
        <v>187115.56156000003</v>
      </c>
      <c r="G28" s="112">
        <v>116488.79221</v>
      </c>
      <c r="H28" s="112">
        <v>172017.60256000006</v>
      </c>
      <c r="I28" s="112">
        <v>155558.4141100001</v>
      </c>
      <c r="J28" s="112">
        <v>190897.34107000002</v>
      </c>
      <c r="K28" s="112">
        <v>210247.12651</v>
      </c>
      <c r="L28" s="112"/>
      <c r="M28" s="112"/>
      <c r="N28" s="112"/>
      <c r="O28" s="113">
        <v>1534175.7420200002</v>
      </c>
    </row>
    <row r="29" spans="1:15" ht="13.8" x14ac:dyDescent="0.25">
      <c r="A29" s="86">
        <v>2021</v>
      </c>
      <c r="B29" s="111" t="s">
        <v>141</v>
      </c>
      <c r="C29" s="112">
        <v>109745.80074999999</v>
      </c>
      <c r="D29" s="112">
        <v>128850.00098</v>
      </c>
      <c r="E29" s="112">
        <v>157418.14199999999</v>
      </c>
      <c r="F29" s="112">
        <v>142853.2746</v>
      </c>
      <c r="G29" s="112">
        <v>100608.22285000001</v>
      </c>
      <c r="H29" s="112">
        <v>152946.96387000001</v>
      </c>
      <c r="I29" s="112">
        <v>144666.56654</v>
      </c>
      <c r="J29" s="112">
        <v>156641.35057000001</v>
      </c>
      <c r="K29" s="112">
        <v>171826.17963</v>
      </c>
      <c r="L29" s="112">
        <v>159293.85029</v>
      </c>
      <c r="M29" s="112">
        <v>148397.83684999999</v>
      </c>
      <c r="N29" s="112">
        <v>158225.97433</v>
      </c>
      <c r="O29" s="113">
        <v>1731474.1632599998</v>
      </c>
    </row>
    <row r="30" spans="1:15" s="37" customFormat="1" ht="13.8" x14ac:dyDescent="0.25">
      <c r="A30" s="87">
        <v>2022</v>
      </c>
      <c r="B30" s="111" t="s">
        <v>142</v>
      </c>
      <c r="C30" s="112">
        <v>198477.64064999999</v>
      </c>
      <c r="D30" s="112">
        <v>251000.59213999996</v>
      </c>
      <c r="E30" s="112">
        <v>259806.35934000002</v>
      </c>
      <c r="F30" s="112">
        <v>262164.34668000008</v>
      </c>
      <c r="G30" s="112">
        <v>157792.59471</v>
      </c>
      <c r="H30" s="112">
        <v>225188.02543000007</v>
      </c>
      <c r="I30" s="112">
        <v>156252.50550000006</v>
      </c>
      <c r="J30" s="112">
        <v>224514.47372999997</v>
      </c>
      <c r="K30" s="112">
        <v>246191.29844000001</v>
      </c>
      <c r="L30" s="112"/>
      <c r="M30" s="112"/>
      <c r="N30" s="112"/>
      <c r="O30" s="113">
        <v>1981387.8366200002</v>
      </c>
    </row>
    <row r="31" spans="1:15" ht="13.8" x14ac:dyDescent="0.25">
      <c r="A31" s="86">
        <v>2021</v>
      </c>
      <c r="B31" s="111" t="s">
        <v>142</v>
      </c>
      <c r="C31" s="112">
        <v>235590.76749999999</v>
      </c>
      <c r="D31" s="112">
        <v>246725.43401</v>
      </c>
      <c r="E31" s="112">
        <v>286759.17868999997</v>
      </c>
      <c r="F31" s="112">
        <v>304914.44241999998</v>
      </c>
      <c r="G31" s="112">
        <v>245146.34637000001</v>
      </c>
      <c r="H31" s="112">
        <v>296918.05417000002</v>
      </c>
      <c r="I31" s="112">
        <v>214045.72468000001</v>
      </c>
      <c r="J31" s="112">
        <v>237973.08442</v>
      </c>
      <c r="K31" s="112">
        <v>271360.61531999998</v>
      </c>
      <c r="L31" s="112">
        <v>276585.44179000001</v>
      </c>
      <c r="M31" s="112">
        <v>280147.27015</v>
      </c>
      <c r="N31" s="112">
        <v>282936.11814999999</v>
      </c>
      <c r="O31" s="113">
        <v>3179102.4776700004</v>
      </c>
    </row>
    <row r="32" spans="1:15" ht="13.8" x14ac:dyDescent="0.25">
      <c r="A32" s="87">
        <v>2022</v>
      </c>
      <c r="B32" s="111" t="s">
        <v>143</v>
      </c>
      <c r="C32" s="112">
        <v>2127176.946359999</v>
      </c>
      <c r="D32" s="112">
        <v>2433819.4671100001</v>
      </c>
      <c r="E32" s="112">
        <v>2977450.1197600001</v>
      </c>
      <c r="F32" s="112">
        <v>3300299.0293800007</v>
      </c>
      <c r="G32" s="112">
        <v>2758971.1600799989</v>
      </c>
      <c r="H32" s="112">
        <v>3185053.3920099996</v>
      </c>
      <c r="I32" s="112">
        <v>2895573.4218000001</v>
      </c>
      <c r="J32" s="112">
        <v>2941464.1878600004</v>
      </c>
      <c r="K32" s="114">
        <v>2920857.1619799999</v>
      </c>
      <c r="L32" s="114"/>
      <c r="M32" s="114"/>
      <c r="N32" s="114"/>
      <c r="O32" s="113">
        <v>25540664.886339996</v>
      </c>
    </row>
    <row r="33" spans="1:15" ht="13.8" x14ac:dyDescent="0.25">
      <c r="A33" s="86">
        <v>2021</v>
      </c>
      <c r="B33" s="111" t="s">
        <v>143</v>
      </c>
      <c r="C33" s="112">
        <v>1641612.7952000001</v>
      </c>
      <c r="D33" s="112">
        <v>1676078.5529199999</v>
      </c>
      <c r="E33" s="112">
        <v>1994975.6224</v>
      </c>
      <c r="F33" s="114">
        <v>2165949.77666</v>
      </c>
      <c r="G33" s="114">
        <v>2136422.5669900002</v>
      </c>
      <c r="H33" s="114">
        <v>2369610.12952</v>
      </c>
      <c r="I33" s="114">
        <v>1911268.46316</v>
      </c>
      <c r="J33" s="114">
        <v>2047568.5413599999</v>
      </c>
      <c r="K33" s="114">
        <v>2277943.5573200001</v>
      </c>
      <c r="L33" s="114">
        <v>2264993.6012599999</v>
      </c>
      <c r="M33" s="114">
        <v>2376593.4074599999</v>
      </c>
      <c r="N33" s="114">
        <v>2480622.7338700001</v>
      </c>
      <c r="O33" s="113">
        <v>25343639.748119999</v>
      </c>
    </row>
    <row r="34" spans="1:15" ht="13.8" x14ac:dyDescent="0.25">
      <c r="A34" s="87">
        <v>2022</v>
      </c>
      <c r="B34" s="111" t="s">
        <v>144</v>
      </c>
      <c r="C34" s="112">
        <v>1591661.13965</v>
      </c>
      <c r="D34" s="112">
        <v>1840649.1273400001</v>
      </c>
      <c r="E34" s="112">
        <v>2014281.90408</v>
      </c>
      <c r="F34" s="112">
        <v>2035896.14001</v>
      </c>
      <c r="G34" s="112">
        <v>1336088.0247799992</v>
      </c>
      <c r="H34" s="112">
        <v>1966583.87521</v>
      </c>
      <c r="I34" s="112">
        <v>1619051.2222499999</v>
      </c>
      <c r="J34" s="112">
        <v>1839342.8670799995</v>
      </c>
      <c r="K34" s="112">
        <v>1928008.86677</v>
      </c>
      <c r="L34" s="112"/>
      <c r="M34" s="112"/>
      <c r="N34" s="112"/>
      <c r="O34" s="113">
        <v>16171563.167169997</v>
      </c>
    </row>
    <row r="35" spans="1:15" ht="13.8" x14ac:dyDescent="0.25">
      <c r="A35" s="86">
        <v>2021</v>
      </c>
      <c r="B35" s="111" t="s">
        <v>144</v>
      </c>
      <c r="C35" s="112">
        <v>1512747.1390800001</v>
      </c>
      <c r="D35" s="112">
        <v>1510500.9532099999</v>
      </c>
      <c r="E35" s="112">
        <v>1674880.59913</v>
      </c>
      <c r="F35" s="112">
        <v>1625132.2860999999</v>
      </c>
      <c r="G35" s="112">
        <v>1299825.1461799999</v>
      </c>
      <c r="H35" s="112">
        <v>1801821.26159</v>
      </c>
      <c r="I35" s="112">
        <v>1691645.9297499999</v>
      </c>
      <c r="J35" s="112">
        <v>1736089.8269499999</v>
      </c>
      <c r="K35" s="112">
        <v>1942330.0762400001</v>
      </c>
      <c r="L35" s="112">
        <v>1908631.6895900001</v>
      </c>
      <c r="M35" s="112">
        <v>1729441.4944</v>
      </c>
      <c r="N35" s="112">
        <v>1808077.4819499999</v>
      </c>
      <c r="O35" s="113">
        <v>20241123.88417</v>
      </c>
    </row>
    <row r="36" spans="1:15" ht="13.8" x14ac:dyDescent="0.25">
      <c r="A36" s="87">
        <v>2022</v>
      </c>
      <c r="B36" s="111" t="s">
        <v>145</v>
      </c>
      <c r="C36" s="112">
        <v>2227769.1717599998</v>
      </c>
      <c r="D36" s="112">
        <v>2538939.8442699998</v>
      </c>
      <c r="E36" s="112">
        <v>2679781.8820199994</v>
      </c>
      <c r="F36" s="112">
        <v>2742309.811209999</v>
      </c>
      <c r="G36" s="112">
        <v>2298922.2683899999</v>
      </c>
      <c r="H36" s="112">
        <v>2769086.1054699998</v>
      </c>
      <c r="I36" s="112">
        <v>2048599.3658600005</v>
      </c>
      <c r="J36" s="112">
        <v>2266237.8403199995</v>
      </c>
      <c r="K36" s="112">
        <v>2753507.9374799998</v>
      </c>
      <c r="L36" s="112"/>
      <c r="M36" s="112"/>
      <c r="N36" s="112"/>
      <c r="O36" s="113">
        <v>22325154.226779997</v>
      </c>
    </row>
    <row r="37" spans="1:15" ht="13.8" x14ac:dyDescent="0.25">
      <c r="A37" s="86">
        <v>2021</v>
      </c>
      <c r="B37" s="111" t="s">
        <v>145</v>
      </c>
      <c r="C37" s="112">
        <v>2266223.68744</v>
      </c>
      <c r="D37" s="112">
        <v>2530669.7148199999</v>
      </c>
      <c r="E37" s="112">
        <v>2890088.6971999998</v>
      </c>
      <c r="F37" s="112">
        <v>2462171.0479000001</v>
      </c>
      <c r="G37" s="112">
        <v>1880240.25731</v>
      </c>
      <c r="H37" s="112">
        <v>2350260.9346400001</v>
      </c>
      <c r="I37" s="112">
        <v>1981658.3225499999</v>
      </c>
      <c r="J37" s="112">
        <v>2417746.8923499999</v>
      </c>
      <c r="K37" s="112">
        <v>2465093.5784800001</v>
      </c>
      <c r="L37" s="112">
        <v>2603918.5035700002</v>
      </c>
      <c r="M37" s="112">
        <v>2529063.0759800002</v>
      </c>
      <c r="N37" s="112">
        <v>2957449.0071399999</v>
      </c>
      <c r="O37" s="113">
        <v>29334583.719380002</v>
      </c>
    </row>
    <row r="38" spans="1:15" ht="13.8" x14ac:dyDescent="0.25">
      <c r="A38" s="87">
        <v>2022</v>
      </c>
      <c r="B38" s="111" t="s">
        <v>146</v>
      </c>
      <c r="C38" s="112">
        <v>70779.795960000003</v>
      </c>
      <c r="D38" s="112">
        <v>67064.913990000015</v>
      </c>
      <c r="E38" s="112">
        <v>140232.55400999999</v>
      </c>
      <c r="F38" s="112">
        <v>198883.93551999994</v>
      </c>
      <c r="G38" s="112">
        <v>100124.42561000002</v>
      </c>
      <c r="H38" s="112">
        <v>101131.22424999998</v>
      </c>
      <c r="I38" s="112">
        <v>44156.116430000002</v>
      </c>
      <c r="J38" s="112">
        <v>77427.979339999991</v>
      </c>
      <c r="K38" s="112">
        <v>199349.70816000001</v>
      </c>
      <c r="L38" s="112"/>
      <c r="M38" s="112"/>
      <c r="N38" s="112"/>
      <c r="O38" s="113">
        <v>999150.65327000001</v>
      </c>
    </row>
    <row r="39" spans="1:15" ht="13.8" x14ac:dyDescent="0.25">
      <c r="A39" s="86">
        <v>2021</v>
      </c>
      <c r="B39" s="111" t="s">
        <v>146</v>
      </c>
      <c r="C39" s="112">
        <v>42744.004710000001</v>
      </c>
      <c r="D39" s="112">
        <v>14435.76268</v>
      </c>
      <c r="E39" s="112">
        <v>153850.51842000001</v>
      </c>
      <c r="F39" s="112">
        <v>109911.3973</v>
      </c>
      <c r="G39" s="112">
        <v>136047.26019999999</v>
      </c>
      <c r="H39" s="112">
        <v>277348.91031000001</v>
      </c>
      <c r="I39" s="112">
        <v>76572.630040000004</v>
      </c>
      <c r="J39" s="112">
        <v>58623.438580000002</v>
      </c>
      <c r="K39" s="112">
        <v>117629.91516</v>
      </c>
      <c r="L39" s="112">
        <v>208205.03047999999</v>
      </c>
      <c r="M39" s="112">
        <v>259778.32897999999</v>
      </c>
      <c r="N39" s="112">
        <v>170121.63492000001</v>
      </c>
      <c r="O39" s="113">
        <v>1625268.8317799999</v>
      </c>
    </row>
    <row r="40" spans="1:15" ht="13.8" x14ac:dyDescent="0.25">
      <c r="A40" s="87">
        <v>2022</v>
      </c>
      <c r="B40" s="111" t="s">
        <v>147</v>
      </c>
      <c r="C40" s="112">
        <v>980434.88092999975</v>
      </c>
      <c r="D40" s="112">
        <v>1173432.5697099997</v>
      </c>
      <c r="E40" s="112">
        <v>1365483.4538099994</v>
      </c>
      <c r="F40" s="112">
        <v>1395762.8619000001</v>
      </c>
      <c r="G40" s="112">
        <v>1064935.0210300004</v>
      </c>
      <c r="H40" s="112">
        <v>1356878.6761299998</v>
      </c>
      <c r="I40" s="112">
        <v>1026070.0179899998</v>
      </c>
      <c r="J40" s="112">
        <v>1254788.9499200003</v>
      </c>
      <c r="K40" s="112">
        <v>1341770.3992000001</v>
      </c>
      <c r="L40" s="112"/>
      <c r="M40" s="112"/>
      <c r="N40" s="112"/>
      <c r="O40" s="113">
        <v>10959556.830619998</v>
      </c>
    </row>
    <row r="41" spans="1:15" ht="13.8" x14ac:dyDescent="0.25">
      <c r="A41" s="86">
        <v>2021</v>
      </c>
      <c r="B41" s="111" t="s">
        <v>147</v>
      </c>
      <c r="C41" s="112">
        <v>894313.18824000005</v>
      </c>
      <c r="D41" s="112">
        <v>1063990.71875</v>
      </c>
      <c r="E41" s="112">
        <v>1254807.48523</v>
      </c>
      <c r="F41" s="112">
        <v>1251379.98698</v>
      </c>
      <c r="G41" s="112">
        <v>1098938.99734</v>
      </c>
      <c r="H41" s="112">
        <v>1304148.9452800001</v>
      </c>
      <c r="I41" s="112">
        <v>1000037.60087</v>
      </c>
      <c r="J41" s="112">
        <v>1204901.52789</v>
      </c>
      <c r="K41" s="112">
        <v>1276019.17408</v>
      </c>
      <c r="L41" s="112">
        <v>1230967.20255</v>
      </c>
      <c r="M41" s="112">
        <v>1267932.4725299999</v>
      </c>
      <c r="N41" s="112">
        <v>1313977.574</v>
      </c>
      <c r="O41" s="113">
        <v>14161414.873739999</v>
      </c>
    </row>
    <row r="42" spans="1:15" ht="13.8" x14ac:dyDescent="0.25">
      <c r="A42" s="87">
        <v>2022</v>
      </c>
      <c r="B42" s="111" t="s">
        <v>148</v>
      </c>
      <c r="C42" s="112">
        <v>711569.96559999988</v>
      </c>
      <c r="D42" s="112">
        <v>813080.11133999983</v>
      </c>
      <c r="E42" s="112">
        <v>908632.32628000015</v>
      </c>
      <c r="F42" s="112">
        <v>906366.87203999993</v>
      </c>
      <c r="G42" s="112">
        <v>719665.76977999986</v>
      </c>
      <c r="H42" s="112">
        <v>903827.08121000021</v>
      </c>
      <c r="I42" s="112">
        <v>720835.55918999994</v>
      </c>
      <c r="J42" s="112">
        <v>848792.24098000012</v>
      </c>
      <c r="K42" s="112">
        <v>952194.92611999996</v>
      </c>
      <c r="L42" s="112"/>
      <c r="M42" s="112"/>
      <c r="N42" s="112"/>
      <c r="O42" s="113">
        <v>7484964.8525400003</v>
      </c>
    </row>
    <row r="43" spans="1:15" ht="13.8" x14ac:dyDescent="0.25">
      <c r="A43" s="86">
        <v>2021</v>
      </c>
      <c r="B43" s="111" t="s">
        <v>148</v>
      </c>
      <c r="C43" s="112">
        <v>650750.31206999999</v>
      </c>
      <c r="D43" s="112">
        <v>683825.22444000002</v>
      </c>
      <c r="E43" s="112">
        <v>783684.44865999999</v>
      </c>
      <c r="F43" s="112">
        <v>820996.44203000003</v>
      </c>
      <c r="G43" s="112">
        <v>734997.35328000004</v>
      </c>
      <c r="H43" s="112">
        <v>826943.15567999997</v>
      </c>
      <c r="I43" s="112">
        <v>696212.87263</v>
      </c>
      <c r="J43" s="112">
        <v>758072.19669999997</v>
      </c>
      <c r="K43" s="112">
        <v>875250.93715999997</v>
      </c>
      <c r="L43" s="112">
        <v>807782.56012000004</v>
      </c>
      <c r="M43" s="112">
        <v>838118.84566999995</v>
      </c>
      <c r="N43" s="112">
        <v>935256.33565000002</v>
      </c>
      <c r="O43" s="113">
        <v>9411890.6840900015</v>
      </c>
    </row>
    <row r="44" spans="1:15" ht="13.8" x14ac:dyDescent="0.25">
      <c r="A44" s="87">
        <v>2022</v>
      </c>
      <c r="B44" s="111" t="s">
        <v>149</v>
      </c>
      <c r="C44" s="112">
        <v>1120207.5887799999</v>
      </c>
      <c r="D44" s="112">
        <v>1241236.8083299999</v>
      </c>
      <c r="E44" s="112">
        <v>1443656.4318200005</v>
      </c>
      <c r="F44" s="112">
        <v>1497128.0976799999</v>
      </c>
      <c r="G44" s="112">
        <v>1166472.3094200001</v>
      </c>
      <c r="H44" s="112">
        <v>1343911.3525399999</v>
      </c>
      <c r="I44" s="112">
        <v>979009.04848999984</v>
      </c>
      <c r="J44" s="112">
        <v>1133326.9978999998</v>
      </c>
      <c r="K44" s="112">
        <v>1189691.25076</v>
      </c>
      <c r="L44" s="112"/>
      <c r="M44" s="112"/>
      <c r="N44" s="112"/>
      <c r="O44" s="113">
        <v>11114639.88572</v>
      </c>
    </row>
    <row r="45" spans="1:15" ht="13.8" x14ac:dyDescent="0.25">
      <c r="A45" s="86">
        <v>2021</v>
      </c>
      <c r="B45" s="111" t="s">
        <v>149</v>
      </c>
      <c r="C45" s="112">
        <v>758964.78963999997</v>
      </c>
      <c r="D45" s="112">
        <v>833118.63651999994</v>
      </c>
      <c r="E45" s="112">
        <v>978895.69458999997</v>
      </c>
      <c r="F45" s="112">
        <v>1048966.75306</v>
      </c>
      <c r="G45" s="112">
        <v>937477.03962000005</v>
      </c>
      <c r="H45" s="112">
        <v>1125693.9550399999</v>
      </c>
      <c r="I45" s="112">
        <v>929070.19051999995</v>
      </c>
      <c r="J45" s="112">
        <v>1023478.78994</v>
      </c>
      <c r="K45" s="112">
        <v>1148072.5867999999</v>
      </c>
      <c r="L45" s="112">
        <v>1144171.75181</v>
      </c>
      <c r="M45" s="112">
        <v>1203901.07993</v>
      </c>
      <c r="N45" s="112">
        <v>1226576.79504</v>
      </c>
      <c r="O45" s="113">
        <v>12358388.062509999</v>
      </c>
    </row>
    <row r="46" spans="1:15" ht="13.8" x14ac:dyDescent="0.25">
      <c r="A46" s="87">
        <v>2022</v>
      </c>
      <c r="B46" s="111" t="s">
        <v>150</v>
      </c>
      <c r="C46" s="112">
        <v>1628012.6870799998</v>
      </c>
      <c r="D46" s="112">
        <v>1763669.5845399993</v>
      </c>
      <c r="E46" s="112">
        <v>2260947.9391800007</v>
      </c>
      <c r="F46" s="112">
        <v>2020246.2347000001</v>
      </c>
      <c r="G46" s="112">
        <v>1910414.4618700002</v>
      </c>
      <c r="H46" s="112">
        <v>2294039.45615</v>
      </c>
      <c r="I46" s="112">
        <v>1601899.3199299995</v>
      </c>
      <c r="J46" s="112">
        <v>1826819.4434300005</v>
      </c>
      <c r="K46" s="112">
        <v>1775951.4577500001</v>
      </c>
      <c r="L46" s="112"/>
      <c r="M46" s="112"/>
      <c r="N46" s="112"/>
      <c r="O46" s="113">
        <v>17082000.584630001</v>
      </c>
    </row>
    <row r="47" spans="1:15" ht="13.8" x14ac:dyDescent="0.25">
      <c r="A47" s="86">
        <v>2021</v>
      </c>
      <c r="B47" s="111" t="s">
        <v>150</v>
      </c>
      <c r="C47" s="112">
        <v>1052767.6559599999</v>
      </c>
      <c r="D47" s="112">
        <v>1191712.2928899999</v>
      </c>
      <c r="E47" s="112">
        <v>1526133.41301</v>
      </c>
      <c r="F47" s="112">
        <v>1647165.1448900001</v>
      </c>
      <c r="G47" s="112">
        <v>1727666.49</v>
      </c>
      <c r="H47" s="112">
        <v>2007804.7012499999</v>
      </c>
      <c r="I47" s="112">
        <v>1727114.1022699999</v>
      </c>
      <c r="J47" s="112">
        <v>2255362.4096900001</v>
      </c>
      <c r="K47" s="112">
        <v>2584385.1075400002</v>
      </c>
      <c r="L47" s="112">
        <v>2258455.8462800002</v>
      </c>
      <c r="M47" s="112">
        <v>2019128.71031</v>
      </c>
      <c r="N47" s="112">
        <v>2265800.07736</v>
      </c>
      <c r="O47" s="113">
        <v>22263495.951450001</v>
      </c>
    </row>
    <row r="48" spans="1:15" ht="13.8" x14ac:dyDescent="0.25">
      <c r="A48" s="87">
        <v>2022</v>
      </c>
      <c r="B48" s="111" t="s">
        <v>151</v>
      </c>
      <c r="C48" s="112">
        <v>353686.47192999977</v>
      </c>
      <c r="D48" s="112">
        <v>428064.06572999997</v>
      </c>
      <c r="E48" s="112">
        <v>513052.53018000006</v>
      </c>
      <c r="F48" s="112">
        <v>565859.71993000002</v>
      </c>
      <c r="G48" s="112">
        <v>444300.58437999996</v>
      </c>
      <c r="H48" s="112">
        <v>522955.2759200001</v>
      </c>
      <c r="I48" s="112">
        <v>417057.31488999992</v>
      </c>
      <c r="J48" s="112">
        <v>474962.60608</v>
      </c>
      <c r="K48" s="112">
        <v>460515.47675999999</v>
      </c>
      <c r="L48" s="112"/>
      <c r="M48" s="112"/>
      <c r="N48" s="112"/>
      <c r="O48" s="113">
        <v>4180454.0457999995</v>
      </c>
    </row>
    <row r="49" spans="1:15" ht="13.8" x14ac:dyDescent="0.25">
      <c r="A49" s="86">
        <v>2021</v>
      </c>
      <c r="B49" s="111" t="s">
        <v>151</v>
      </c>
      <c r="C49" s="112">
        <v>278859.37686000002</v>
      </c>
      <c r="D49" s="112">
        <v>330049.80086999998</v>
      </c>
      <c r="E49" s="112">
        <v>402238.67887</v>
      </c>
      <c r="F49" s="112">
        <v>401912.45516999997</v>
      </c>
      <c r="G49" s="112">
        <v>384027.50832000002</v>
      </c>
      <c r="H49" s="112">
        <v>425652.95978999999</v>
      </c>
      <c r="I49" s="112">
        <v>357614.99625000003</v>
      </c>
      <c r="J49" s="112">
        <v>420352.70672999998</v>
      </c>
      <c r="K49" s="112">
        <v>414216.20968000003</v>
      </c>
      <c r="L49" s="112">
        <v>380648.43200999999</v>
      </c>
      <c r="M49" s="112">
        <v>395567.53496000002</v>
      </c>
      <c r="N49" s="112">
        <v>419603.38313999999</v>
      </c>
      <c r="O49" s="113">
        <v>4610744.0426499993</v>
      </c>
    </row>
    <row r="50" spans="1:15" ht="13.8" x14ac:dyDescent="0.25">
      <c r="A50" s="87">
        <v>2022</v>
      </c>
      <c r="B50" s="111" t="s">
        <v>152</v>
      </c>
      <c r="C50" s="112">
        <v>359355.12097999989</v>
      </c>
      <c r="D50" s="112">
        <v>492473.30148000002</v>
      </c>
      <c r="E50" s="112">
        <v>434701.79544999998</v>
      </c>
      <c r="F50" s="112">
        <v>528934.26580000005</v>
      </c>
      <c r="G50" s="112">
        <v>352424.78257000004</v>
      </c>
      <c r="H50" s="112">
        <v>531493.81203000003</v>
      </c>
      <c r="I50" s="112">
        <v>371127.42170999997</v>
      </c>
      <c r="J50" s="112">
        <v>499629.16925999994</v>
      </c>
      <c r="K50" s="112">
        <v>601384.60661000002</v>
      </c>
      <c r="L50" s="112"/>
      <c r="M50" s="112"/>
      <c r="N50" s="112"/>
      <c r="O50" s="113">
        <v>4171524.2758900002</v>
      </c>
    </row>
    <row r="51" spans="1:15" ht="13.8" x14ac:dyDescent="0.25">
      <c r="A51" s="86">
        <v>2021</v>
      </c>
      <c r="B51" s="111" t="s">
        <v>152</v>
      </c>
      <c r="C51" s="112">
        <v>331571.66105</v>
      </c>
      <c r="D51" s="112">
        <v>307688.08682000003</v>
      </c>
      <c r="E51" s="112">
        <v>343662.14681000001</v>
      </c>
      <c r="F51" s="112">
        <v>406145.42330999998</v>
      </c>
      <c r="G51" s="112">
        <v>492628.34412000002</v>
      </c>
      <c r="H51" s="112">
        <v>594623.31441999995</v>
      </c>
      <c r="I51" s="112">
        <v>459415.87331</v>
      </c>
      <c r="J51" s="112">
        <v>452188.53921000002</v>
      </c>
      <c r="K51" s="112">
        <v>507313.06409</v>
      </c>
      <c r="L51" s="112">
        <v>685805.49332999997</v>
      </c>
      <c r="M51" s="112">
        <v>1284274.8781099999</v>
      </c>
      <c r="N51" s="112">
        <v>926939.72296000004</v>
      </c>
      <c r="O51" s="113">
        <v>6792256.5475399997</v>
      </c>
    </row>
    <row r="52" spans="1:15" ht="13.8" x14ac:dyDescent="0.25">
      <c r="A52" s="87">
        <v>2022</v>
      </c>
      <c r="B52" s="111" t="s">
        <v>153</v>
      </c>
      <c r="C52" s="112">
        <v>295375.80462999997</v>
      </c>
      <c r="D52" s="112">
        <v>325086.20933000004</v>
      </c>
      <c r="E52" s="112">
        <v>326944.88533999998</v>
      </c>
      <c r="F52" s="112">
        <v>390559.05258000008</v>
      </c>
      <c r="G52" s="112">
        <v>330387.68415999995</v>
      </c>
      <c r="H52" s="112">
        <v>308733.75809000002</v>
      </c>
      <c r="I52" s="112">
        <v>325742.77528999996</v>
      </c>
      <c r="J52" s="112">
        <v>333921.38364000001</v>
      </c>
      <c r="K52" s="112">
        <v>166567.07931999999</v>
      </c>
      <c r="L52" s="112"/>
      <c r="M52" s="112"/>
      <c r="N52" s="112"/>
      <c r="O52" s="113">
        <v>2803318.6323799998</v>
      </c>
    </row>
    <row r="53" spans="1:15" ht="13.8" x14ac:dyDescent="0.25">
      <c r="A53" s="86">
        <v>2021</v>
      </c>
      <c r="B53" s="111" t="s">
        <v>153</v>
      </c>
      <c r="C53" s="112">
        <v>166540.16803</v>
      </c>
      <c r="D53" s="112">
        <v>233224.16435000001</v>
      </c>
      <c r="E53" s="112">
        <v>246958.49736000001</v>
      </c>
      <c r="F53" s="112">
        <v>302515.37770999997</v>
      </c>
      <c r="G53" s="112">
        <v>170344.52846</v>
      </c>
      <c r="H53" s="112">
        <v>221630.07306</v>
      </c>
      <c r="I53" s="112">
        <v>230940.86597000001</v>
      </c>
      <c r="J53" s="112">
        <v>282567.08561000001</v>
      </c>
      <c r="K53" s="112">
        <v>239695.27695999999</v>
      </c>
      <c r="L53" s="112">
        <v>301391.62998999999</v>
      </c>
      <c r="M53" s="112">
        <v>382521.11450999998</v>
      </c>
      <c r="N53" s="112">
        <v>431860.10736999998</v>
      </c>
      <c r="O53" s="113">
        <v>3210188.8893800001</v>
      </c>
    </row>
    <row r="54" spans="1:15" ht="13.8" x14ac:dyDescent="0.25">
      <c r="A54" s="87">
        <v>2022</v>
      </c>
      <c r="B54" s="111" t="s">
        <v>154</v>
      </c>
      <c r="C54" s="112">
        <v>457942.82295999996</v>
      </c>
      <c r="D54" s="112">
        <v>537169.22846999997</v>
      </c>
      <c r="E54" s="112">
        <v>616175.59321999992</v>
      </c>
      <c r="F54" s="112">
        <v>635052.05228000018</v>
      </c>
      <c r="G54" s="112">
        <v>494945.82231000013</v>
      </c>
      <c r="H54" s="112">
        <v>620352.48508000001</v>
      </c>
      <c r="I54" s="112">
        <v>459319.30328999984</v>
      </c>
      <c r="J54" s="112">
        <v>545907.33519000001</v>
      </c>
      <c r="K54" s="112">
        <v>579217.73621</v>
      </c>
      <c r="L54" s="112"/>
      <c r="M54" s="112"/>
      <c r="N54" s="112"/>
      <c r="O54" s="113">
        <v>4946082.3790099993</v>
      </c>
    </row>
    <row r="55" spans="1:15" ht="13.8" x14ac:dyDescent="0.25">
      <c r="A55" s="86">
        <v>2021</v>
      </c>
      <c r="B55" s="111" t="s">
        <v>154</v>
      </c>
      <c r="C55" s="112">
        <v>400023.77013999998</v>
      </c>
      <c r="D55" s="112">
        <v>445925.11801999999</v>
      </c>
      <c r="E55" s="112">
        <v>545986.36667000002</v>
      </c>
      <c r="F55" s="112">
        <v>561086.33949000004</v>
      </c>
      <c r="G55" s="112">
        <v>485871.66136999999</v>
      </c>
      <c r="H55" s="112">
        <v>573154.10702</v>
      </c>
      <c r="I55" s="112">
        <v>466206.55346999998</v>
      </c>
      <c r="J55" s="112">
        <v>521625.02171</v>
      </c>
      <c r="K55" s="112">
        <v>550044.71753000002</v>
      </c>
      <c r="L55" s="112">
        <v>513415.93057999999</v>
      </c>
      <c r="M55" s="112">
        <v>559273.68790000002</v>
      </c>
      <c r="N55" s="112">
        <v>570163.03637999995</v>
      </c>
      <c r="O55" s="113">
        <v>6192776.3102800008</v>
      </c>
    </row>
    <row r="56" spans="1:15" ht="13.8" x14ac:dyDescent="0.25">
      <c r="A56" s="87">
        <v>2022</v>
      </c>
      <c r="B56" s="111" t="s">
        <v>155</v>
      </c>
      <c r="C56" s="112">
        <v>8197.8487499999974</v>
      </c>
      <c r="D56" s="112">
        <v>10009.264849999996</v>
      </c>
      <c r="E56" s="112">
        <v>11418.340700000002</v>
      </c>
      <c r="F56" s="112">
        <v>14289.576100000004</v>
      </c>
      <c r="G56" s="112">
        <v>10634.32488</v>
      </c>
      <c r="H56" s="112">
        <v>14089.239570000002</v>
      </c>
      <c r="I56" s="112">
        <v>9562.0505599999997</v>
      </c>
      <c r="J56" s="112">
        <v>10335.728500000001</v>
      </c>
      <c r="K56" s="112">
        <v>11485.296270000001</v>
      </c>
      <c r="L56" s="112"/>
      <c r="M56" s="112"/>
      <c r="N56" s="112"/>
      <c r="O56" s="113">
        <v>100021.67018000002</v>
      </c>
    </row>
    <row r="57" spans="1:15" ht="13.8" x14ac:dyDescent="0.25">
      <c r="A57" s="86">
        <v>2021</v>
      </c>
      <c r="B57" s="111" t="s">
        <v>155</v>
      </c>
      <c r="C57" s="112">
        <v>7326.6192300000002</v>
      </c>
      <c r="D57" s="112">
        <v>10567.516600000001</v>
      </c>
      <c r="E57" s="112">
        <v>11829.745800000001</v>
      </c>
      <c r="F57" s="112">
        <v>13319.31733</v>
      </c>
      <c r="G57" s="112">
        <v>11516.47336</v>
      </c>
      <c r="H57" s="112">
        <v>12203.835880000001</v>
      </c>
      <c r="I57" s="112">
        <v>10331.77133</v>
      </c>
      <c r="J57" s="112">
        <v>9706.0938200000001</v>
      </c>
      <c r="K57" s="112">
        <v>11793.40876</v>
      </c>
      <c r="L57" s="112">
        <v>10075.74826</v>
      </c>
      <c r="M57" s="112">
        <v>15017.843370000001</v>
      </c>
      <c r="N57" s="112">
        <v>17181.726500000001</v>
      </c>
      <c r="O57" s="113">
        <v>140870.10024</v>
      </c>
    </row>
    <row r="58" spans="1:15" ht="13.8" x14ac:dyDescent="0.25">
      <c r="A58" s="87">
        <v>2022</v>
      </c>
      <c r="B58" s="110" t="s">
        <v>31</v>
      </c>
      <c r="C58" s="115">
        <v>497148.80781000003</v>
      </c>
      <c r="D58" s="115">
        <v>471948.0665999999</v>
      </c>
      <c r="E58" s="115">
        <v>554604.43624000018</v>
      </c>
      <c r="F58" s="115">
        <v>703538.61306000012</v>
      </c>
      <c r="G58" s="115">
        <v>533088.27279999992</v>
      </c>
      <c r="H58" s="115">
        <v>594710.32810000004</v>
      </c>
      <c r="I58" s="115">
        <v>491565.51746999996</v>
      </c>
      <c r="J58" s="115">
        <v>600602.23841000022</v>
      </c>
      <c r="K58" s="115">
        <v>541657.68018000002</v>
      </c>
      <c r="L58" s="115"/>
      <c r="M58" s="115"/>
      <c r="N58" s="115"/>
      <c r="O58" s="113">
        <v>4988863.9606699999</v>
      </c>
    </row>
    <row r="59" spans="1:15" ht="13.8" x14ac:dyDescent="0.25">
      <c r="A59" s="86">
        <v>2021</v>
      </c>
      <c r="B59" s="110" t="s">
        <v>31</v>
      </c>
      <c r="C59" s="115">
        <v>352707.88241000002</v>
      </c>
      <c r="D59" s="115">
        <v>414333.15104999999</v>
      </c>
      <c r="E59" s="115">
        <v>446313.92580000003</v>
      </c>
      <c r="F59" s="115">
        <v>557406.29679000005</v>
      </c>
      <c r="G59" s="115">
        <v>547954.73134000006</v>
      </c>
      <c r="H59" s="115">
        <v>496926.69274000003</v>
      </c>
      <c r="I59" s="115">
        <v>476806.03814999998</v>
      </c>
      <c r="J59" s="115">
        <v>508970.62647999998</v>
      </c>
      <c r="K59" s="115">
        <v>582749.42501999997</v>
      </c>
      <c r="L59" s="115">
        <v>465035.92444999999</v>
      </c>
      <c r="M59" s="115">
        <v>547964.59438999998</v>
      </c>
      <c r="N59" s="115">
        <v>530527.50179999997</v>
      </c>
      <c r="O59" s="113">
        <v>5927696.7904200004</v>
      </c>
    </row>
    <row r="60" spans="1:15" ht="13.8" x14ac:dyDescent="0.25">
      <c r="A60" s="87">
        <v>2022</v>
      </c>
      <c r="B60" s="111" t="s">
        <v>156</v>
      </c>
      <c r="C60" s="112">
        <v>497148.80781000003</v>
      </c>
      <c r="D60" s="112">
        <v>471948.0665999999</v>
      </c>
      <c r="E60" s="112">
        <v>554604.43624000018</v>
      </c>
      <c r="F60" s="112">
        <v>703538.61306000012</v>
      </c>
      <c r="G60" s="112">
        <v>533088.27279999992</v>
      </c>
      <c r="H60" s="112">
        <v>594710.32810000004</v>
      </c>
      <c r="I60" s="112">
        <v>491565.51746999996</v>
      </c>
      <c r="J60" s="112">
        <v>600602.23841000022</v>
      </c>
      <c r="K60" s="112">
        <v>541657.68018000002</v>
      </c>
      <c r="L60" s="112"/>
      <c r="M60" s="112"/>
      <c r="N60" s="112"/>
      <c r="O60" s="113">
        <v>4988863.9606699999</v>
      </c>
    </row>
    <row r="61" spans="1:15" ht="13.8" x14ac:dyDescent="0.25">
      <c r="A61" s="86">
        <v>2021</v>
      </c>
      <c r="B61" s="151" t="s">
        <v>156</v>
      </c>
      <c r="C61" s="152">
        <v>352707.88241000002</v>
      </c>
      <c r="D61" s="152">
        <v>414333.15104999999</v>
      </c>
      <c r="E61" s="152">
        <v>446313.92580000003</v>
      </c>
      <c r="F61" s="152">
        <v>557406.29679000005</v>
      </c>
      <c r="G61" s="152">
        <v>547954.73134000006</v>
      </c>
      <c r="H61" s="152">
        <v>496926.69274000003</v>
      </c>
      <c r="I61" s="152">
        <v>476806.03814999998</v>
      </c>
      <c r="J61" s="152">
        <v>508970.62647999998</v>
      </c>
      <c r="K61" s="152">
        <v>582749.42501999997</v>
      </c>
      <c r="L61" s="152">
        <v>465035.92444999999</v>
      </c>
      <c r="M61" s="152">
        <v>547964.59438999998</v>
      </c>
      <c r="N61" s="152">
        <v>530527.50179999997</v>
      </c>
      <c r="O61" s="153">
        <v>5927696.7904200004</v>
      </c>
    </row>
    <row r="62" spans="1:15" s="32" customFormat="1" ht="15" customHeight="1" thickBot="1" x14ac:dyDescent="0.25">
      <c r="A62" s="116">
        <v>2002</v>
      </c>
      <c r="B62" s="145" t="s">
        <v>40</v>
      </c>
      <c r="C62" s="146">
        <v>2607319.6609999998</v>
      </c>
      <c r="D62" s="146">
        <v>2383772.9539999999</v>
      </c>
      <c r="E62" s="146">
        <v>2918943.5210000002</v>
      </c>
      <c r="F62" s="146">
        <v>2742857.9219999998</v>
      </c>
      <c r="G62" s="146">
        <v>3000325.2429999998</v>
      </c>
      <c r="H62" s="146">
        <v>2770693.8810000001</v>
      </c>
      <c r="I62" s="146">
        <v>3103851.8620000002</v>
      </c>
      <c r="J62" s="146">
        <v>2975888.9739999999</v>
      </c>
      <c r="K62" s="146">
        <v>3218206.861</v>
      </c>
      <c r="L62" s="146">
        <v>3501128.02</v>
      </c>
      <c r="M62" s="146">
        <v>3593604.8960000002</v>
      </c>
      <c r="N62" s="146">
        <v>3242495.2340000002</v>
      </c>
      <c r="O62" s="147">
        <f>SUM(C62:N62)</f>
        <v>36059089.028999999</v>
      </c>
    </row>
    <row r="63" spans="1:15" s="32" customFormat="1" ht="15" customHeight="1" thickBot="1" x14ac:dyDescent="0.25">
      <c r="A63" s="116">
        <v>2003</v>
      </c>
      <c r="B63" s="117" t="s">
        <v>40</v>
      </c>
      <c r="C63" s="118">
        <v>3533705.5819999999</v>
      </c>
      <c r="D63" s="118">
        <v>2923460.39</v>
      </c>
      <c r="E63" s="118">
        <v>3908255.9909999999</v>
      </c>
      <c r="F63" s="118">
        <v>3662183.449</v>
      </c>
      <c r="G63" s="118">
        <v>3860471.3</v>
      </c>
      <c r="H63" s="118">
        <v>3796113.5219999999</v>
      </c>
      <c r="I63" s="118">
        <v>4236114.2640000004</v>
      </c>
      <c r="J63" s="118">
        <v>3828726.17</v>
      </c>
      <c r="K63" s="118">
        <v>4114677.523</v>
      </c>
      <c r="L63" s="118">
        <v>4824388.2589999996</v>
      </c>
      <c r="M63" s="118">
        <v>3969697.4580000001</v>
      </c>
      <c r="N63" s="118">
        <v>4595042.3940000003</v>
      </c>
      <c r="O63" s="119">
        <f t="shared" ref="O63:O81" si="0">SUM(C63:N63)</f>
        <v>47252836.302000001</v>
      </c>
    </row>
    <row r="64" spans="1:15" s="32" customFormat="1" ht="15" customHeight="1" thickBot="1" x14ac:dyDescent="0.25">
      <c r="A64" s="116">
        <v>2004</v>
      </c>
      <c r="B64" s="117" t="s">
        <v>40</v>
      </c>
      <c r="C64" s="118">
        <v>4619660.84</v>
      </c>
      <c r="D64" s="118">
        <v>3664503.0430000001</v>
      </c>
      <c r="E64" s="118">
        <v>5218042.1770000001</v>
      </c>
      <c r="F64" s="118">
        <v>5072462.9939999999</v>
      </c>
      <c r="G64" s="118">
        <v>5170061.6050000004</v>
      </c>
      <c r="H64" s="118">
        <v>5284383.2860000003</v>
      </c>
      <c r="I64" s="118">
        <v>5632138.7980000004</v>
      </c>
      <c r="J64" s="118">
        <v>4707491.284</v>
      </c>
      <c r="K64" s="118">
        <v>5656283.5209999997</v>
      </c>
      <c r="L64" s="118">
        <v>5867342.1210000003</v>
      </c>
      <c r="M64" s="118">
        <v>5733908.9759999998</v>
      </c>
      <c r="N64" s="118">
        <v>6540874.1749999998</v>
      </c>
      <c r="O64" s="119">
        <f t="shared" si="0"/>
        <v>63167152.819999993</v>
      </c>
    </row>
    <row r="65" spans="1:15" s="32" customFormat="1" ht="15" customHeight="1" thickBot="1" x14ac:dyDescent="0.25">
      <c r="A65" s="116">
        <v>2005</v>
      </c>
      <c r="B65" s="117" t="s">
        <v>40</v>
      </c>
      <c r="C65" s="118">
        <v>4997279.7240000004</v>
      </c>
      <c r="D65" s="118">
        <v>5651741.2520000003</v>
      </c>
      <c r="E65" s="118">
        <v>6591859.2180000003</v>
      </c>
      <c r="F65" s="118">
        <v>6128131.8779999996</v>
      </c>
      <c r="G65" s="118">
        <v>5977226.2170000002</v>
      </c>
      <c r="H65" s="118">
        <v>6038534.3669999996</v>
      </c>
      <c r="I65" s="118">
        <v>5763466.3530000001</v>
      </c>
      <c r="J65" s="118">
        <v>5552867.2120000003</v>
      </c>
      <c r="K65" s="118">
        <v>6814268.9409999996</v>
      </c>
      <c r="L65" s="118">
        <v>6772178.5690000001</v>
      </c>
      <c r="M65" s="118">
        <v>5942575.7819999997</v>
      </c>
      <c r="N65" s="118">
        <v>7246278.6299999999</v>
      </c>
      <c r="O65" s="119">
        <f t="shared" si="0"/>
        <v>73476408.142999992</v>
      </c>
    </row>
    <row r="66" spans="1:15" s="32" customFormat="1" ht="15" customHeight="1" thickBot="1" x14ac:dyDescent="0.25">
      <c r="A66" s="116">
        <v>2006</v>
      </c>
      <c r="B66" s="117" t="s">
        <v>40</v>
      </c>
      <c r="C66" s="118">
        <v>5133048.8810000001</v>
      </c>
      <c r="D66" s="118">
        <v>6058251.2790000001</v>
      </c>
      <c r="E66" s="118">
        <v>7411101.659</v>
      </c>
      <c r="F66" s="118">
        <v>6456090.2609999999</v>
      </c>
      <c r="G66" s="118">
        <v>7041543.2470000004</v>
      </c>
      <c r="H66" s="118">
        <v>7815434.6220000004</v>
      </c>
      <c r="I66" s="118">
        <v>7067411.4790000003</v>
      </c>
      <c r="J66" s="118">
        <v>6811202.4100000001</v>
      </c>
      <c r="K66" s="118">
        <v>7606551.0949999997</v>
      </c>
      <c r="L66" s="118">
        <v>6888812.5489999996</v>
      </c>
      <c r="M66" s="118">
        <v>8641474.5559999999</v>
      </c>
      <c r="N66" s="118">
        <v>8603753.4800000004</v>
      </c>
      <c r="O66" s="119">
        <f t="shared" si="0"/>
        <v>85534675.517999992</v>
      </c>
    </row>
    <row r="67" spans="1:15" s="32" customFormat="1" ht="15" customHeight="1" thickBot="1" x14ac:dyDescent="0.25">
      <c r="A67" s="116">
        <v>2007</v>
      </c>
      <c r="B67" s="117" t="s">
        <v>40</v>
      </c>
      <c r="C67" s="118">
        <v>6564559.7929999996</v>
      </c>
      <c r="D67" s="118">
        <v>7656951.608</v>
      </c>
      <c r="E67" s="118">
        <v>8957851.6209999993</v>
      </c>
      <c r="F67" s="118">
        <v>8313312.0049999999</v>
      </c>
      <c r="G67" s="118">
        <v>9147620.0419999994</v>
      </c>
      <c r="H67" s="118">
        <v>8980247.4370000008</v>
      </c>
      <c r="I67" s="118">
        <v>8937741.591</v>
      </c>
      <c r="J67" s="118">
        <v>8736689.0920000002</v>
      </c>
      <c r="K67" s="118">
        <v>9038743.8959999997</v>
      </c>
      <c r="L67" s="118">
        <v>9895216.6219999995</v>
      </c>
      <c r="M67" s="118">
        <v>11318798.220000001</v>
      </c>
      <c r="N67" s="118">
        <v>9724017.977</v>
      </c>
      <c r="O67" s="119">
        <f t="shared" si="0"/>
        <v>107271749.90399998</v>
      </c>
    </row>
    <row r="68" spans="1:15" s="32" customFormat="1" ht="15" customHeight="1" thickBot="1" x14ac:dyDescent="0.25">
      <c r="A68" s="116">
        <v>2008</v>
      </c>
      <c r="B68" s="117" t="s">
        <v>40</v>
      </c>
      <c r="C68" s="118">
        <v>10632207.040999999</v>
      </c>
      <c r="D68" s="118">
        <v>11077899.119999999</v>
      </c>
      <c r="E68" s="118">
        <v>11428587.233999999</v>
      </c>
      <c r="F68" s="118">
        <v>11363963.503</v>
      </c>
      <c r="G68" s="118">
        <v>12477968.699999999</v>
      </c>
      <c r="H68" s="118">
        <v>11770634.384</v>
      </c>
      <c r="I68" s="118">
        <v>12595426.863</v>
      </c>
      <c r="J68" s="118">
        <v>11046830.085999999</v>
      </c>
      <c r="K68" s="118">
        <v>12793148.034</v>
      </c>
      <c r="L68" s="118">
        <v>9722708.7899999991</v>
      </c>
      <c r="M68" s="118">
        <v>9395872.8969999999</v>
      </c>
      <c r="N68" s="118">
        <v>7721948.9740000004</v>
      </c>
      <c r="O68" s="119">
        <f t="shared" si="0"/>
        <v>132027195.626</v>
      </c>
    </row>
    <row r="69" spans="1:15" s="32" customFormat="1" ht="15" customHeight="1" thickBot="1" x14ac:dyDescent="0.25">
      <c r="A69" s="116">
        <v>2009</v>
      </c>
      <c r="B69" s="117" t="s">
        <v>40</v>
      </c>
      <c r="C69" s="118">
        <v>7884493.5240000002</v>
      </c>
      <c r="D69" s="118">
        <v>8435115.8340000007</v>
      </c>
      <c r="E69" s="118">
        <v>8155485.0810000002</v>
      </c>
      <c r="F69" s="118">
        <v>7561696.2829999998</v>
      </c>
      <c r="G69" s="118">
        <v>7346407.5279999999</v>
      </c>
      <c r="H69" s="118">
        <v>8329692.7829999998</v>
      </c>
      <c r="I69" s="118">
        <v>9055733.6710000001</v>
      </c>
      <c r="J69" s="118">
        <v>7839908.8420000002</v>
      </c>
      <c r="K69" s="118">
        <v>8480708.3870000001</v>
      </c>
      <c r="L69" s="118">
        <v>10095768.029999999</v>
      </c>
      <c r="M69" s="118">
        <v>8903010.773</v>
      </c>
      <c r="N69" s="118">
        <v>10054591.867000001</v>
      </c>
      <c r="O69" s="119">
        <f t="shared" si="0"/>
        <v>102142612.603</v>
      </c>
    </row>
    <row r="70" spans="1:15" s="32" customFormat="1" ht="15" customHeight="1" thickBot="1" x14ac:dyDescent="0.25">
      <c r="A70" s="116">
        <v>2010</v>
      </c>
      <c r="B70" s="117" t="s">
        <v>40</v>
      </c>
      <c r="C70" s="118">
        <v>7828748.0580000002</v>
      </c>
      <c r="D70" s="118">
        <v>8263237.8140000002</v>
      </c>
      <c r="E70" s="118">
        <v>9886488.1710000001</v>
      </c>
      <c r="F70" s="118">
        <v>9396006.6539999992</v>
      </c>
      <c r="G70" s="118">
        <v>9799958.1170000006</v>
      </c>
      <c r="H70" s="118">
        <v>9542907.6439999994</v>
      </c>
      <c r="I70" s="118">
        <v>9564682.5449999999</v>
      </c>
      <c r="J70" s="118">
        <v>8523451.9729999993</v>
      </c>
      <c r="K70" s="118">
        <v>8909230.5209999997</v>
      </c>
      <c r="L70" s="118">
        <v>10963586.27</v>
      </c>
      <c r="M70" s="118">
        <v>9382369.7180000003</v>
      </c>
      <c r="N70" s="118">
        <v>11822551.698999999</v>
      </c>
      <c r="O70" s="119">
        <f t="shared" si="0"/>
        <v>113883219.18399999</v>
      </c>
    </row>
    <row r="71" spans="1:15" s="32" customFormat="1" ht="15" customHeight="1" thickBot="1" x14ac:dyDescent="0.25">
      <c r="A71" s="116">
        <v>2011</v>
      </c>
      <c r="B71" s="117" t="s">
        <v>40</v>
      </c>
      <c r="C71" s="118">
        <v>9551084.6390000004</v>
      </c>
      <c r="D71" s="118">
        <v>10059126.307</v>
      </c>
      <c r="E71" s="118">
        <v>11811085.16</v>
      </c>
      <c r="F71" s="118">
        <v>11873269.447000001</v>
      </c>
      <c r="G71" s="118">
        <v>10943364.372</v>
      </c>
      <c r="H71" s="118">
        <v>11349953.558</v>
      </c>
      <c r="I71" s="118">
        <v>11860004.271</v>
      </c>
      <c r="J71" s="118">
        <v>11245124.657</v>
      </c>
      <c r="K71" s="118">
        <v>10750626.098999999</v>
      </c>
      <c r="L71" s="118">
        <v>11907219.297</v>
      </c>
      <c r="M71" s="118">
        <v>11078524.743000001</v>
      </c>
      <c r="N71" s="118">
        <v>12477486.279999999</v>
      </c>
      <c r="O71" s="119">
        <f t="shared" si="0"/>
        <v>134906868.83000001</v>
      </c>
    </row>
    <row r="72" spans="1:15" ht="13.8" thickBot="1" x14ac:dyDescent="0.3">
      <c r="A72" s="116">
        <v>2012</v>
      </c>
      <c r="B72" s="117" t="s">
        <v>40</v>
      </c>
      <c r="C72" s="118">
        <v>10348187.165999999</v>
      </c>
      <c r="D72" s="118">
        <v>11748000.124</v>
      </c>
      <c r="E72" s="118">
        <v>13208572.977</v>
      </c>
      <c r="F72" s="118">
        <v>12630226.718</v>
      </c>
      <c r="G72" s="118">
        <v>13131530.960999999</v>
      </c>
      <c r="H72" s="118">
        <v>13231198.687999999</v>
      </c>
      <c r="I72" s="118">
        <v>12830675.307</v>
      </c>
      <c r="J72" s="118">
        <v>12831394.572000001</v>
      </c>
      <c r="K72" s="118">
        <v>12952651.721999999</v>
      </c>
      <c r="L72" s="118">
        <v>13190769.654999999</v>
      </c>
      <c r="M72" s="118">
        <v>13753052.493000001</v>
      </c>
      <c r="N72" s="118">
        <v>12605476.173</v>
      </c>
      <c r="O72" s="119">
        <f t="shared" si="0"/>
        <v>152461736.55599999</v>
      </c>
    </row>
    <row r="73" spans="1:15" ht="13.8" thickBot="1" x14ac:dyDescent="0.3">
      <c r="A73" s="116">
        <v>2013</v>
      </c>
      <c r="B73" s="117" t="s">
        <v>40</v>
      </c>
      <c r="C73" s="118">
        <v>11481521.079</v>
      </c>
      <c r="D73" s="118">
        <v>12385690.909</v>
      </c>
      <c r="E73" s="118">
        <v>13122058.141000001</v>
      </c>
      <c r="F73" s="118">
        <v>12468202.903000001</v>
      </c>
      <c r="G73" s="118">
        <v>13277209.017000001</v>
      </c>
      <c r="H73" s="118">
        <v>12399973.961999999</v>
      </c>
      <c r="I73" s="118">
        <v>13059519.685000001</v>
      </c>
      <c r="J73" s="118">
        <v>11118300.903000001</v>
      </c>
      <c r="K73" s="118">
        <v>13060371.039000001</v>
      </c>
      <c r="L73" s="118">
        <v>12053704.638</v>
      </c>
      <c r="M73" s="118">
        <v>14201227.351</v>
      </c>
      <c r="N73" s="118">
        <v>13174857.460000001</v>
      </c>
      <c r="O73" s="119">
        <f t="shared" si="0"/>
        <v>151802637.08700001</v>
      </c>
    </row>
    <row r="74" spans="1:15" ht="13.8" thickBot="1" x14ac:dyDescent="0.3">
      <c r="A74" s="116">
        <v>2014</v>
      </c>
      <c r="B74" s="117" t="s">
        <v>40</v>
      </c>
      <c r="C74" s="118">
        <v>12399761.948000001</v>
      </c>
      <c r="D74" s="118">
        <v>13053292.493000001</v>
      </c>
      <c r="E74" s="118">
        <v>14680110.779999999</v>
      </c>
      <c r="F74" s="118">
        <v>13371185.664000001</v>
      </c>
      <c r="G74" s="118">
        <v>13681906.159</v>
      </c>
      <c r="H74" s="118">
        <v>12880924.245999999</v>
      </c>
      <c r="I74" s="118">
        <v>13344776.958000001</v>
      </c>
      <c r="J74" s="118">
        <v>11386828.925000001</v>
      </c>
      <c r="K74" s="118">
        <v>13583120.905999999</v>
      </c>
      <c r="L74" s="118">
        <v>12891630.102</v>
      </c>
      <c r="M74" s="118">
        <v>13067348.107000001</v>
      </c>
      <c r="N74" s="118">
        <v>13269271.402000001</v>
      </c>
      <c r="O74" s="119">
        <f t="shared" si="0"/>
        <v>157610157.69</v>
      </c>
    </row>
    <row r="75" spans="1:15" ht="13.8" thickBot="1" x14ac:dyDescent="0.3">
      <c r="A75" s="116">
        <v>2015</v>
      </c>
      <c r="B75" s="117" t="s">
        <v>40</v>
      </c>
      <c r="C75" s="118">
        <v>12301766.75</v>
      </c>
      <c r="D75" s="118">
        <v>12231860.140000001</v>
      </c>
      <c r="E75" s="118">
        <v>12519910.437999999</v>
      </c>
      <c r="F75" s="118">
        <v>13349346.866</v>
      </c>
      <c r="G75" s="118">
        <v>11080385.127</v>
      </c>
      <c r="H75" s="118">
        <v>11949647.085999999</v>
      </c>
      <c r="I75" s="118">
        <v>11129358.973999999</v>
      </c>
      <c r="J75" s="118">
        <v>11022045.344000001</v>
      </c>
      <c r="K75" s="118">
        <v>11581703.842</v>
      </c>
      <c r="L75" s="118">
        <v>13240039.088</v>
      </c>
      <c r="M75" s="118">
        <v>11681989.013</v>
      </c>
      <c r="N75" s="118">
        <v>11750818.76</v>
      </c>
      <c r="O75" s="119">
        <f t="shared" si="0"/>
        <v>143838871.428</v>
      </c>
    </row>
    <row r="76" spans="1:15" ht="13.8" thickBot="1" x14ac:dyDescent="0.3">
      <c r="A76" s="116">
        <v>2016</v>
      </c>
      <c r="B76" s="117" t="s">
        <v>40</v>
      </c>
      <c r="C76" s="118">
        <v>9546115.4000000004</v>
      </c>
      <c r="D76" s="118">
        <v>12366388.057</v>
      </c>
      <c r="E76" s="118">
        <v>12757672.093</v>
      </c>
      <c r="F76" s="118">
        <v>11950497.685000001</v>
      </c>
      <c r="G76" s="118">
        <v>12098611.067</v>
      </c>
      <c r="H76" s="118">
        <v>12864154.060000001</v>
      </c>
      <c r="I76" s="118">
        <v>9850124.8719999995</v>
      </c>
      <c r="J76" s="118">
        <v>11830762.82</v>
      </c>
      <c r="K76" s="118">
        <v>10901638.452</v>
      </c>
      <c r="L76" s="118">
        <v>12796159.91</v>
      </c>
      <c r="M76" s="118">
        <v>12786936.247</v>
      </c>
      <c r="N76" s="118">
        <v>12780523.145</v>
      </c>
      <c r="O76" s="119">
        <f t="shared" si="0"/>
        <v>142529583.80799997</v>
      </c>
    </row>
    <row r="77" spans="1:15" ht="13.8" thickBot="1" x14ac:dyDescent="0.3">
      <c r="A77" s="116">
        <v>2017</v>
      </c>
      <c r="B77" s="117" t="s">
        <v>40</v>
      </c>
      <c r="C77" s="118">
        <v>11247585.677000133</v>
      </c>
      <c r="D77" s="118">
        <v>12089908.933999483</v>
      </c>
      <c r="E77" s="118">
        <v>14470814.05899963</v>
      </c>
      <c r="F77" s="118">
        <v>12859938.790999187</v>
      </c>
      <c r="G77" s="118">
        <v>13582079.73099998</v>
      </c>
      <c r="H77" s="118">
        <v>13125306.943999315</v>
      </c>
      <c r="I77" s="118">
        <v>12612074.05599888</v>
      </c>
      <c r="J77" s="118">
        <v>13248462.990000026</v>
      </c>
      <c r="K77" s="118">
        <v>11810080.804999635</v>
      </c>
      <c r="L77" s="118">
        <v>13912699.49399944</v>
      </c>
      <c r="M77" s="118">
        <v>14188323.115998682</v>
      </c>
      <c r="N77" s="118">
        <v>13845665.816998869</v>
      </c>
      <c r="O77" s="119">
        <f t="shared" si="0"/>
        <v>156992940.41399324</v>
      </c>
    </row>
    <row r="78" spans="1:15" ht="13.8" thickBot="1" x14ac:dyDescent="0.3">
      <c r="A78" s="116">
        <v>2018</v>
      </c>
      <c r="B78" s="117" t="s">
        <v>40</v>
      </c>
      <c r="C78" s="118">
        <v>13080096.762</v>
      </c>
      <c r="D78" s="118">
        <v>13827132.654999999</v>
      </c>
      <c r="E78" s="118">
        <v>16338253.918</v>
      </c>
      <c r="F78" s="118">
        <v>14530822.873</v>
      </c>
      <c r="G78" s="118">
        <v>15166648.044</v>
      </c>
      <c r="H78" s="118">
        <v>13657091.159</v>
      </c>
      <c r="I78" s="118">
        <v>14771360.698000001</v>
      </c>
      <c r="J78" s="118">
        <v>12926754.198999999</v>
      </c>
      <c r="K78" s="118">
        <v>15247368.846000001</v>
      </c>
      <c r="L78" s="118">
        <v>16590652.49</v>
      </c>
      <c r="M78" s="118">
        <v>16386878.392999999</v>
      </c>
      <c r="N78" s="118">
        <v>14645696.251</v>
      </c>
      <c r="O78" s="119">
        <f t="shared" si="0"/>
        <v>177168756.28799999</v>
      </c>
    </row>
    <row r="79" spans="1:15" ht="13.8" thickBot="1" x14ac:dyDescent="0.3">
      <c r="A79" s="116">
        <v>2019</v>
      </c>
      <c r="B79" s="117" t="s">
        <v>40</v>
      </c>
      <c r="C79" s="118">
        <v>13874826.012</v>
      </c>
      <c r="D79" s="118">
        <v>14323043.041999999</v>
      </c>
      <c r="E79" s="118">
        <v>16335862.397</v>
      </c>
      <c r="F79" s="118">
        <v>15340619.824999999</v>
      </c>
      <c r="G79" s="118">
        <v>16855105.096999999</v>
      </c>
      <c r="H79" s="118">
        <v>11634653.880999999</v>
      </c>
      <c r="I79" s="118">
        <v>15932004.723999999</v>
      </c>
      <c r="J79" s="118">
        <v>13222876.222999999</v>
      </c>
      <c r="K79" s="118">
        <v>15273579.960999999</v>
      </c>
      <c r="L79" s="118">
        <v>16410781.68</v>
      </c>
      <c r="M79" s="118">
        <v>16242650.391000001</v>
      </c>
      <c r="N79" s="118">
        <v>15386718.469000001</v>
      </c>
      <c r="O79" s="118">
        <f t="shared" si="0"/>
        <v>180832721.70199999</v>
      </c>
    </row>
    <row r="80" spans="1:15" ht="13.8" thickBot="1" x14ac:dyDescent="0.3">
      <c r="A80" s="116">
        <v>2020</v>
      </c>
      <c r="B80" s="117" t="s">
        <v>40</v>
      </c>
      <c r="C80" s="118">
        <v>14701346.982000001</v>
      </c>
      <c r="D80" s="118">
        <v>14608289.785</v>
      </c>
      <c r="E80" s="118">
        <v>13353075.963</v>
      </c>
      <c r="F80" s="118">
        <v>8978290.7589999996</v>
      </c>
      <c r="G80" s="118">
        <v>9957512.1809999999</v>
      </c>
      <c r="H80" s="118">
        <v>13460251.822000001</v>
      </c>
      <c r="I80" s="118">
        <v>14890653.468</v>
      </c>
      <c r="J80" s="118">
        <v>12456453.472999999</v>
      </c>
      <c r="K80" s="118">
        <v>15990797.705</v>
      </c>
      <c r="L80" s="118">
        <v>17315266.203000002</v>
      </c>
      <c r="M80" s="118">
        <v>16088682.231000001</v>
      </c>
      <c r="N80" s="118">
        <v>17837134.738000002</v>
      </c>
      <c r="O80" s="118">
        <f t="shared" si="0"/>
        <v>169637755.31000003</v>
      </c>
    </row>
    <row r="81" spans="1:15" ht="13.8" thickBot="1" x14ac:dyDescent="0.3">
      <c r="A81" s="116">
        <v>2021</v>
      </c>
      <c r="B81" s="117" t="s">
        <v>40</v>
      </c>
      <c r="C81" s="118">
        <v>15003935.219000001</v>
      </c>
      <c r="D81" s="118">
        <v>15952528.857999999</v>
      </c>
      <c r="E81" s="118">
        <v>18955706.114999998</v>
      </c>
      <c r="F81" s="118">
        <v>18756865.083000001</v>
      </c>
      <c r="G81" s="118">
        <v>16468343.399</v>
      </c>
      <c r="H81" s="118">
        <v>19740427.009</v>
      </c>
      <c r="I81" s="118">
        <v>16357698.211999999</v>
      </c>
      <c r="J81" s="118">
        <v>18860976.377999999</v>
      </c>
      <c r="K81" s="118">
        <v>20715563.079</v>
      </c>
      <c r="L81" s="118">
        <v>20713984.276999999</v>
      </c>
      <c r="M81" s="118">
        <v>21455111.986000001</v>
      </c>
      <c r="N81" s="118">
        <v>22233318.423</v>
      </c>
      <c r="O81" s="118">
        <f t="shared" si="0"/>
        <v>225214458.03800002</v>
      </c>
    </row>
    <row r="82" spans="1:15" ht="13.8" thickBot="1" x14ac:dyDescent="0.3">
      <c r="A82" s="116">
        <v>2022</v>
      </c>
      <c r="B82" s="117" t="s">
        <v>40</v>
      </c>
      <c r="C82" s="118">
        <v>17554908.602000002</v>
      </c>
      <c r="D82" s="118">
        <v>19906244.048999999</v>
      </c>
      <c r="E82" s="118">
        <v>22609617.342</v>
      </c>
      <c r="F82" s="118">
        <v>23332795.022</v>
      </c>
      <c r="G82" s="118">
        <v>18979441.041000001</v>
      </c>
      <c r="H82" s="118">
        <v>23385295.952</v>
      </c>
      <c r="I82" s="118">
        <v>18502191.605</v>
      </c>
      <c r="J82" s="118">
        <v>21337300.405999999</v>
      </c>
      <c r="K82" s="141">
        <v>22616386.561000001</v>
      </c>
      <c r="L82" s="118"/>
      <c r="M82" s="118"/>
      <c r="N82" s="118"/>
      <c r="O82" s="118">
        <f t="shared" ref="O82" si="1">SUM(C82:N82)</f>
        <v>188224180.57999995</v>
      </c>
    </row>
    <row r="84" spans="1:15" x14ac:dyDescent="0.25">
      <c r="C84" s="35"/>
    </row>
  </sheetData>
  <autoFilter ref="A1:O82" xr:uid="{51519F11-8EA9-4052-B279-AE1DFAFFEF89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E1" sqref="E1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60" t="s">
        <v>62</v>
      </c>
      <c r="B2" s="160"/>
      <c r="C2" s="160"/>
      <c r="D2" s="160"/>
    </row>
    <row r="3" spans="1:4" ht="15.6" x14ac:dyDescent="0.3">
      <c r="A3" s="159" t="s">
        <v>63</v>
      </c>
      <c r="B3" s="159"/>
      <c r="C3" s="159"/>
      <c r="D3" s="159"/>
    </row>
    <row r="4" spans="1:4" x14ac:dyDescent="0.25">
      <c r="A4" s="120"/>
      <c r="B4" s="121"/>
      <c r="C4" s="121"/>
      <c r="D4" s="120"/>
    </row>
    <row r="5" spans="1:4" x14ac:dyDescent="0.25">
      <c r="A5" s="122" t="s">
        <v>64</v>
      </c>
      <c r="B5" s="123" t="s">
        <v>157</v>
      </c>
      <c r="C5" s="123" t="s">
        <v>158</v>
      </c>
      <c r="D5" s="124" t="s">
        <v>65</v>
      </c>
    </row>
    <row r="6" spans="1:4" x14ac:dyDescent="0.25">
      <c r="A6" s="125" t="s">
        <v>159</v>
      </c>
      <c r="B6" s="126">
        <v>80.247010000000003</v>
      </c>
      <c r="C6" s="126">
        <v>9035.1900600000008</v>
      </c>
      <c r="D6" s="132">
        <f t="shared" ref="D6:D15" si="0">(C6-B6)/B6</f>
        <v>111.59223315610141</v>
      </c>
    </row>
    <row r="7" spans="1:4" x14ac:dyDescent="0.25">
      <c r="A7" s="125" t="s">
        <v>160</v>
      </c>
      <c r="B7" s="126">
        <v>1.204</v>
      </c>
      <c r="C7" s="126">
        <v>28.882739999999998</v>
      </c>
      <c r="D7" s="132">
        <f t="shared" si="0"/>
        <v>22.988986710963452</v>
      </c>
    </row>
    <row r="8" spans="1:4" x14ac:dyDescent="0.25">
      <c r="A8" s="125" t="s">
        <v>161</v>
      </c>
      <c r="B8" s="126">
        <v>34.953020000000002</v>
      </c>
      <c r="C8" s="126">
        <v>564.36748</v>
      </c>
      <c r="D8" s="132">
        <f t="shared" si="0"/>
        <v>15.146458303173802</v>
      </c>
    </row>
    <row r="9" spans="1:4" x14ac:dyDescent="0.25">
      <c r="A9" s="125" t="s">
        <v>162</v>
      </c>
      <c r="B9" s="126">
        <v>119.7099</v>
      </c>
      <c r="C9" s="126">
        <v>964.98784000000001</v>
      </c>
      <c r="D9" s="132">
        <f t="shared" si="0"/>
        <v>7.061052928788679</v>
      </c>
    </row>
    <row r="10" spans="1:4" x14ac:dyDescent="0.25">
      <c r="A10" s="125" t="s">
        <v>163</v>
      </c>
      <c r="B10" s="126">
        <v>1135.35833</v>
      </c>
      <c r="C10" s="126">
        <v>7554.8331799999996</v>
      </c>
      <c r="D10" s="132">
        <f t="shared" si="0"/>
        <v>5.6541399136957926</v>
      </c>
    </row>
    <row r="11" spans="1:4" x14ac:dyDescent="0.25">
      <c r="A11" s="125" t="s">
        <v>164</v>
      </c>
      <c r="B11" s="126">
        <v>13638.900030000001</v>
      </c>
      <c r="C11" s="126">
        <v>86915.802660000001</v>
      </c>
      <c r="D11" s="132">
        <f t="shared" si="0"/>
        <v>5.3726402033023772</v>
      </c>
    </row>
    <row r="12" spans="1:4" x14ac:dyDescent="0.25">
      <c r="A12" s="125" t="s">
        <v>165</v>
      </c>
      <c r="B12" s="126">
        <v>42.927259999999997</v>
      </c>
      <c r="C12" s="126">
        <v>247.14041</v>
      </c>
      <c r="D12" s="132">
        <f t="shared" si="0"/>
        <v>4.7571904193279524</v>
      </c>
    </row>
    <row r="13" spans="1:4" x14ac:dyDescent="0.25">
      <c r="A13" s="125" t="s">
        <v>166</v>
      </c>
      <c r="B13" s="126">
        <v>2047.08141</v>
      </c>
      <c r="C13" s="126">
        <v>9760.4844900000007</v>
      </c>
      <c r="D13" s="132">
        <f t="shared" si="0"/>
        <v>3.7680001597982371</v>
      </c>
    </row>
    <row r="14" spans="1:4" x14ac:dyDescent="0.25">
      <c r="A14" s="125" t="s">
        <v>167</v>
      </c>
      <c r="B14" s="126">
        <v>9.2799999999999994</v>
      </c>
      <c r="C14" s="126">
        <v>40.252000000000002</v>
      </c>
      <c r="D14" s="132">
        <f t="shared" si="0"/>
        <v>3.3375000000000004</v>
      </c>
    </row>
    <row r="15" spans="1:4" x14ac:dyDescent="0.25">
      <c r="A15" s="125" t="s">
        <v>168</v>
      </c>
      <c r="B15" s="126">
        <v>21.4528</v>
      </c>
      <c r="C15" s="126">
        <v>84.878690000000006</v>
      </c>
      <c r="D15" s="132">
        <f t="shared" si="0"/>
        <v>2.9565320144689742</v>
      </c>
    </row>
    <row r="16" spans="1:4" x14ac:dyDescent="0.25">
      <c r="A16" s="127"/>
      <c r="B16" s="121"/>
      <c r="C16" s="121"/>
      <c r="D16" s="128"/>
    </row>
    <row r="17" spans="1:4" x14ac:dyDescent="0.25">
      <c r="A17" s="129"/>
      <c r="B17" s="121"/>
      <c r="C17" s="121"/>
      <c r="D17" s="120"/>
    </row>
    <row r="18" spans="1:4" ht="19.2" x14ac:dyDescent="0.35">
      <c r="A18" s="160" t="s">
        <v>66</v>
      </c>
      <c r="B18" s="160"/>
      <c r="C18" s="160"/>
      <c r="D18" s="160"/>
    </row>
    <row r="19" spans="1:4" ht="15.6" x14ac:dyDescent="0.3">
      <c r="A19" s="159" t="s">
        <v>67</v>
      </c>
      <c r="B19" s="159"/>
      <c r="C19" s="159"/>
      <c r="D19" s="159"/>
    </row>
    <row r="20" spans="1:4" x14ac:dyDescent="0.25">
      <c r="A20" s="130"/>
      <c r="B20" s="121"/>
      <c r="C20" s="121"/>
      <c r="D20" s="120"/>
    </row>
    <row r="21" spans="1:4" x14ac:dyDescent="0.25">
      <c r="A21" s="122" t="s">
        <v>64</v>
      </c>
      <c r="B21" s="123" t="s">
        <v>157</v>
      </c>
      <c r="C21" s="123" t="s">
        <v>158</v>
      </c>
      <c r="D21" s="124" t="s">
        <v>65</v>
      </c>
    </row>
    <row r="22" spans="1:4" x14ac:dyDescent="0.25">
      <c r="A22" s="125" t="s">
        <v>169</v>
      </c>
      <c r="B22" s="126">
        <v>1550909.27547</v>
      </c>
      <c r="C22" s="126">
        <v>1640227.0504699999</v>
      </c>
      <c r="D22" s="132">
        <f t="shared" ref="D22:D31" si="1">(C22-B22)/B22</f>
        <v>5.7590586640171026E-2</v>
      </c>
    </row>
    <row r="23" spans="1:4" x14ac:dyDescent="0.25">
      <c r="A23" s="125" t="s">
        <v>170</v>
      </c>
      <c r="B23" s="126">
        <v>1226049.79862</v>
      </c>
      <c r="C23" s="126">
        <v>1128658.0241400001</v>
      </c>
      <c r="D23" s="132">
        <f t="shared" si="1"/>
        <v>-7.943541493144958E-2</v>
      </c>
    </row>
    <row r="24" spans="1:4" x14ac:dyDescent="0.25">
      <c r="A24" s="125" t="s">
        <v>171</v>
      </c>
      <c r="B24" s="126">
        <v>1243488.2786699999</v>
      </c>
      <c r="C24" s="126">
        <v>1127332.69413</v>
      </c>
      <c r="D24" s="132">
        <f t="shared" si="1"/>
        <v>-9.3411081175800631E-2</v>
      </c>
    </row>
    <row r="25" spans="1:4" x14ac:dyDescent="0.25">
      <c r="A25" s="125" t="s">
        <v>172</v>
      </c>
      <c r="B25" s="126">
        <v>850816.45664999995</v>
      </c>
      <c r="C25" s="126">
        <v>1008998.58206</v>
      </c>
      <c r="D25" s="132">
        <f t="shared" si="1"/>
        <v>0.18591803693222569</v>
      </c>
    </row>
    <row r="26" spans="1:4" x14ac:dyDescent="0.25">
      <c r="A26" s="125" t="s">
        <v>173</v>
      </c>
      <c r="B26" s="126">
        <v>450241.99926000001</v>
      </c>
      <c r="C26" s="126">
        <v>925428.58492000005</v>
      </c>
      <c r="D26" s="132">
        <f t="shared" si="1"/>
        <v>1.0554026200154538</v>
      </c>
    </row>
    <row r="27" spans="1:4" x14ac:dyDescent="0.25">
      <c r="A27" s="125" t="s">
        <v>174</v>
      </c>
      <c r="B27" s="126">
        <v>950624.51587</v>
      </c>
      <c r="C27" s="126">
        <v>862639.44322000002</v>
      </c>
      <c r="D27" s="132">
        <f t="shared" si="1"/>
        <v>-9.2555021652768035E-2</v>
      </c>
    </row>
    <row r="28" spans="1:4" x14ac:dyDescent="0.25">
      <c r="A28" s="125" t="s">
        <v>175</v>
      </c>
      <c r="B28" s="126">
        <v>918504.49306000001</v>
      </c>
      <c r="C28" s="126">
        <v>749702.82955000002</v>
      </c>
      <c r="D28" s="132">
        <f t="shared" si="1"/>
        <v>-0.18377881086638653</v>
      </c>
    </row>
    <row r="29" spans="1:4" x14ac:dyDescent="0.25">
      <c r="A29" s="125" t="s">
        <v>176</v>
      </c>
      <c r="B29" s="126">
        <v>650318.87517000001</v>
      </c>
      <c r="C29" s="126">
        <v>748955.15179000003</v>
      </c>
      <c r="D29" s="132">
        <f t="shared" si="1"/>
        <v>0.15167371021518558</v>
      </c>
    </row>
    <row r="30" spans="1:4" x14ac:dyDescent="0.25">
      <c r="A30" s="125" t="s">
        <v>177</v>
      </c>
      <c r="B30" s="126">
        <v>565037.23863000004</v>
      </c>
      <c r="C30" s="126">
        <v>607035.17535000003</v>
      </c>
      <c r="D30" s="132">
        <f t="shared" si="1"/>
        <v>7.4327732490391235E-2</v>
      </c>
    </row>
    <row r="31" spans="1:4" x14ac:dyDescent="0.25">
      <c r="A31" s="125" t="s">
        <v>178</v>
      </c>
      <c r="B31" s="126">
        <v>516746.19299000001</v>
      </c>
      <c r="C31" s="126">
        <v>581041.41208000004</v>
      </c>
      <c r="D31" s="132">
        <f t="shared" si="1"/>
        <v>0.12442320807043519</v>
      </c>
    </row>
    <row r="32" spans="1:4" x14ac:dyDescent="0.25">
      <c r="A32" s="120"/>
      <c r="B32" s="121"/>
      <c r="C32" s="121"/>
      <c r="D32" s="120"/>
    </row>
    <row r="33" spans="1:4" ht="19.2" x14ac:dyDescent="0.35">
      <c r="A33" s="160" t="s">
        <v>68</v>
      </c>
      <c r="B33" s="160"/>
      <c r="C33" s="160"/>
      <c r="D33" s="160"/>
    </row>
    <row r="34" spans="1:4" ht="15.6" x14ac:dyDescent="0.3">
      <c r="A34" s="159" t="s">
        <v>72</v>
      </c>
      <c r="B34" s="159"/>
      <c r="C34" s="159"/>
      <c r="D34" s="159"/>
    </row>
    <row r="35" spans="1:4" x14ac:dyDescent="0.25">
      <c r="A35" s="120"/>
      <c r="B35" s="121"/>
      <c r="C35" s="121"/>
      <c r="D35" s="120"/>
    </row>
    <row r="36" spans="1:4" x14ac:dyDescent="0.25">
      <c r="A36" s="122" t="s">
        <v>70</v>
      </c>
      <c r="B36" s="123" t="s">
        <v>157</v>
      </c>
      <c r="C36" s="123" t="s">
        <v>158</v>
      </c>
      <c r="D36" s="124" t="s">
        <v>65</v>
      </c>
    </row>
    <row r="37" spans="1:4" x14ac:dyDescent="0.25">
      <c r="A37" s="125" t="s">
        <v>146</v>
      </c>
      <c r="B37" s="126">
        <v>117629.91516</v>
      </c>
      <c r="C37" s="126">
        <v>199349.70816000001</v>
      </c>
      <c r="D37" s="132">
        <f t="shared" ref="D37:D46" si="2">(C37-B37)/B37</f>
        <v>0.69471947581399585</v>
      </c>
    </row>
    <row r="38" spans="1:4" x14ac:dyDescent="0.25">
      <c r="A38" s="125" t="s">
        <v>135</v>
      </c>
      <c r="B38" s="126">
        <v>29806.453839999998</v>
      </c>
      <c r="C38" s="126">
        <v>44443.521289999997</v>
      </c>
      <c r="D38" s="132">
        <f t="shared" si="2"/>
        <v>0.49107040805898161</v>
      </c>
    </row>
    <row r="39" spans="1:4" x14ac:dyDescent="0.25">
      <c r="A39" s="125" t="s">
        <v>132</v>
      </c>
      <c r="B39" s="126">
        <v>202730.96283999999</v>
      </c>
      <c r="C39" s="126">
        <v>261861.16227</v>
      </c>
      <c r="D39" s="132">
        <f t="shared" si="2"/>
        <v>0.29166832042654944</v>
      </c>
    </row>
    <row r="40" spans="1:4" x14ac:dyDescent="0.25">
      <c r="A40" s="125" t="s">
        <v>143</v>
      </c>
      <c r="B40" s="126">
        <v>2277943.5573200001</v>
      </c>
      <c r="C40" s="126">
        <v>2920857.1619799999</v>
      </c>
      <c r="D40" s="132">
        <f t="shared" si="2"/>
        <v>0.28223421190311992</v>
      </c>
    </row>
    <row r="41" spans="1:4" x14ac:dyDescent="0.25">
      <c r="A41" s="125" t="s">
        <v>141</v>
      </c>
      <c r="B41" s="126">
        <v>171826.17963</v>
      </c>
      <c r="C41" s="126">
        <v>210247.12651</v>
      </c>
      <c r="D41" s="132">
        <f t="shared" si="2"/>
        <v>0.22360356822652591</v>
      </c>
    </row>
    <row r="42" spans="1:4" x14ac:dyDescent="0.25">
      <c r="A42" s="125" t="s">
        <v>130</v>
      </c>
      <c r="B42" s="126">
        <v>840003.30015999998</v>
      </c>
      <c r="C42" s="126">
        <v>1012636.2644400001</v>
      </c>
      <c r="D42" s="132">
        <f t="shared" si="2"/>
        <v>0.20551462624863229</v>
      </c>
    </row>
    <row r="43" spans="1:4" x14ac:dyDescent="0.25">
      <c r="A43" s="127" t="s">
        <v>138</v>
      </c>
      <c r="B43" s="126">
        <v>299483.45898</v>
      </c>
      <c r="C43" s="126">
        <v>357221.49328</v>
      </c>
      <c r="D43" s="132">
        <f t="shared" si="2"/>
        <v>0.19279206436525045</v>
      </c>
    </row>
    <row r="44" spans="1:4" x14ac:dyDescent="0.25">
      <c r="A44" s="125" t="s">
        <v>152</v>
      </c>
      <c r="B44" s="126">
        <v>507313.06409</v>
      </c>
      <c r="C44" s="126">
        <v>601384.60661000002</v>
      </c>
      <c r="D44" s="132">
        <f t="shared" si="2"/>
        <v>0.18543094822275508</v>
      </c>
    </row>
    <row r="45" spans="1:4" x14ac:dyDescent="0.25">
      <c r="A45" s="125" t="s">
        <v>139</v>
      </c>
      <c r="B45" s="126">
        <v>650689.73337999999</v>
      </c>
      <c r="C45" s="126">
        <v>761506.94764999999</v>
      </c>
      <c r="D45" s="132">
        <f t="shared" si="2"/>
        <v>0.17030730405774394</v>
      </c>
    </row>
    <row r="46" spans="1:4" x14ac:dyDescent="0.25">
      <c r="A46" s="125" t="s">
        <v>145</v>
      </c>
      <c r="B46" s="126">
        <v>2465093.5784800001</v>
      </c>
      <c r="C46" s="126">
        <v>2753507.9374799998</v>
      </c>
      <c r="D46" s="132">
        <f t="shared" si="2"/>
        <v>0.11699935512299647</v>
      </c>
    </row>
    <row r="47" spans="1:4" x14ac:dyDescent="0.25">
      <c r="A47" s="120"/>
      <c r="B47" s="121"/>
      <c r="C47" s="121"/>
      <c r="D47" s="120"/>
    </row>
    <row r="48" spans="1:4" ht="19.2" x14ac:dyDescent="0.35">
      <c r="A48" s="160" t="s">
        <v>71</v>
      </c>
      <c r="B48" s="160"/>
      <c r="C48" s="160"/>
      <c r="D48" s="160"/>
    </row>
    <row r="49" spans="1:4" ht="15.6" x14ac:dyDescent="0.3">
      <c r="A49" s="159" t="s">
        <v>69</v>
      </c>
      <c r="B49" s="159"/>
      <c r="C49" s="159"/>
      <c r="D49" s="159"/>
    </row>
    <row r="50" spans="1:4" x14ac:dyDescent="0.25">
      <c r="A50" s="120"/>
      <c r="B50" s="121"/>
      <c r="C50" s="121"/>
      <c r="D50" s="120"/>
    </row>
    <row r="51" spans="1:4" x14ac:dyDescent="0.25">
      <c r="A51" s="122" t="s">
        <v>70</v>
      </c>
      <c r="B51" s="123" t="s">
        <v>157</v>
      </c>
      <c r="C51" s="123" t="s">
        <v>158</v>
      </c>
      <c r="D51" s="124" t="s">
        <v>65</v>
      </c>
    </row>
    <row r="52" spans="1:4" x14ac:dyDescent="0.25">
      <c r="A52" s="125" t="s">
        <v>143</v>
      </c>
      <c r="B52" s="126">
        <v>2277943.5573200001</v>
      </c>
      <c r="C52" s="126">
        <v>2920857.1619799999</v>
      </c>
      <c r="D52" s="132">
        <f t="shared" ref="D52:D61" si="3">(C52-B52)/B52</f>
        <v>0.28223421190311992</v>
      </c>
    </row>
    <row r="53" spans="1:4" x14ac:dyDescent="0.25">
      <c r="A53" s="125" t="s">
        <v>145</v>
      </c>
      <c r="B53" s="126">
        <v>2465093.5784800001</v>
      </c>
      <c r="C53" s="126">
        <v>2753507.9374799998</v>
      </c>
      <c r="D53" s="132">
        <f t="shared" si="3"/>
        <v>0.11699935512299647</v>
      </c>
    </row>
    <row r="54" spans="1:4" x14ac:dyDescent="0.25">
      <c r="A54" s="125" t="s">
        <v>144</v>
      </c>
      <c r="B54" s="126">
        <v>1942330.0762400001</v>
      </c>
      <c r="C54" s="126">
        <v>1928008.86677</v>
      </c>
      <c r="D54" s="132">
        <f t="shared" si="3"/>
        <v>-7.3732109929139289E-3</v>
      </c>
    </row>
    <row r="55" spans="1:4" x14ac:dyDescent="0.25">
      <c r="A55" s="125" t="s">
        <v>150</v>
      </c>
      <c r="B55" s="126">
        <v>2584385.1075400002</v>
      </c>
      <c r="C55" s="126">
        <v>1775951.4577500001</v>
      </c>
      <c r="D55" s="132">
        <f t="shared" si="3"/>
        <v>-0.31281469910632798</v>
      </c>
    </row>
    <row r="56" spans="1:4" x14ac:dyDescent="0.25">
      <c r="A56" s="125" t="s">
        <v>147</v>
      </c>
      <c r="B56" s="126">
        <v>1276019.17408</v>
      </c>
      <c r="C56" s="126">
        <v>1341770.3992000001</v>
      </c>
      <c r="D56" s="132">
        <f t="shared" si="3"/>
        <v>5.1528398989306883E-2</v>
      </c>
    </row>
    <row r="57" spans="1:4" x14ac:dyDescent="0.25">
      <c r="A57" s="125" t="s">
        <v>149</v>
      </c>
      <c r="B57" s="126">
        <v>1148072.5867999999</v>
      </c>
      <c r="C57" s="126">
        <v>1189691.25076</v>
      </c>
      <c r="D57" s="132">
        <f t="shared" si="3"/>
        <v>3.6250899497568281E-2</v>
      </c>
    </row>
    <row r="58" spans="1:4" x14ac:dyDescent="0.25">
      <c r="A58" s="125" t="s">
        <v>130</v>
      </c>
      <c r="B58" s="126">
        <v>840003.30015999998</v>
      </c>
      <c r="C58" s="126">
        <v>1012636.2644400001</v>
      </c>
      <c r="D58" s="132">
        <f t="shared" si="3"/>
        <v>0.20551462624863229</v>
      </c>
    </row>
    <row r="59" spans="1:4" x14ac:dyDescent="0.25">
      <c r="A59" s="125" t="s">
        <v>148</v>
      </c>
      <c r="B59" s="126">
        <v>875250.93715999997</v>
      </c>
      <c r="C59" s="126">
        <v>952194.92611999996</v>
      </c>
      <c r="D59" s="132">
        <f t="shared" si="3"/>
        <v>8.7910775862367646E-2</v>
      </c>
    </row>
    <row r="60" spans="1:4" x14ac:dyDescent="0.25">
      <c r="A60" s="125" t="s">
        <v>140</v>
      </c>
      <c r="B60" s="126">
        <v>943332.54030999995</v>
      </c>
      <c r="C60" s="126">
        <v>936392.48317000002</v>
      </c>
      <c r="D60" s="132">
        <f t="shared" si="3"/>
        <v>-7.3569572165074213E-3</v>
      </c>
    </row>
    <row r="61" spans="1:4" x14ac:dyDescent="0.25">
      <c r="A61" s="125" t="s">
        <v>139</v>
      </c>
      <c r="B61" s="126">
        <v>650689.73337999999</v>
      </c>
      <c r="C61" s="126">
        <v>761506.94764999999</v>
      </c>
      <c r="D61" s="132">
        <f t="shared" si="3"/>
        <v>0.17030730405774394</v>
      </c>
    </row>
    <row r="62" spans="1:4" x14ac:dyDescent="0.25">
      <c r="A62" s="120"/>
      <c r="B62" s="121"/>
      <c r="C62" s="121"/>
      <c r="D62" s="120"/>
    </row>
    <row r="63" spans="1:4" ht="19.2" x14ac:dyDescent="0.35">
      <c r="A63" s="160" t="s">
        <v>73</v>
      </c>
      <c r="B63" s="160"/>
      <c r="C63" s="160"/>
      <c r="D63" s="160"/>
    </row>
    <row r="64" spans="1:4" ht="15.6" x14ac:dyDescent="0.3">
      <c r="A64" s="159" t="s">
        <v>74</v>
      </c>
      <c r="B64" s="159"/>
      <c r="C64" s="159"/>
      <c r="D64" s="159"/>
    </row>
    <row r="65" spans="1:4" x14ac:dyDescent="0.25">
      <c r="A65" s="120"/>
      <c r="B65" s="121"/>
      <c r="C65" s="121"/>
      <c r="D65" s="120"/>
    </row>
    <row r="66" spans="1:4" x14ac:dyDescent="0.25">
      <c r="A66" s="122" t="s">
        <v>75</v>
      </c>
      <c r="B66" s="123" t="s">
        <v>157</v>
      </c>
      <c r="C66" s="123" t="s">
        <v>158</v>
      </c>
      <c r="D66" s="124" t="s">
        <v>65</v>
      </c>
    </row>
    <row r="67" spans="1:4" x14ac:dyDescent="0.25">
      <c r="A67" s="125" t="s">
        <v>179</v>
      </c>
      <c r="B67" s="131">
        <v>8426367.6475600004</v>
      </c>
      <c r="C67" s="131">
        <v>8842933.0847699996</v>
      </c>
      <c r="D67" s="132">
        <f t="shared" ref="D67:D76" si="4">(C67-B67)/B67</f>
        <v>4.9435943769985266E-2</v>
      </c>
    </row>
    <row r="68" spans="1:4" x14ac:dyDescent="0.25">
      <c r="A68" s="125" t="s">
        <v>180</v>
      </c>
      <c r="B68" s="131">
        <v>1650100.9463200001</v>
      </c>
      <c r="C68" s="131">
        <v>1569729.9127700001</v>
      </c>
      <c r="D68" s="132">
        <f t="shared" si="4"/>
        <v>-4.8706737444906528E-2</v>
      </c>
    </row>
    <row r="69" spans="1:4" x14ac:dyDescent="0.25">
      <c r="A69" s="125" t="s">
        <v>181</v>
      </c>
      <c r="B69" s="131">
        <v>1304611.71346</v>
      </c>
      <c r="C69" s="131">
        <v>1448203.6846</v>
      </c>
      <c r="D69" s="132">
        <f t="shared" si="4"/>
        <v>0.11006491023997896</v>
      </c>
    </row>
    <row r="70" spans="1:4" x14ac:dyDescent="0.25">
      <c r="A70" s="125" t="s">
        <v>182</v>
      </c>
      <c r="B70" s="131">
        <v>1093983.4629200001</v>
      </c>
      <c r="C70" s="131">
        <v>1156091.4929</v>
      </c>
      <c r="D70" s="132">
        <f t="shared" si="4"/>
        <v>5.6772366388633116E-2</v>
      </c>
    </row>
    <row r="71" spans="1:4" x14ac:dyDescent="0.25">
      <c r="A71" s="125" t="s">
        <v>183</v>
      </c>
      <c r="B71" s="131">
        <v>765534.60929000005</v>
      </c>
      <c r="C71" s="131">
        <v>995570.28295999998</v>
      </c>
      <c r="D71" s="132">
        <f t="shared" si="4"/>
        <v>0.30049023372483186</v>
      </c>
    </row>
    <row r="72" spans="1:4" x14ac:dyDescent="0.25">
      <c r="A72" s="125" t="s">
        <v>184</v>
      </c>
      <c r="B72" s="131">
        <v>922970.49890000001</v>
      </c>
      <c r="C72" s="131">
        <v>957127.44223000004</v>
      </c>
      <c r="D72" s="132">
        <f t="shared" si="4"/>
        <v>3.7007621988685901E-2</v>
      </c>
    </row>
    <row r="73" spans="1:4" x14ac:dyDescent="0.25">
      <c r="A73" s="125" t="s">
        <v>185</v>
      </c>
      <c r="B73" s="131">
        <v>472833.22285999998</v>
      </c>
      <c r="C73" s="131">
        <v>466711.93588</v>
      </c>
      <c r="D73" s="132">
        <f t="shared" si="4"/>
        <v>-1.2945974783612894E-2</v>
      </c>
    </row>
    <row r="74" spans="1:4" x14ac:dyDescent="0.25">
      <c r="A74" s="125" t="s">
        <v>186</v>
      </c>
      <c r="B74" s="131">
        <v>325432.89743000001</v>
      </c>
      <c r="C74" s="131">
        <v>462070.66093000001</v>
      </c>
      <c r="D74" s="132">
        <f t="shared" si="4"/>
        <v>0.41986463132354501</v>
      </c>
    </row>
    <row r="75" spans="1:4" x14ac:dyDescent="0.25">
      <c r="A75" s="125" t="s">
        <v>187</v>
      </c>
      <c r="B75" s="131">
        <v>424719.88178</v>
      </c>
      <c r="C75" s="131">
        <v>383354.57880999998</v>
      </c>
      <c r="D75" s="132">
        <f t="shared" si="4"/>
        <v>-9.7394317394886562E-2</v>
      </c>
    </row>
    <row r="76" spans="1:4" x14ac:dyDescent="0.25">
      <c r="A76" s="125" t="s">
        <v>188</v>
      </c>
      <c r="B76" s="131">
        <v>254087.23516000001</v>
      </c>
      <c r="C76" s="131">
        <v>293444.30540999997</v>
      </c>
      <c r="D76" s="132">
        <f t="shared" si="4"/>
        <v>0.15489589717175919</v>
      </c>
    </row>
    <row r="77" spans="1:4" x14ac:dyDescent="0.25">
      <c r="A77" s="120"/>
      <c r="B77" s="121"/>
      <c r="C77" s="121"/>
      <c r="D77" s="120"/>
    </row>
    <row r="78" spans="1:4" ht="19.2" x14ac:dyDescent="0.35">
      <c r="A78" s="160" t="s">
        <v>76</v>
      </c>
      <c r="B78" s="160"/>
      <c r="C78" s="160"/>
      <c r="D78" s="160"/>
    </row>
    <row r="79" spans="1:4" ht="15.6" x14ac:dyDescent="0.3">
      <c r="A79" s="159" t="s">
        <v>77</v>
      </c>
      <c r="B79" s="159"/>
      <c r="C79" s="159"/>
      <c r="D79" s="159"/>
    </row>
    <row r="80" spans="1:4" x14ac:dyDescent="0.25">
      <c r="A80" s="120"/>
      <c r="B80" s="121"/>
      <c r="C80" s="121"/>
      <c r="D80" s="120"/>
    </row>
    <row r="81" spans="1:4" x14ac:dyDescent="0.25">
      <c r="A81" s="122" t="s">
        <v>75</v>
      </c>
      <c r="B81" s="123" t="s">
        <v>157</v>
      </c>
      <c r="C81" s="123" t="s">
        <v>158</v>
      </c>
      <c r="D81" s="124" t="s">
        <v>65</v>
      </c>
    </row>
    <row r="82" spans="1:4" x14ac:dyDescent="0.25">
      <c r="A82" s="125" t="s">
        <v>189</v>
      </c>
      <c r="B82" s="131">
        <v>10.20961</v>
      </c>
      <c r="C82" s="131">
        <v>102.01362</v>
      </c>
      <c r="D82" s="132">
        <f t="shared" ref="D82:D91" si="5">(C82-B82)/B82</f>
        <v>8.9919213368581179</v>
      </c>
    </row>
    <row r="83" spans="1:4" x14ac:dyDescent="0.25">
      <c r="A83" s="125" t="s">
        <v>190</v>
      </c>
      <c r="B83" s="131">
        <v>50675.195650000001</v>
      </c>
      <c r="C83" s="131">
        <v>126932.46313</v>
      </c>
      <c r="D83" s="132">
        <f t="shared" si="5"/>
        <v>1.5048243327305242</v>
      </c>
    </row>
    <row r="84" spans="1:4" x14ac:dyDescent="0.25">
      <c r="A84" s="125" t="s">
        <v>191</v>
      </c>
      <c r="B84" s="131">
        <v>598.49036999999998</v>
      </c>
      <c r="C84" s="131">
        <v>1301.10122</v>
      </c>
      <c r="D84" s="132">
        <f t="shared" si="5"/>
        <v>1.1739718552196587</v>
      </c>
    </row>
    <row r="85" spans="1:4" x14ac:dyDescent="0.25">
      <c r="A85" s="125" t="s">
        <v>192</v>
      </c>
      <c r="B85" s="131">
        <v>25258.077679999999</v>
      </c>
      <c r="C85" s="131">
        <v>52811.02549</v>
      </c>
      <c r="D85" s="132">
        <f t="shared" si="5"/>
        <v>1.0908568798890479</v>
      </c>
    </row>
    <row r="86" spans="1:4" x14ac:dyDescent="0.25">
      <c r="A86" s="125" t="s">
        <v>193</v>
      </c>
      <c r="B86" s="131">
        <v>30190.576359999999</v>
      </c>
      <c r="C86" s="131">
        <v>54031.725870000002</v>
      </c>
      <c r="D86" s="132">
        <f t="shared" si="5"/>
        <v>0.78968845197627768</v>
      </c>
    </row>
    <row r="87" spans="1:4" x14ac:dyDescent="0.25">
      <c r="A87" s="125" t="s">
        <v>194</v>
      </c>
      <c r="B87" s="131">
        <v>14660.290139999999</v>
      </c>
      <c r="C87" s="131">
        <v>22435.991429999998</v>
      </c>
      <c r="D87" s="132">
        <f t="shared" si="5"/>
        <v>0.5303920465246672</v>
      </c>
    </row>
    <row r="88" spans="1:4" x14ac:dyDescent="0.25">
      <c r="A88" s="125" t="s">
        <v>195</v>
      </c>
      <c r="B88" s="131">
        <v>1063.4791399999999</v>
      </c>
      <c r="C88" s="131">
        <v>1582.24298</v>
      </c>
      <c r="D88" s="132">
        <f t="shared" si="5"/>
        <v>0.4877987921794123</v>
      </c>
    </row>
    <row r="89" spans="1:4" x14ac:dyDescent="0.25">
      <c r="A89" s="125" t="s">
        <v>196</v>
      </c>
      <c r="B89" s="131">
        <v>2705.0357600000002</v>
      </c>
      <c r="C89" s="131">
        <v>4023.9661999999998</v>
      </c>
      <c r="D89" s="132">
        <f t="shared" si="5"/>
        <v>0.48758336562619031</v>
      </c>
    </row>
    <row r="90" spans="1:4" x14ac:dyDescent="0.25">
      <c r="A90" s="125" t="s">
        <v>197</v>
      </c>
      <c r="B90" s="131">
        <v>2460.9373700000001</v>
      </c>
      <c r="C90" s="131">
        <v>3572.6102900000001</v>
      </c>
      <c r="D90" s="132">
        <f t="shared" si="5"/>
        <v>0.45172743262458565</v>
      </c>
    </row>
    <row r="91" spans="1:4" x14ac:dyDescent="0.25">
      <c r="A91" s="125" t="s">
        <v>186</v>
      </c>
      <c r="B91" s="131">
        <v>325432.89743000001</v>
      </c>
      <c r="C91" s="131">
        <v>462070.66093000001</v>
      </c>
      <c r="D91" s="132">
        <f t="shared" si="5"/>
        <v>0.41986463132354501</v>
      </c>
    </row>
    <row r="92" spans="1:4" x14ac:dyDescent="0.25">
      <c r="A92" s="120" t="s">
        <v>116</v>
      </c>
      <c r="B92" s="121"/>
      <c r="C92" s="121"/>
      <c r="D92" s="120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109375" defaultRowHeight="13.2" x14ac:dyDescent="0.25"/>
  <cols>
    <col min="1" max="1" width="50.77734375" style="17" customWidth="1"/>
    <col min="2" max="2" width="15.77734375" style="19" customWidth="1"/>
    <col min="3" max="3" width="15.77734375" style="17" customWidth="1"/>
    <col min="4" max="5" width="10.77734375" style="17" customWidth="1"/>
    <col min="6" max="7" width="15.77734375" style="17" customWidth="1"/>
    <col min="8" max="9" width="10.77734375" style="17" customWidth="1"/>
    <col min="10" max="11" width="15.77734375" style="17" customWidth="1"/>
    <col min="12" max="13" width="10.77734375" style="17" customWidth="1"/>
    <col min="14" max="16384" width="9.109375" style="17"/>
  </cols>
  <sheetData>
    <row r="1" spans="1:13" ht="24.6" x14ac:dyDescent="0.4">
      <c r="B1" s="158" t="s">
        <v>121</v>
      </c>
      <c r="C1" s="158"/>
      <c r="D1" s="158"/>
      <c r="E1" s="158"/>
      <c r="F1" s="158"/>
      <c r="G1" s="158"/>
      <c r="H1" s="158"/>
      <c r="I1" s="158"/>
      <c r="J1" s="158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62" t="s">
        <v>112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4"/>
    </row>
    <row r="6" spans="1:13" ht="17.399999999999999" x14ac:dyDescent="0.25">
      <c r="A6" s="88"/>
      <c r="B6" s="161" t="str">
        <f>SEKTOR_USD!B6</f>
        <v>1 - 30 EYLÜL</v>
      </c>
      <c r="C6" s="161"/>
      <c r="D6" s="161"/>
      <c r="E6" s="161"/>
      <c r="F6" s="161" t="str">
        <f>SEKTOR_USD!F6</f>
        <v>1 OCAK  -  30 EYLÜL</v>
      </c>
      <c r="G6" s="161"/>
      <c r="H6" s="161"/>
      <c r="I6" s="161"/>
      <c r="J6" s="161" t="s">
        <v>104</v>
      </c>
      <c r="K6" s="161"/>
      <c r="L6" s="161"/>
      <c r="M6" s="161"/>
    </row>
    <row r="7" spans="1:13" ht="28.2" x14ac:dyDescent="0.3">
      <c r="A7" s="89" t="s">
        <v>1</v>
      </c>
      <c r="B7" s="90">
        <f>SEKTOR_USD!B7</f>
        <v>2021</v>
      </c>
      <c r="C7" s="91">
        <f>SEKTOR_USD!C7</f>
        <v>2022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2" t="s">
        <v>2</v>
      </c>
      <c r="B8" s="93">
        <f>SEKTOR_USD!B8*$B$53</f>
        <v>23294128.844394054</v>
      </c>
      <c r="C8" s="93">
        <f>SEKTOR_USD!C8*$C$53</f>
        <v>54755045.1790535</v>
      </c>
      <c r="D8" s="94">
        <f t="shared" ref="D8:D43" si="0">(C8-B8)/B8*100</f>
        <v>135.05942439324491</v>
      </c>
      <c r="E8" s="94">
        <f>C8/C$44*100</f>
        <v>15.104762640564392</v>
      </c>
      <c r="F8" s="93">
        <f>SEKTOR_USD!F8*$B$54</f>
        <v>167455582.44922653</v>
      </c>
      <c r="G8" s="93">
        <f>SEKTOR_USD!G8*$C$54</f>
        <v>388525016.32452786</v>
      </c>
      <c r="H8" s="94">
        <f t="shared" ref="H8:H43" si="1">(G8-F8)/F8*100</f>
        <v>132.01675969347323</v>
      </c>
      <c r="I8" s="94">
        <f>G8/G$44*100</f>
        <v>14.515006653231918</v>
      </c>
      <c r="J8" s="93">
        <f>SEKTOR_USD!J8*$B$55</f>
        <v>224485124.51434213</v>
      </c>
      <c r="K8" s="93">
        <f>SEKTOR_USD!K8*$C$55</f>
        <v>492453061.05045903</v>
      </c>
      <c r="L8" s="94">
        <f t="shared" ref="L8:L43" si="2">(K8-J8)/J8*100</f>
        <v>119.37001933462041</v>
      </c>
      <c r="M8" s="94">
        <f>K8/K$44*100</f>
        <v>14.706707462274981</v>
      </c>
    </row>
    <row r="9" spans="1:13" s="21" customFormat="1" ht="15.6" x14ac:dyDescent="0.3">
      <c r="A9" s="95" t="s">
        <v>3</v>
      </c>
      <c r="B9" s="93">
        <f>SEKTOR_USD!B9*$B$53</f>
        <v>15166243.788068643</v>
      </c>
      <c r="C9" s="93">
        <f>SEKTOR_USD!C9*$C$53</f>
        <v>34280153.326686621</v>
      </c>
      <c r="D9" s="96">
        <f t="shared" si="0"/>
        <v>126.02929113967546</v>
      </c>
      <c r="E9" s="96">
        <f t="shared" ref="E9:E44" si="3">C9/C$44*100</f>
        <v>9.4565455582865035</v>
      </c>
      <c r="F9" s="93">
        <f>SEKTOR_USD!F9*$B$54</f>
        <v>107845750.06086498</v>
      </c>
      <c r="G9" s="93">
        <f>SEKTOR_USD!G9*$C$54</f>
        <v>241469017.92289278</v>
      </c>
      <c r="H9" s="96">
        <f t="shared" si="1"/>
        <v>123.90221013495176</v>
      </c>
      <c r="I9" s="96">
        <f t="shared" ref="I9:I44" si="4">G9/G$44*100</f>
        <v>9.0211035440059444</v>
      </c>
      <c r="J9" s="93">
        <f>SEKTOR_USD!J9*$B$55</f>
        <v>146465726.57001686</v>
      </c>
      <c r="K9" s="93">
        <f>SEKTOR_USD!K9*$C$55</f>
        <v>311790597.11009818</v>
      </c>
      <c r="L9" s="96">
        <f t="shared" si="2"/>
        <v>112.87614816907283</v>
      </c>
      <c r="M9" s="96">
        <f t="shared" ref="M9:M44" si="5">K9/K$44*100</f>
        <v>9.3113708977766123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7185479.789928358</v>
      </c>
      <c r="C10" s="98">
        <f>SEKTOR_USD!C10*$C$53</f>
        <v>18533200.0525149</v>
      </c>
      <c r="D10" s="99">
        <f t="shared" si="0"/>
        <v>157.92571400022939</v>
      </c>
      <c r="E10" s="99">
        <f t="shared" si="3"/>
        <v>5.1125807101045684</v>
      </c>
      <c r="F10" s="98">
        <f>SEKTOR_USD!F10*$B$54</f>
        <v>51936952.43856059</v>
      </c>
      <c r="G10" s="98">
        <f>SEKTOR_USD!G10*$C$54</f>
        <v>130914635.89659952</v>
      </c>
      <c r="H10" s="99">
        <f t="shared" si="1"/>
        <v>152.06453160967902</v>
      </c>
      <c r="I10" s="99">
        <f t="shared" si="4"/>
        <v>4.8908737692641937</v>
      </c>
      <c r="J10" s="98">
        <f>SEKTOR_USD!J10*$B$55</f>
        <v>68020270.906726286</v>
      </c>
      <c r="K10" s="98">
        <f>SEKTOR_USD!K10*$C$55</f>
        <v>161388474.55415136</v>
      </c>
      <c r="L10" s="99">
        <f t="shared" si="2"/>
        <v>137.26526284415638</v>
      </c>
      <c r="M10" s="99">
        <f t="shared" si="5"/>
        <v>4.8197346524515048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1960180.2742887239</v>
      </c>
      <c r="C11" s="98">
        <f>SEKTOR_USD!C11*$C$53</f>
        <v>3273690.7831582827</v>
      </c>
      <c r="D11" s="99">
        <f t="shared" si="0"/>
        <v>67.009678961603797</v>
      </c>
      <c r="E11" s="99">
        <f t="shared" si="3"/>
        <v>0.90308248448173378</v>
      </c>
      <c r="F11" s="98">
        <f>SEKTOR_USD!F11*$B$54</f>
        <v>16336729.811323652</v>
      </c>
      <c r="G11" s="98">
        <f>SEKTOR_USD!G11*$C$54</f>
        <v>30845556.868111834</v>
      </c>
      <c r="H11" s="99">
        <f t="shared" si="1"/>
        <v>88.811085354007162</v>
      </c>
      <c r="I11" s="99">
        <f t="shared" si="4"/>
        <v>1.1523671433020712</v>
      </c>
      <c r="J11" s="98">
        <f>SEKTOR_USD!J11*$B$55</f>
        <v>24589710.823454432</v>
      </c>
      <c r="K11" s="98">
        <f>SEKTOR_USD!K11*$C$55</f>
        <v>44185558.296807118</v>
      </c>
      <c r="L11" s="99">
        <f t="shared" si="2"/>
        <v>79.691248156776027</v>
      </c>
      <c r="M11" s="99">
        <f t="shared" si="5"/>
        <v>1.3195655207062575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1734182.7538083096</v>
      </c>
      <c r="C12" s="98">
        <f>SEKTOR_USD!C12*$C$53</f>
        <v>4792565.1853065062</v>
      </c>
      <c r="D12" s="99">
        <f t="shared" si="0"/>
        <v>176.35871564181519</v>
      </c>
      <c r="E12" s="99">
        <f t="shared" si="3"/>
        <v>1.3220801722793616</v>
      </c>
      <c r="F12" s="98">
        <f>SEKTOR_USD!F12*$B$54</f>
        <v>11918724.951528337</v>
      </c>
      <c r="G12" s="98">
        <f>SEKTOR_USD!G12*$C$54</f>
        <v>28727625.583439965</v>
      </c>
      <c r="H12" s="99">
        <f t="shared" si="1"/>
        <v>141.0293525546642</v>
      </c>
      <c r="I12" s="99">
        <f t="shared" si="4"/>
        <v>1.0732428002187879</v>
      </c>
      <c r="J12" s="98">
        <f>SEKTOR_USD!J12*$B$55</f>
        <v>15719010.048611235</v>
      </c>
      <c r="K12" s="98">
        <f>SEKTOR_USD!K12*$C$55</f>
        <v>34758862.421768665</v>
      </c>
      <c r="L12" s="99">
        <f t="shared" si="2"/>
        <v>121.1262815805604</v>
      </c>
      <c r="M12" s="99">
        <f t="shared" si="5"/>
        <v>1.0380449666979243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1365907.1267236692</v>
      </c>
      <c r="C13" s="98">
        <f>SEKTOR_USD!C13*$C$53</f>
        <v>2688530.9725511344</v>
      </c>
      <c r="D13" s="99">
        <f t="shared" si="0"/>
        <v>96.831169553963349</v>
      </c>
      <c r="E13" s="99">
        <f t="shared" si="3"/>
        <v>0.74165991570993728</v>
      </c>
      <c r="F13" s="98">
        <f>SEKTOR_USD!F13*$B$54</f>
        <v>8341091.0014208071</v>
      </c>
      <c r="G13" s="98">
        <f>SEKTOR_USD!G13*$C$54</f>
        <v>17166912.120966483</v>
      </c>
      <c r="H13" s="99">
        <f t="shared" si="1"/>
        <v>105.81135151315696</v>
      </c>
      <c r="I13" s="99">
        <f t="shared" si="4"/>
        <v>0.64134311352333218</v>
      </c>
      <c r="J13" s="98">
        <f>SEKTOR_USD!J13*$B$55</f>
        <v>12075241.632174918</v>
      </c>
      <c r="K13" s="98">
        <f>SEKTOR_USD!K13*$C$55</f>
        <v>23815756.481553633</v>
      </c>
      <c r="L13" s="99">
        <f t="shared" si="2"/>
        <v>97.227991016723735</v>
      </c>
      <c r="M13" s="99">
        <f t="shared" si="5"/>
        <v>0.71123806768479025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1723229.9274814799</v>
      </c>
      <c r="C14" s="98">
        <f>SEKTOR_USD!C14*$C$53</f>
        <v>2491764.0219931537</v>
      </c>
      <c r="D14" s="99">
        <f t="shared" si="0"/>
        <v>44.598464909142741</v>
      </c>
      <c r="E14" s="99">
        <f t="shared" si="3"/>
        <v>0.68737965580024496</v>
      </c>
      <c r="F14" s="98">
        <f>SEKTOR_USD!F14*$B$54</f>
        <v>12006589.300502768</v>
      </c>
      <c r="G14" s="98">
        <f>SEKTOR_USD!G14*$C$54</f>
        <v>18194460.736850791</v>
      </c>
      <c r="H14" s="99">
        <f t="shared" si="1"/>
        <v>51.53729574217143</v>
      </c>
      <c r="I14" s="99">
        <f t="shared" si="4"/>
        <v>0.67973156824157832</v>
      </c>
      <c r="J14" s="98">
        <f>SEKTOR_USD!J14*$B$55</f>
        <v>15954237.942227446</v>
      </c>
      <c r="K14" s="98">
        <f>SEKTOR_USD!K14*$C$55</f>
        <v>28216570.611357722</v>
      </c>
      <c r="L14" s="99">
        <f t="shared" si="2"/>
        <v>76.859406970949777</v>
      </c>
      <c r="M14" s="99">
        <f t="shared" si="5"/>
        <v>0.84266477841497978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254967.65505082856</v>
      </c>
      <c r="C15" s="98">
        <f>SEKTOR_USD!C15*$C$53</f>
        <v>813402.30449013226</v>
      </c>
      <c r="D15" s="99">
        <f t="shared" si="0"/>
        <v>219.02176153597915</v>
      </c>
      <c r="E15" s="99">
        <f t="shared" si="3"/>
        <v>0.22438569268702982</v>
      </c>
      <c r="F15" s="98">
        <f>SEKTOR_USD!F15*$B$54</f>
        <v>1734411.924240387</v>
      </c>
      <c r="G15" s="98">
        <f>SEKTOR_USD!G15*$C$54</f>
        <v>4604311.5173293194</v>
      </c>
      <c r="H15" s="99">
        <f t="shared" si="1"/>
        <v>165.46816549049325</v>
      </c>
      <c r="I15" s="99">
        <f t="shared" si="4"/>
        <v>0.17201366578610267</v>
      </c>
      <c r="J15" s="98">
        <f>SEKTOR_USD!J15*$B$55</f>
        <v>2344668.6615201738</v>
      </c>
      <c r="K15" s="98">
        <f>SEKTOR_USD!K15*$C$55</f>
        <v>5663026.6087794947</v>
      </c>
      <c r="L15" s="99">
        <f t="shared" si="2"/>
        <v>141.52779886211525</v>
      </c>
      <c r="M15" s="99">
        <f t="shared" si="5"/>
        <v>0.16912165295255513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863442.0245478556</v>
      </c>
      <c r="C16" s="98">
        <f>SEKTOR_USD!C16*$C$53</f>
        <v>1546153.2789730909</v>
      </c>
      <c r="D16" s="99">
        <f t="shared" si="0"/>
        <v>79.068569170320316</v>
      </c>
      <c r="E16" s="99">
        <f t="shared" si="3"/>
        <v>0.42652285663263478</v>
      </c>
      <c r="F16" s="98">
        <f>SEKTOR_USD!F16*$B$54</f>
        <v>4627998.5153636718</v>
      </c>
      <c r="G16" s="98">
        <f>SEKTOR_USD!G16*$C$54</f>
        <v>9333399.749165833</v>
      </c>
      <c r="H16" s="99">
        <f t="shared" si="1"/>
        <v>101.6724879703728</v>
      </c>
      <c r="I16" s="99">
        <f t="shared" si="4"/>
        <v>0.3486888971475029</v>
      </c>
      <c r="J16" s="98">
        <f>SEKTOR_USD!J16*$B$55</f>
        <v>6585510.926616692</v>
      </c>
      <c r="K16" s="98">
        <f>SEKTOR_USD!K16*$C$55</f>
        <v>11746605.122693021</v>
      </c>
      <c r="L16" s="99">
        <f t="shared" si="2"/>
        <v>78.370444656263629</v>
      </c>
      <c r="M16" s="99">
        <f t="shared" si="5"/>
        <v>0.35080274421648039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78854.236239419683</v>
      </c>
      <c r="C17" s="98">
        <f>SEKTOR_USD!C17*$C$53</f>
        <v>140846.72769941797</v>
      </c>
      <c r="D17" s="99">
        <f t="shared" si="0"/>
        <v>78.616564456695457</v>
      </c>
      <c r="E17" s="99">
        <f t="shared" si="3"/>
        <v>3.8854070590992246E-2</v>
      </c>
      <c r="F17" s="98">
        <f>SEKTOR_USD!F17*$B$54</f>
        <v>943252.11792477034</v>
      </c>
      <c r="G17" s="98">
        <f>SEKTOR_USD!G17*$C$54</f>
        <v>1682115.4504290207</v>
      </c>
      <c r="H17" s="99">
        <f t="shared" si="1"/>
        <v>78.331478770470014</v>
      </c>
      <c r="I17" s="99">
        <f t="shared" si="4"/>
        <v>6.2842586522375343E-2</v>
      </c>
      <c r="J17" s="98">
        <f>SEKTOR_USD!J17*$B$55</f>
        <v>1177075.6286857014</v>
      </c>
      <c r="K17" s="98">
        <f>SEKTOR_USD!K17*$C$55</f>
        <v>2015743.0129871725</v>
      </c>
      <c r="L17" s="99">
        <f t="shared" si="2"/>
        <v>71.250084859705225</v>
      </c>
      <c r="M17" s="99">
        <f t="shared" si="5"/>
        <v>6.0198514652119395E-2</v>
      </c>
    </row>
    <row r="18" spans="1:13" s="21" customFormat="1" ht="15.6" x14ac:dyDescent="0.3">
      <c r="A18" s="95" t="s">
        <v>12</v>
      </c>
      <c r="B18" s="93">
        <f>SEKTOR_USD!B18*$B$53</f>
        <v>2561814.151811949</v>
      </c>
      <c r="C18" s="93">
        <f>SEKTOR_USD!C18*$C$53</f>
        <v>6537843.4789490169</v>
      </c>
      <c r="D18" s="96">
        <f t="shared" si="0"/>
        <v>155.20366004399096</v>
      </c>
      <c r="E18" s="96">
        <f t="shared" si="3"/>
        <v>1.8035337859325584</v>
      </c>
      <c r="F18" s="93">
        <f>SEKTOR_USD!F18*$B$54</f>
        <v>19308757.34547824</v>
      </c>
      <c r="G18" s="93">
        <f>SEKTOR_USD!G18*$C$54</f>
        <v>48403953.269164212</v>
      </c>
      <c r="H18" s="96">
        <f t="shared" si="1"/>
        <v>150.68393787909679</v>
      </c>
      <c r="I18" s="96">
        <f t="shared" si="4"/>
        <v>1.8083358193794914</v>
      </c>
      <c r="J18" s="93">
        <f>SEKTOR_USD!J18*$B$55</f>
        <v>24948245.694917303</v>
      </c>
      <c r="K18" s="93">
        <f>SEKTOR_USD!K18*$C$55</f>
        <v>59719594.150497459</v>
      </c>
      <c r="L18" s="96">
        <f t="shared" si="2"/>
        <v>139.37392184118227</v>
      </c>
      <c r="M18" s="96">
        <f t="shared" si="5"/>
        <v>1.7834767826677429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2561814.151811949</v>
      </c>
      <c r="C19" s="98">
        <f>SEKTOR_USD!C19*$C$53</f>
        <v>6537843.4789490169</v>
      </c>
      <c r="D19" s="99">
        <f t="shared" si="0"/>
        <v>155.20366004399096</v>
      </c>
      <c r="E19" s="99">
        <f t="shared" si="3"/>
        <v>1.8035337859325584</v>
      </c>
      <c r="F19" s="98">
        <f>SEKTOR_USD!F19*$B$54</f>
        <v>19308757.34547824</v>
      </c>
      <c r="G19" s="98">
        <f>SEKTOR_USD!G19*$C$54</f>
        <v>48403953.269164212</v>
      </c>
      <c r="H19" s="99">
        <f t="shared" si="1"/>
        <v>150.68393787909679</v>
      </c>
      <c r="I19" s="99">
        <f t="shared" si="4"/>
        <v>1.8083358193794914</v>
      </c>
      <c r="J19" s="98">
        <f>SEKTOR_USD!J19*$B$55</f>
        <v>24948245.694917303</v>
      </c>
      <c r="K19" s="98">
        <f>SEKTOR_USD!K19*$C$55</f>
        <v>59719594.150497459</v>
      </c>
      <c r="L19" s="99">
        <f t="shared" si="2"/>
        <v>139.37392184118227</v>
      </c>
      <c r="M19" s="99">
        <f t="shared" si="5"/>
        <v>1.7834767826677429</v>
      </c>
    </row>
    <row r="20" spans="1:13" s="21" customFormat="1" ht="15.6" x14ac:dyDescent="0.3">
      <c r="A20" s="95" t="s">
        <v>110</v>
      </c>
      <c r="B20" s="93">
        <f>SEKTOR_USD!B20*$B$53</f>
        <v>5566070.9045134587</v>
      </c>
      <c r="C20" s="93">
        <f>SEKTOR_USD!C20*$C$53</f>
        <v>13937048.37341786</v>
      </c>
      <c r="D20" s="96">
        <f t="shared" si="0"/>
        <v>150.39293628323128</v>
      </c>
      <c r="E20" s="96">
        <f t="shared" si="3"/>
        <v>3.844683296345329</v>
      </c>
      <c r="F20" s="93">
        <f>SEKTOR_USD!F20*$B$54</f>
        <v>40301075.042883307</v>
      </c>
      <c r="G20" s="93">
        <f>SEKTOR_USD!G20*$C$54</f>
        <v>98652045.132470831</v>
      </c>
      <c r="H20" s="96">
        <f t="shared" si="1"/>
        <v>144.78762670101929</v>
      </c>
      <c r="I20" s="96">
        <f t="shared" si="4"/>
        <v>3.68556728984648</v>
      </c>
      <c r="J20" s="93">
        <f>SEKTOR_USD!J20*$B$55</f>
        <v>53071152.249407962</v>
      </c>
      <c r="K20" s="93">
        <f>SEKTOR_USD!K20*$C$55</f>
        <v>120942869.78986333</v>
      </c>
      <c r="L20" s="96">
        <f t="shared" si="2"/>
        <v>127.8881551723093</v>
      </c>
      <c r="M20" s="96">
        <f t="shared" si="5"/>
        <v>3.6118597818306251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5566070.9045134587</v>
      </c>
      <c r="C21" s="98">
        <f>SEKTOR_USD!C21*$C$53</f>
        <v>13937048.37341786</v>
      </c>
      <c r="D21" s="99">
        <f t="shared" si="0"/>
        <v>150.39293628323128</v>
      </c>
      <c r="E21" s="99">
        <f t="shared" si="3"/>
        <v>3.844683296345329</v>
      </c>
      <c r="F21" s="98">
        <f>SEKTOR_USD!F21*$B$54</f>
        <v>40301075.042883307</v>
      </c>
      <c r="G21" s="98">
        <f>SEKTOR_USD!G21*$C$54</f>
        <v>98652045.132470831</v>
      </c>
      <c r="H21" s="99">
        <f t="shared" si="1"/>
        <v>144.78762670101929</v>
      </c>
      <c r="I21" s="99">
        <f t="shared" si="4"/>
        <v>3.68556728984648</v>
      </c>
      <c r="J21" s="98">
        <f>SEKTOR_USD!J21*$B$55</f>
        <v>53071152.249407962</v>
      </c>
      <c r="K21" s="98">
        <f>SEKTOR_USD!K21*$C$55</f>
        <v>120942869.78986333</v>
      </c>
      <c r="L21" s="99">
        <f t="shared" si="2"/>
        <v>127.8881551723093</v>
      </c>
      <c r="M21" s="99">
        <f t="shared" si="5"/>
        <v>3.6118597818306251</v>
      </c>
    </row>
    <row r="22" spans="1:13" ht="16.8" x14ac:dyDescent="0.3">
      <c r="A22" s="92" t="s">
        <v>14</v>
      </c>
      <c r="B22" s="93">
        <f>SEKTOR_USD!B22*$B$53</f>
        <v>135123331.40550026</v>
      </c>
      <c r="C22" s="93">
        <f>SEKTOR_USD!C22*$C$53</f>
        <v>297833430.52962488</v>
      </c>
      <c r="D22" s="96">
        <f t="shared" si="0"/>
        <v>120.41599139961806</v>
      </c>
      <c r="E22" s="96">
        <f t="shared" si="3"/>
        <v>82.160525297054875</v>
      </c>
      <c r="F22" s="93">
        <f>SEKTOR_USD!F22*$B$54</f>
        <v>988963017.40430629</v>
      </c>
      <c r="G22" s="93">
        <f>SEKTOR_USD!G22*$C$54</f>
        <v>2209062824.8996997</v>
      </c>
      <c r="H22" s="96">
        <f t="shared" si="1"/>
        <v>123.37163129696629</v>
      </c>
      <c r="I22" s="96">
        <f t="shared" si="4"/>
        <v>82.528949883740538</v>
      </c>
      <c r="J22" s="93">
        <f>SEKTOR_USD!J22*$B$55</f>
        <v>1293698944.6175966</v>
      </c>
      <c r="K22" s="93">
        <f>SEKTOR_USD!K22*$C$55</f>
        <v>2760171426.5249534</v>
      </c>
      <c r="L22" s="96">
        <f t="shared" si="2"/>
        <v>113.35500334205113</v>
      </c>
      <c r="M22" s="96">
        <f t="shared" si="5"/>
        <v>82.430259706464412</v>
      </c>
    </row>
    <row r="23" spans="1:13" s="21" customFormat="1" ht="15.6" x14ac:dyDescent="0.3">
      <c r="A23" s="95" t="s">
        <v>15</v>
      </c>
      <c r="B23" s="93">
        <f>SEKTOR_USD!B23*$B$53</f>
        <v>11860437.524421584</v>
      </c>
      <c r="C23" s="93">
        <f>SEKTOR_USD!C23*$C$53</f>
        <v>25491496.567910489</v>
      </c>
      <c r="D23" s="96">
        <f t="shared" si="0"/>
        <v>114.9288044005246</v>
      </c>
      <c r="E23" s="96">
        <f t="shared" si="3"/>
        <v>7.0321009461671968</v>
      </c>
      <c r="F23" s="93">
        <f>SEKTOR_USD!F23*$B$54</f>
        <v>88903075.15229325</v>
      </c>
      <c r="G23" s="93">
        <f>SEKTOR_USD!G23*$C$54</f>
        <v>180864313.21075743</v>
      </c>
      <c r="H23" s="96">
        <f t="shared" si="1"/>
        <v>103.43988427951703</v>
      </c>
      <c r="I23" s="96">
        <f t="shared" si="4"/>
        <v>6.7569566933459573</v>
      </c>
      <c r="J23" s="93">
        <f>SEKTOR_USD!J23*$B$55</f>
        <v>115799039.78072019</v>
      </c>
      <c r="K23" s="93">
        <f>SEKTOR_USD!K23*$C$55</f>
        <v>227385542.28745991</v>
      </c>
      <c r="L23" s="96">
        <f t="shared" si="2"/>
        <v>96.362200168535566</v>
      </c>
      <c r="M23" s="96">
        <f t="shared" si="5"/>
        <v>6.7906830438602528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8069369.3730586339</v>
      </c>
      <c r="C24" s="98">
        <f>SEKTOR_USD!C24*$C$53</f>
        <v>17137791.552288484</v>
      </c>
      <c r="D24" s="99">
        <f t="shared" si="0"/>
        <v>112.38080400070388</v>
      </c>
      <c r="E24" s="99">
        <f t="shared" si="3"/>
        <v>4.7276424069103804</v>
      </c>
      <c r="F24" s="98">
        <f>SEKTOR_USD!F24*$B$54</f>
        <v>59667247.530258067</v>
      </c>
      <c r="G24" s="98">
        <f>SEKTOR_USD!G24*$C$54</f>
        <v>125106483.85521604</v>
      </c>
      <c r="H24" s="99">
        <f t="shared" si="1"/>
        <v>109.67363006274564</v>
      </c>
      <c r="I24" s="99">
        <f t="shared" si="4"/>
        <v>4.6738855137299735</v>
      </c>
      <c r="J24" s="98">
        <f>SEKTOR_USD!J24*$B$55</f>
        <v>77288019.218018964</v>
      </c>
      <c r="K24" s="98">
        <f>SEKTOR_USD!K24*$C$55</f>
        <v>156631032.07637724</v>
      </c>
      <c r="L24" s="99">
        <f t="shared" si="2"/>
        <v>102.65887735399512</v>
      </c>
      <c r="M24" s="99">
        <f t="shared" si="5"/>
        <v>4.6776575281059305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1469819.8696085997</v>
      </c>
      <c r="C25" s="98">
        <f>SEKTOR_USD!C25*$C$53</f>
        <v>3847928.6125814174</v>
      </c>
      <c r="D25" s="99">
        <f t="shared" si="0"/>
        <v>161.79593106236123</v>
      </c>
      <c r="E25" s="99">
        <f t="shared" si="3"/>
        <v>1.0614921083676343</v>
      </c>
      <c r="F25" s="98">
        <f>SEKTOR_USD!F25*$B$54</f>
        <v>10263437.6792248</v>
      </c>
      <c r="G25" s="98">
        <f>SEKTOR_USD!G25*$C$54</f>
        <v>24332459.735532477</v>
      </c>
      <c r="H25" s="99">
        <f t="shared" si="1"/>
        <v>137.07904209119056</v>
      </c>
      <c r="I25" s="99">
        <f t="shared" si="4"/>
        <v>0.90904266163325231</v>
      </c>
      <c r="J25" s="98">
        <f>SEKTOR_USD!J25*$B$55</f>
        <v>12964120.434250666</v>
      </c>
      <c r="K25" s="98">
        <f>SEKTOR_USD!K25*$C$55</f>
        <v>29353085.27628589</v>
      </c>
      <c r="L25" s="99">
        <f t="shared" si="2"/>
        <v>126.4178694200978</v>
      </c>
      <c r="M25" s="99">
        <f t="shared" si="5"/>
        <v>0.87660585833847604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2321248.2817543498</v>
      </c>
      <c r="C26" s="98">
        <f>SEKTOR_USD!C26*$C$53</f>
        <v>4505776.403040587</v>
      </c>
      <c r="D26" s="99">
        <f t="shared" si="0"/>
        <v>94.110058732503077</v>
      </c>
      <c r="E26" s="99">
        <f t="shared" si="3"/>
        <v>1.2429664308891823</v>
      </c>
      <c r="F26" s="98">
        <f>SEKTOR_USD!F26*$B$54</f>
        <v>18972389.942810386</v>
      </c>
      <c r="G26" s="98">
        <f>SEKTOR_USD!G26*$C$54</f>
        <v>31425369.620008919</v>
      </c>
      <c r="H26" s="99">
        <f t="shared" si="1"/>
        <v>65.63737997551334</v>
      </c>
      <c r="I26" s="99">
        <f t="shared" si="4"/>
        <v>1.1740285179827306</v>
      </c>
      <c r="J26" s="98">
        <f>SEKTOR_USD!J26*$B$55</f>
        <v>25546900.12845055</v>
      </c>
      <c r="K26" s="98">
        <f>SEKTOR_USD!K26*$C$55</f>
        <v>41401424.934796788</v>
      </c>
      <c r="L26" s="99">
        <f t="shared" si="2"/>
        <v>62.060464191855878</v>
      </c>
      <c r="M26" s="99">
        <f t="shared" si="5"/>
        <v>1.2364196574158464</v>
      </c>
    </row>
    <row r="27" spans="1:13" s="21" customFormat="1" ht="15.6" x14ac:dyDescent="0.3">
      <c r="A27" s="95" t="s">
        <v>19</v>
      </c>
      <c r="B27" s="93">
        <f>SEKTOR_USD!B27*$B$53</f>
        <v>19485777.485163029</v>
      </c>
      <c r="C27" s="93">
        <f>SEKTOR_USD!C27*$C$53</f>
        <v>53457329.160270944</v>
      </c>
      <c r="D27" s="96">
        <f t="shared" si="0"/>
        <v>174.34024226631306</v>
      </c>
      <c r="E27" s="96">
        <f t="shared" si="3"/>
        <v>14.746773849312927</v>
      </c>
      <c r="F27" s="93">
        <f>SEKTOR_USD!F27*$B$54</f>
        <v>147772549.88110062</v>
      </c>
      <c r="G27" s="93">
        <f>SEKTOR_USD!G27*$C$54</f>
        <v>405082144.72699869</v>
      </c>
      <c r="H27" s="96">
        <f t="shared" si="1"/>
        <v>174.125434698753</v>
      </c>
      <c r="I27" s="96">
        <f t="shared" si="4"/>
        <v>15.133568698975552</v>
      </c>
      <c r="J27" s="93">
        <f>SEKTOR_USD!J27*$B$55</f>
        <v>188220225.44989949</v>
      </c>
      <c r="K27" s="93">
        <f>SEKTOR_USD!K27*$C$55</f>
        <v>479355685.42882335</v>
      </c>
      <c r="L27" s="96">
        <f t="shared" si="2"/>
        <v>154.67809545070295</v>
      </c>
      <c r="M27" s="96">
        <f t="shared" si="5"/>
        <v>14.3155650630785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19485777.485163029</v>
      </c>
      <c r="C28" s="98">
        <f>SEKTOR_USD!C28*$C$53</f>
        <v>53457329.160270944</v>
      </c>
      <c r="D28" s="99">
        <f t="shared" si="0"/>
        <v>174.34024226631306</v>
      </c>
      <c r="E28" s="99">
        <f t="shared" si="3"/>
        <v>14.746773849312927</v>
      </c>
      <c r="F28" s="98">
        <f>SEKTOR_USD!F28*$B$54</f>
        <v>147772549.88110062</v>
      </c>
      <c r="G28" s="98">
        <f>SEKTOR_USD!G28*$C$54</f>
        <v>405082144.72699869</v>
      </c>
      <c r="H28" s="99">
        <f t="shared" si="1"/>
        <v>174.125434698753</v>
      </c>
      <c r="I28" s="99">
        <f t="shared" si="4"/>
        <v>15.133568698975552</v>
      </c>
      <c r="J28" s="98">
        <f>SEKTOR_USD!J28*$B$55</f>
        <v>188220225.44989949</v>
      </c>
      <c r="K28" s="98">
        <f>SEKTOR_USD!K28*$C$55</f>
        <v>479355685.42882335</v>
      </c>
      <c r="L28" s="99">
        <f t="shared" si="2"/>
        <v>154.67809545070295</v>
      </c>
      <c r="M28" s="99">
        <f t="shared" si="5"/>
        <v>14.3155650630785</v>
      </c>
    </row>
    <row r="29" spans="1:13" s="21" customFormat="1" ht="15.6" x14ac:dyDescent="0.3">
      <c r="A29" s="95" t="s">
        <v>21</v>
      </c>
      <c r="B29" s="93">
        <f>SEKTOR_USD!B29*$B$53</f>
        <v>103777116.39591566</v>
      </c>
      <c r="C29" s="93">
        <f>SEKTOR_USD!C29*$C$53</f>
        <v>218884604.80144343</v>
      </c>
      <c r="D29" s="96">
        <f t="shared" si="0"/>
        <v>110.9179869349868</v>
      </c>
      <c r="E29" s="96">
        <f t="shared" si="3"/>
        <v>60.381650501574747</v>
      </c>
      <c r="F29" s="93">
        <f>SEKTOR_USD!F29*$B$54</f>
        <v>752287392.37091243</v>
      </c>
      <c r="G29" s="93">
        <f>SEKTOR_USD!G29*$C$54</f>
        <v>1623116366.9619439</v>
      </c>
      <c r="H29" s="96">
        <f t="shared" si="1"/>
        <v>115.75748622431685</v>
      </c>
      <c r="I29" s="96">
        <f t="shared" si="4"/>
        <v>60.638424491419038</v>
      </c>
      <c r="J29" s="93">
        <f>SEKTOR_USD!J29*$B$55</f>
        <v>989679679.38697684</v>
      </c>
      <c r="K29" s="93">
        <f>SEKTOR_USD!K29*$C$55</f>
        <v>2053430198.8086703</v>
      </c>
      <c r="L29" s="96">
        <f t="shared" si="2"/>
        <v>107.48432463325884</v>
      </c>
      <c r="M29" s="96">
        <f t="shared" si="5"/>
        <v>61.324011599525662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16614903.186135272</v>
      </c>
      <c r="C30" s="98">
        <f>SEKTOR_USD!C30*$C$53</f>
        <v>35286287.175021604</v>
      </c>
      <c r="D30" s="99">
        <f t="shared" si="0"/>
        <v>112.37732642623608</v>
      </c>
      <c r="E30" s="99">
        <f t="shared" si="3"/>
        <v>9.7340983009431987</v>
      </c>
      <c r="F30" s="98">
        <f>SEKTOR_USD!F30*$B$54</f>
        <v>119984596.00684062</v>
      </c>
      <c r="G30" s="98">
        <f>SEKTOR_USD!G30*$C$54</f>
        <v>256485550.41528898</v>
      </c>
      <c r="H30" s="99">
        <f t="shared" si="1"/>
        <v>113.76539901894249</v>
      </c>
      <c r="I30" s="99">
        <f t="shared" si="4"/>
        <v>9.5821100683671503</v>
      </c>
      <c r="J30" s="98">
        <f>SEKTOR_USD!J30*$B$55</f>
        <v>159487742.11417678</v>
      </c>
      <c r="K30" s="98">
        <f>SEKTOR_USD!K30*$C$55</f>
        <v>317258482.28607267</v>
      </c>
      <c r="L30" s="99">
        <f t="shared" si="2"/>
        <v>98.923427017324201</v>
      </c>
      <c r="M30" s="99">
        <f t="shared" si="5"/>
        <v>9.4746648116144758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21086679.165517978</v>
      </c>
      <c r="C31" s="98">
        <f>SEKTOR_USD!C31*$C$53</f>
        <v>50394515.033219211</v>
      </c>
      <c r="D31" s="99">
        <f t="shared" si="0"/>
        <v>138.98744149162621</v>
      </c>
      <c r="E31" s="99">
        <f t="shared" si="3"/>
        <v>13.9018639373587</v>
      </c>
      <c r="F31" s="98">
        <f>SEKTOR_USD!F31*$B$54</f>
        <v>172286295.72593534</v>
      </c>
      <c r="G31" s="98">
        <f>SEKTOR_USD!G31*$C$54</f>
        <v>354083239.24965006</v>
      </c>
      <c r="H31" s="99">
        <f t="shared" si="1"/>
        <v>105.52025786944101</v>
      </c>
      <c r="I31" s="99">
        <f t="shared" si="4"/>
        <v>13.228287388356048</v>
      </c>
      <c r="J31" s="98">
        <f>SEKTOR_USD!J31*$B$55</f>
        <v>238749777.78362143</v>
      </c>
      <c r="K31" s="98">
        <f>SEKTOR_USD!K31*$C$55</f>
        <v>446374780.8977536</v>
      </c>
      <c r="L31" s="99">
        <f t="shared" si="2"/>
        <v>86.963433030837166</v>
      </c>
      <c r="M31" s="99">
        <f t="shared" si="5"/>
        <v>13.330617353046978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1006219.1159393925</v>
      </c>
      <c r="C32" s="98">
        <f>SEKTOR_USD!C32*$C$53</f>
        <v>3648484.8029641653</v>
      </c>
      <c r="D32" s="99">
        <f t="shared" si="0"/>
        <v>262.59346947091041</v>
      </c>
      <c r="E32" s="99">
        <f t="shared" si="3"/>
        <v>1.0064734083638771</v>
      </c>
      <c r="F32" s="98">
        <f>SEKTOR_USD!F32*$B$54</f>
        <v>8005722.7867811993</v>
      </c>
      <c r="G32" s="98">
        <f>SEKTOR_USD!G32*$C$54</f>
        <v>15846811.010329682</v>
      </c>
      <c r="H32" s="99">
        <f t="shared" si="1"/>
        <v>97.943539045536838</v>
      </c>
      <c r="I32" s="99">
        <f t="shared" si="4"/>
        <v>0.59202511442742078</v>
      </c>
      <c r="J32" s="98">
        <f>SEKTOR_USD!J32*$B$55</f>
        <v>11596974.748745408</v>
      </c>
      <c r="K32" s="98">
        <f>SEKTOR_USD!K32*$C$55</f>
        <v>24028130.166667696</v>
      </c>
      <c r="L32" s="99">
        <f t="shared" si="2"/>
        <v>107.19308860500128</v>
      </c>
      <c r="M32" s="99">
        <f t="shared" si="5"/>
        <v>0.71758043390543158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10915207.101170296</v>
      </c>
      <c r="C33" s="98">
        <f>SEKTOR_USD!C33*$C$53</f>
        <v>24556990.605771258</v>
      </c>
      <c r="D33" s="99">
        <f t="shared" si="0"/>
        <v>124.97961218837827</v>
      </c>
      <c r="E33" s="99">
        <f t="shared" si="3"/>
        <v>6.774307519129624</v>
      </c>
      <c r="F33" s="98">
        <f>SEKTOR_USD!F33*$B$54</f>
        <v>83924795.796620369</v>
      </c>
      <c r="G33" s="98">
        <f>SEKTOR_USD!G33*$C$54</f>
        <v>173821660.71093088</v>
      </c>
      <c r="H33" s="99">
        <f t="shared" si="1"/>
        <v>107.11597694221693</v>
      </c>
      <c r="I33" s="99">
        <f t="shared" si="4"/>
        <v>6.4938484156385643</v>
      </c>
      <c r="J33" s="98">
        <f>SEKTOR_USD!J33*$B$55</f>
        <v>111088874.92857797</v>
      </c>
      <c r="K33" s="98">
        <f>SEKTOR_USD!K33*$C$55</f>
        <v>216798133.78871232</v>
      </c>
      <c r="L33" s="99">
        <f t="shared" si="2"/>
        <v>95.157376405240996</v>
      </c>
      <c r="M33" s="99">
        <f t="shared" si="5"/>
        <v>6.4744987577020021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7486991.9188187905</v>
      </c>
      <c r="C34" s="98">
        <f>SEKTOR_USD!C34*$C$53</f>
        <v>17427006.788593262</v>
      </c>
      <c r="D34" s="99">
        <f t="shared" si="0"/>
        <v>132.7637985662831</v>
      </c>
      <c r="E34" s="99">
        <f t="shared" si="3"/>
        <v>4.8074255115016191</v>
      </c>
      <c r="F34" s="98">
        <f>SEKTOR_USD!F34*$B$54</f>
        <v>55396026.776487045</v>
      </c>
      <c r="G34" s="98">
        <f>SEKTOR_USD!G34*$C$54</f>
        <v>118713652.48971006</v>
      </c>
      <c r="H34" s="99">
        <f t="shared" si="1"/>
        <v>114.29994062335589</v>
      </c>
      <c r="I34" s="99">
        <f t="shared" si="4"/>
        <v>4.4350540719836298</v>
      </c>
      <c r="J34" s="98">
        <f>SEKTOR_USD!J34*$B$55</f>
        <v>73202004.250636086</v>
      </c>
      <c r="K34" s="98">
        <f>SEKTOR_USD!K34*$C$55</f>
        <v>147728978.25025019</v>
      </c>
      <c r="L34" s="99">
        <f t="shared" si="2"/>
        <v>101.81001840392439</v>
      </c>
      <c r="M34" s="99">
        <f t="shared" si="5"/>
        <v>4.4118049793269485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9820738.0473991614</v>
      </c>
      <c r="C35" s="98">
        <f>SEKTOR_USD!C35*$C$53</f>
        <v>21773648.372404467</v>
      </c>
      <c r="D35" s="99">
        <f t="shared" si="0"/>
        <v>121.71091691189962</v>
      </c>
      <c r="E35" s="99">
        <f t="shared" si="3"/>
        <v>6.0064929068873401</v>
      </c>
      <c r="F35" s="98">
        <f>SEKTOR_USD!F35*$B$54</f>
        <v>71234553.256386846</v>
      </c>
      <c r="G35" s="98">
        <f>SEKTOR_USD!G35*$C$54</f>
        <v>176281321.68100697</v>
      </c>
      <c r="H35" s="99">
        <f t="shared" si="1"/>
        <v>147.46603105172375</v>
      </c>
      <c r="I35" s="99">
        <f t="shared" si="4"/>
        <v>6.5857395264944181</v>
      </c>
      <c r="J35" s="98">
        <f>SEKTOR_USD!J35*$B$55</f>
        <v>89901507.242761731</v>
      </c>
      <c r="K35" s="98">
        <f>SEKTOR_USD!K35*$C$55</f>
        <v>215577915.98937207</v>
      </c>
      <c r="L35" s="99">
        <f t="shared" si="2"/>
        <v>139.79343906576045</v>
      </c>
      <c r="M35" s="99">
        <f t="shared" si="5"/>
        <v>6.4380579522029402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22107111.907873884</v>
      </c>
      <c r="C36" s="98">
        <f>SEKTOR_USD!C36*$C$53</f>
        <v>32503342.815041374</v>
      </c>
      <c r="D36" s="99">
        <f t="shared" si="0"/>
        <v>47.026635367348312</v>
      </c>
      <c r="E36" s="99">
        <f t="shared" si="3"/>
        <v>8.9663934463140311</v>
      </c>
      <c r="F36" s="98">
        <f>SEKTOR_USD!F36*$B$54</f>
        <v>127487301.11175241</v>
      </c>
      <c r="G36" s="98">
        <f>SEKTOR_USD!G36*$C$54</f>
        <v>270925344.49839664</v>
      </c>
      <c r="H36" s="99">
        <f t="shared" si="1"/>
        <v>112.51163224555974</v>
      </c>
      <c r="I36" s="99">
        <f t="shared" si="4"/>
        <v>10.121570073208993</v>
      </c>
      <c r="J36" s="98">
        <f>SEKTOR_USD!J36*$B$55</f>
        <v>156173905.63757876</v>
      </c>
      <c r="K36" s="98">
        <f>SEKTOR_USD!K36*$C$55</f>
        <v>346722780.94414014</v>
      </c>
      <c r="L36" s="99">
        <f t="shared" si="2"/>
        <v>122.01069988526385</v>
      </c>
      <c r="M36" s="99">
        <f t="shared" si="5"/>
        <v>10.354591966541633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3543250.6071695755</v>
      </c>
      <c r="C37" s="98">
        <f>SEKTOR_USD!C37*$C$53</f>
        <v>8428322.9406091012</v>
      </c>
      <c r="D37" s="99">
        <f t="shared" si="0"/>
        <v>137.86979457661974</v>
      </c>
      <c r="E37" s="99">
        <f t="shared" si="3"/>
        <v>2.3250426889360996</v>
      </c>
      <c r="F37" s="98">
        <f>SEKTOR_USD!F37*$B$54</f>
        <v>27694430.641031973</v>
      </c>
      <c r="G37" s="98">
        <f>SEKTOR_USD!G37*$C$54</f>
        <v>66303179.589934021</v>
      </c>
      <c r="H37" s="99">
        <f t="shared" si="1"/>
        <v>139.40979487658959</v>
      </c>
      <c r="I37" s="99">
        <f t="shared" si="4"/>
        <v>2.4770376486502874</v>
      </c>
      <c r="J37" s="98">
        <f>SEKTOR_USD!J37*$B$55</f>
        <v>35762365.090748563</v>
      </c>
      <c r="K37" s="98">
        <f>SEKTOR_USD!K37*$C$55</f>
        <v>78901420.895347893</v>
      </c>
      <c r="L37" s="99">
        <f t="shared" si="2"/>
        <v>120.62696551285714</v>
      </c>
      <c r="M37" s="99">
        <f t="shared" si="5"/>
        <v>2.3563263328904642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4339611.2473498462</v>
      </c>
      <c r="C38" s="98">
        <f>SEKTOR_USD!C38*$C$53</f>
        <v>11006500.176022971</v>
      </c>
      <c r="D38" s="99">
        <f t="shared" si="0"/>
        <v>153.62871346470314</v>
      </c>
      <c r="E38" s="99">
        <f t="shared" si="3"/>
        <v>3.0362603504116219</v>
      </c>
      <c r="F38" s="98">
        <f>SEKTOR_USD!F38*$B$54</f>
        <v>31589673.417268634</v>
      </c>
      <c r="G38" s="98">
        <f>SEKTOR_USD!G38*$C$54</f>
        <v>66161550.921958506</v>
      </c>
      <c r="H38" s="99">
        <f t="shared" si="1"/>
        <v>109.44043975393238</v>
      </c>
      <c r="I38" s="99">
        <f t="shared" si="4"/>
        <v>2.4717465065832966</v>
      </c>
      <c r="J38" s="98">
        <f>SEKTOR_USD!J38*$B$55</f>
        <v>41917705.611810073</v>
      </c>
      <c r="K38" s="98">
        <f>SEKTOR_USD!K38*$C$55</f>
        <v>103736948.14366718</v>
      </c>
      <c r="L38" s="99">
        <f t="shared" si="2"/>
        <v>147.47763893460782</v>
      </c>
      <c r="M38" s="99">
        <f t="shared" si="5"/>
        <v>3.0980190195665771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2050379.5259010287</v>
      </c>
      <c r="C39" s="98">
        <f>SEKTOR_USD!C39*$C$53</f>
        <v>3048499.359153246</v>
      </c>
      <c r="D39" s="99">
        <f t="shared" si="0"/>
        <v>48.679760046550349</v>
      </c>
      <c r="E39" s="99">
        <f t="shared" si="3"/>
        <v>0.84096103070220152</v>
      </c>
      <c r="F39" s="98">
        <f>SEKTOR_USD!F39*$B$54</f>
        <v>16985340.792725634</v>
      </c>
      <c r="G39" s="98">
        <f>SEKTOR_USD!G39*$C$54</f>
        <v>44461423.733921282</v>
      </c>
      <c r="H39" s="99">
        <f t="shared" si="1"/>
        <v>161.76350699400109</v>
      </c>
      <c r="I39" s="99">
        <f t="shared" si="4"/>
        <v>1.6610458379621436</v>
      </c>
      <c r="J39" s="98">
        <f>SEKTOR_USD!J39*$B$55</f>
        <v>22965604.141900443</v>
      </c>
      <c r="K39" s="98">
        <f>SEKTOR_USD!K39*$C$55</f>
        <v>57516027.17254363</v>
      </c>
      <c r="L39" s="99">
        <f t="shared" si="2"/>
        <v>150.44421569387933</v>
      </c>
      <c r="M39" s="99">
        <f t="shared" si="5"/>
        <v>1.7176690590865999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4705142.4686258314</v>
      </c>
      <c r="C40" s="98">
        <f>SEKTOR_USD!C40*$C$53</f>
        <v>10600803.621309359</v>
      </c>
      <c r="D40" s="99">
        <f t="shared" si="0"/>
        <v>125.30250023237647</v>
      </c>
      <c r="E40" s="99">
        <f t="shared" si="3"/>
        <v>2.924344633001382</v>
      </c>
      <c r="F40" s="98">
        <f>SEKTOR_USD!F40*$B$54</f>
        <v>36899069.947951384</v>
      </c>
      <c r="G40" s="98">
        <f>SEKTOR_USD!G40*$C$54</f>
        <v>78446260.77676478</v>
      </c>
      <c r="H40" s="99">
        <f t="shared" si="1"/>
        <v>112.59685105185171</v>
      </c>
      <c r="I40" s="99">
        <f t="shared" si="4"/>
        <v>2.9306941619038884</v>
      </c>
      <c r="J40" s="98">
        <f>SEKTOR_USD!J40*$B$55</f>
        <v>47800174.207116306</v>
      </c>
      <c r="K40" s="98">
        <f>SEKTOR_USD!K40*$C$55</f>
        <v>96698269.986600041</v>
      </c>
      <c r="L40" s="99">
        <f t="shared" si="2"/>
        <v>102.29689868411396</v>
      </c>
      <c r="M40" s="99">
        <f t="shared" si="5"/>
        <v>2.8878146594672005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100882.10401459485</v>
      </c>
      <c r="C41" s="98">
        <f>SEKTOR_USD!C41*$C$53</f>
        <v>210203.11133339367</v>
      </c>
      <c r="D41" s="99">
        <f t="shared" si="0"/>
        <v>108.36511429518072</v>
      </c>
      <c r="E41" s="99">
        <f t="shared" si="3"/>
        <v>5.7986768025052447E-2</v>
      </c>
      <c r="F41" s="98">
        <f>SEKTOR_USD!F41*$B$54</f>
        <v>799586.1111309327</v>
      </c>
      <c r="G41" s="98">
        <f>SEKTOR_USD!G41*$C$54</f>
        <v>1586371.8840522717</v>
      </c>
      <c r="H41" s="99">
        <f t="shared" si="1"/>
        <v>98.399129495697608</v>
      </c>
      <c r="I41" s="99">
        <f t="shared" si="4"/>
        <v>5.9265677843213599E-2</v>
      </c>
      <c r="J41" s="98">
        <f>SEKTOR_USD!J41*$B$55</f>
        <v>1033043.6293032489</v>
      </c>
      <c r="K41" s="98">
        <f>SEKTOR_USD!K41*$C$55</f>
        <v>2088330.2875424786</v>
      </c>
      <c r="L41" s="99">
        <f t="shared" si="2"/>
        <v>102.15315484312922</v>
      </c>
      <c r="M41" s="99">
        <f t="shared" si="5"/>
        <v>6.2366274174400722E-2</v>
      </c>
    </row>
    <row r="42" spans="1:13" ht="16.8" x14ac:dyDescent="0.3">
      <c r="A42" s="92" t="s">
        <v>31</v>
      </c>
      <c r="B42" s="93">
        <f>SEKTOR_USD!B42*$B$53</f>
        <v>4984902.1013084073</v>
      </c>
      <c r="C42" s="93">
        <f>SEKTOR_USD!C42*$C$53</f>
        <v>9913382.0299321078</v>
      </c>
      <c r="D42" s="96">
        <f t="shared" si="0"/>
        <v>98.868138801163269</v>
      </c>
      <c r="E42" s="96">
        <f t="shared" si="3"/>
        <v>2.7347120623807566</v>
      </c>
      <c r="F42" s="93">
        <f>SEKTOR_USD!F42*$B$54</f>
        <v>35554827.366615042</v>
      </c>
      <c r="G42" s="93">
        <f>SEKTOR_USD!G42*$C$54</f>
        <v>79124788.721544892</v>
      </c>
      <c r="H42" s="96">
        <f t="shared" si="1"/>
        <v>122.54302603038592</v>
      </c>
      <c r="I42" s="96">
        <f t="shared" si="4"/>
        <v>2.9560434630275529</v>
      </c>
      <c r="J42" s="93">
        <f>SEKTOR_USD!J42*$B$55</f>
        <v>45813701.186690055</v>
      </c>
      <c r="K42" s="93">
        <f>SEKTOR_USD!K42*$C$55</f>
        <v>95868452.218750224</v>
      </c>
      <c r="L42" s="96">
        <f t="shared" si="2"/>
        <v>109.25716485574459</v>
      </c>
      <c r="M42" s="96">
        <f t="shared" si="5"/>
        <v>2.863032831260603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4984902.1013084073</v>
      </c>
      <c r="C43" s="98">
        <f>SEKTOR_USD!C43*$C$53</f>
        <v>9913382.0299321078</v>
      </c>
      <c r="D43" s="99">
        <f t="shared" si="0"/>
        <v>98.868138801163269</v>
      </c>
      <c r="E43" s="99">
        <f t="shared" si="3"/>
        <v>2.7347120623807566</v>
      </c>
      <c r="F43" s="98">
        <f>SEKTOR_USD!F43*$B$54</f>
        <v>35554827.366615042</v>
      </c>
      <c r="G43" s="98">
        <f>SEKTOR_USD!G43*$C$54</f>
        <v>79124788.721544892</v>
      </c>
      <c r="H43" s="99">
        <f t="shared" si="1"/>
        <v>122.54302603038592</v>
      </c>
      <c r="I43" s="99">
        <f t="shared" si="4"/>
        <v>2.9560434630275529</v>
      </c>
      <c r="J43" s="98">
        <f>SEKTOR_USD!J43*$B$55</f>
        <v>45813701.186690055</v>
      </c>
      <c r="K43" s="98">
        <f>SEKTOR_USD!K43*$C$55</f>
        <v>95868452.218750224</v>
      </c>
      <c r="L43" s="99">
        <f t="shared" si="2"/>
        <v>109.25716485574459</v>
      </c>
      <c r="M43" s="99">
        <f t="shared" si="5"/>
        <v>2.863032831260603</v>
      </c>
    </row>
    <row r="44" spans="1:13" ht="17.399999999999999" x14ac:dyDescent="0.3">
      <c r="A44" s="100" t="s">
        <v>33</v>
      </c>
      <c r="B44" s="101">
        <f>SEKTOR_USD!B44*$B$53</f>
        <v>163402362.35120276</v>
      </c>
      <c r="C44" s="101">
        <f>SEKTOR_USD!C44*$C$53</f>
        <v>362501857.73861039</v>
      </c>
      <c r="D44" s="102">
        <f>(C44-B44)/B44*100</f>
        <v>121.84615480618363</v>
      </c>
      <c r="E44" s="103">
        <f t="shared" si="3"/>
        <v>100</v>
      </c>
      <c r="F44" s="101">
        <f>SEKTOR_USD!F44*$B$54</f>
        <v>1191973427.2201478</v>
      </c>
      <c r="G44" s="101">
        <f>SEKTOR_USD!G44*$C$54</f>
        <v>2676712629.9457722</v>
      </c>
      <c r="H44" s="102">
        <f>(G44-F44)/F44*100</f>
        <v>124.56143474508892</v>
      </c>
      <c r="I44" s="102">
        <f t="shared" si="4"/>
        <v>100</v>
      </c>
      <c r="J44" s="101">
        <f>SEKTOR_USD!J44*$B$55</f>
        <v>1563997770.3186285</v>
      </c>
      <c r="K44" s="101">
        <f>SEKTOR_USD!K44*$C$55</f>
        <v>3348492939.7941628</v>
      </c>
      <c r="L44" s="102">
        <f>(K44-J44)/J44*100</f>
        <v>114.0983192777816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SEKTOR_USD!B46*2.1157</f>
        <v>43827916.806240298</v>
      </c>
      <c r="C45" s="40">
        <f>SEKTOR_USD!C46*2.7012</f>
        <v>61091383.378573202</v>
      </c>
      <c r="D45" s="41"/>
      <c r="E45" s="41"/>
      <c r="F45" s="40">
        <f>SEKTOR_USD!F46*2.1642</f>
        <v>348029424.2223984</v>
      </c>
      <c r="G45" s="40">
        <f>SEKTOR_USD!G46*2.5613</f>
        <v>482098593.71955407</v>
      </c>
      <c r="H45" s="41">
        <f>(G45-F45)/F45*100</f>
        <v>38.522366261618885</v>
      </c>
      <c r="I45" s="41" t="e">
        <f t="shared" ref="I45:I46" si="6">G45/G$46*100</f>
        <v>#REF!</v>
      </c>
      <c r="J45" s="40">
        <f>SEKTOR_USD!J46*2.0809</f>
        <v>441261350.98379159</v>
      </c>
      <c r="K45" s="40">
        <f>SEKTOR_USD!K46*2.3856</f>
        <v>602666005.66656959</v>
      </c>
      <c r="L45" s="41">
        <f>(K45-J45)/J45*100</f>
        <v>36.578017613128033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2021</v>
      </c>
      <c r="C52" s="82">
        <v>2022</v>
      </c>
    </row>
    <row r="53" spans="1:3" x14ac:dyDescent="0.25">
      <c r="A53" s="84" t="s">
        <v>224</v>
      </c>
      <c r="B53" s="83">
        <v>8.5541090000000004</v>
      </c>
      <c r="C53" s="83">
        <v>18.301932000000001</v>
      </c>
    </row>
    <row r="54" spans="1:3" x14ac:dyDescent="0.25">
      <c r="A54" s="82" t="s">
        <v>226</v>
      </c>
      <c r="B54" s="83">
        <v>8.1098217777777766</v>
      </c>
      <c r="C54" s="83">
        <v>15.860281888888888</v>
      </c>
    </row>
    <row r="55" spans="1:3" x14ac:dyDescent="0.25">
      <c r="A55" s="82" t="s">
        <v>225</v>
      </c>
      <c r="B55" s="83">
        <v>8.0517193333333328</v>
      </c>
      <c r="C55" s="83">
        <v>14.67585725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B6" sqref="B6:C6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62" t="s">
        <v>37</v>
      </c>
      <c r="B5" s="163"/>
      <c r="C5" s="163"/>
      <c r="D5" s="163"/>
      <c r="E5" s="163"/>
      <c r="F5" s="163"/>
      <c r="G5" s="164"/>
    </row>
    <row r="6" spans="1:7" ht="50.25" customHeight="1" x14ac:dyDescent="0.25">
      <c r="A6" s="88"/>
      <c r="B6" s="165" t="s">
        <v>122</v>
      </c>
      <c r="C6" s="165"/>
      <c r="D6" s="165" t="s">
        <v>123</v>
      </c>
      <c r="E6" s="165"/>
      <c r="F6" s="165" t="s">
        <v>117</v>
      </c>
      <c r="G6" s="165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9.8640262534619847</v>
      </c>
      <c r="C8" s="105">
        <f>SEKTOR_TL!D8</f>
        <v>135.05942439324491</v>
      </c>
      <c r="D8" s="105">
        <f>SEKTOR_USD!H8</f>
        <v>18.636893325947113</v>
      </c>
      <c r="E8" s="105">
        <f>SEKTOR_TL!H8</f>
        <v>132.01675969347323</v>
      </c>
      <c r="F8" s="105">
        <f>SEKTOR_USD!L8</f>
        <v>20.354524832290135</v>
      </c>
      <c r="G8" s="105">
        <f>SEKTOR_TL!L8</f>
        <v>119.37001933462041</v>
      </c>
    </row>
    <row r="9" spans="1:7" s="21" customFormat="1" ht="15.6" x14ac:dyDescent="0.3">
      <c r="A9" s="95" t="s">
        <v>3</v>
      </c>
      <c r="B9" s="105">
        <f>SEKTOR_USD!D9</f>
        <v>5.6434475661650456</v>
      </c>
      <c r="C9" s="105">
        <f>SEKTOR_TL!D9</f>
        <v>126.02929113967546</v>
      </c>
      <c r="D9" s="105">
        <f>SEKTOR_USD!H9</f>
        <v>14.487688968321121</v>
      </c>
      <c r="E9" s="105">
        <f>SEKTOR_TL!H9</f>
        <v>123.90221013495176</v>
      </c>
      <c r="F9" s="105">
        <f>SEKTOR_USD!L9</f>
        <v>16.791746377776668</v>
      </c>
      <c r="G9" s="105">
        <f>SEKTOR_TL!L9</f>
        <v>112.87614816907283</v>
      </c>
    </row>
    <row r="10" spans="1:7" ht="13.8" x14ac:dyDescent="0.25">
      <c r="A10" s="97" t="s">
        <v>4</v>
      </c>
      <c r="B10" s="106">
        <f>SEKTOR_USD!D10</f>
        <v>20.55146262486323</v>
      </c>
      <c r="C10" s="106">
        <f>SEKTOR_TL!D10</f>
        <v>157.92571400022939</v>
      </c>
      <c r="D10" s="106">
        <f>SEKTOR_USD!H10</f>
        <v>28.887900112646641</v>
      </c>
      <c r="E10" s="106">
        <f>SEKTOR_TL!H10</f>
        <v>152.06453160967902</v>
      </c>
      <c r="F10" s="106">
        <f>SEKTOR_USD!L10</f>
        <v>30.172518812876074</v>
      </c>
      <c r="G10" s="106">
        <f>SEKTOR_TL!L10</f>
        <v>137.26526284415638</v>
      </c>
    </row>
    <row r="11" spans="1:7" ht="13.8" x14ac:dyDescent="0.25">
      <c r="A11" s="97" t="s">
        <v>5</v>
      </c>
      <c r="B11" s="106">
        <f>SEKTOR_USD!D11</f>
        <v>-21.941629009846299</v>
      </c>
      <c r="C11" s="106">
        <f>SEKTOR_TL!D11</f>
        <v>67.009678961603797</v>
      </c>
      <c r="D11" s="106">
        <f>SEKTOR_USD!H11</f>
        <v>-3.455420110628455</v>
      </c>
      <c r="E11" s="106">
        <f>SEKTOR_TL!H11</f>
        <v>88.811085354007162</v>
      </c>
      <c r="F11" s="106">
        <f>SEKTOR_USD!L11</f>
        <v>-1.4147199602455172</v>
      </c>
      <c r="G11" s="106">
        <f>SEKTOR_TL!L11</f>
        <v>79.691248156776027</v>
      </c>
    </row>
    <row r="12" spans="1:7" ht="13.8" x14ac:dyDescent="0.25">
      <c r="A12" s="97" t="s">
        <v>6</v>
      </c>
      <c r="B12" s="106">
        <f>SEKTOR_USD!D12</f>
        <v>29.166832042654946</v>
      </c>
      <c r="C12" s="106">
        <f>SEKTOR_TL!D12</f>
        <v>176.35871564181519</v>
      </c>
      <c r="D12" s="106">
        <f>SEKTOR_USD!H12</f>
        <v>23.24529325048664</v>
      </c>
      <c r="E12" s="106">
        <f>SEKTOR_TL!H12</f>
        <v>141.0293525546642</v>
      </c>
      <c r="F12" s="106">
        <f>SEKTOR_USD!L12</f>
        <v>21.318075406484951</v>
      </c>
      <c r="G12" s="106">
        <f>SEKTOR_TL!L12</f>
        <v>121.1262815805604</v>
      </c>
    </row>
    <row r="13" spans="1:7" ht="13.8" x14ac:dyDescent="0.25">
      <c r="A13" s="97" t="s">
        <v>7</v>
      </c>
      <c r="B13" s="106">
        <f>SEKTOR_USD!D13</f>
        <v>-8.0034130297236334</v>
      </c>
      <c r="C13" s="106">
        <f>SEKTOR_TL!D13</f>
        <v>96.831169553963349</v>
      </c>
      <c r="D13" s="106">
        <f>SEKTOR_USD!H13</f>
        <v>5.2373086625012002</v>
      </c>
      <c r="E13" s="106">
        <f>SEKTOR_TL!H13</f>
        <v>105.81135151315696</v>
      </c>
      <c r="F13" s="106">
        <f>SEKTOR_USD!L13</f>
        <v>8.2065872740651979</v>
      </c>
      <c r="G13" s="106">
        <f>SEKTOR_TL!L13</f>
        <v>97.227991016723735</v>
      </c>
    </row>
    <row r="14" spans="1:7" ht="13.8" x14ac:dyDescent="0.25">
      <c r="A14" s="97" t="s">
        <v>8</v>
      </c>
      <c r="B14" s="106">
        <f>SEKTOR_USD!D14</f>
        <v>-32.416368388567832</v>
      </c>
      <c r="C14" s="106">
        <f>SEKTOR_TL!D14</f>
        <v>44.598464909142741</v>
      </c>
      <c r="D14" s="106">
        <f>SEKTOR_USD!H14</f>
        <v>-22.514588973581706</v>
      </c>
      <c r="E14" s="106">
        <f>SEKTOR_TL!H14</f>
        <v>51.53729574217143</v>
      </c>
      <c r="F14" s="106">
        <f>SEKTOR_USD!L14</f>
        <v>-2.9683730134493951</v>
      </c>
      <c r="G14" s="106">
        <f>SEKTOR_TL!L14</f>
        <v>76.859406970949777</v>
      </c>
    </row>
    <row r="15" spans="1:7" ht="13.8" x14ac:dyDescent="0.25">
      <c r="A15" s="97" t="s">
        <v>9</v>
      </c>
      <c r="B15" s="106">
        <f>SEKTOR_USD!D15</f>
        <v>49.107040805898158</v>
      </c>
      <c r="C15" s="106">
        <f>SEKTOR_TL!D15</f>
        <v>219.02176153597915</v>
      </c>
      <c r="D15" s="106">
        <f>SEKTOR_USD!H15</f>
        <v>35.741566567600351</v>
      </c>
      <c r="E15" s="106">
        <f>SEKTOR_TL!H15</f>
        <v>165.46816549049325</v>
      </c>
      <c r="F15" s="106">
        <f>SEKTOR_USD!L15</f>
        <v>32.511104088010804</v>
      </c>
      <c r="G15" s="106">
        <f>SEKTOR_TL!L15</f>
        <v>141.52779886211525</v>
      </c>
    </row>
    <row r="16" spans="1:7" ht="13.8" x14ac:dyDescent="0.25">
      <c r="A16" s="97" t="s">
        <v>10</v>
      </c>
      <c r="B16" s="106">
        <f>SEKTOR_USD!D16</f>
        <v>-16.305444739005722</v>
      </c>
      <c r="C16" s="106">
        <f>SEKTOR_TL!D16</f>
        <v>79.068569170320316</v>
      </c>
      <c r="D16" s="106">
        <f>SEKTOR_USD!H16</f>
        <v>3.1209877843687615</v>
      </c>
      <c r="E16" s="106">
        <f>SEKTOR_TL!H16</f>
        <v>101.6724879703728</v>
      </c>
      <c r="F16" s="106">
        <f>SEKTOR_USD!L16</f>
        <v>-2.1393617238883191</v>
      </c>
      <c r="G16" s="106">
        <f>SEKTOR_TL!L16</f>
        <v>78.370444656263629</v>
      </c>
    </row>
    <row r="17" spans="1:7" ht="13.8" x14ac:dyDescent="0.25">
      <c r="A17" s="107" t="s">
        <v>11</v>
      </c>
      <c r="B17" s="106">
        <f>SEKTOR_USD!D17</f>
        <v>-16.516706456558865</v>
      </c>
      <c r="C17" s="106">
        <f>SEKTOR_TL!D17</f>
        <v>78.616564456695457</v>
      </c>
      <c r="D17" s="106">
        <f>SEKTOR_USD!H17</f>
        <v>-8.8139466670355038</v>
      </c>
      <c r="E17" s="106">
        <f>SEKTOR_TL!H17</f>
        <v>78.331478770470014</v>
      </c>
      <c r="F17" s="106">
        <f>SEKTOR_USD!L17</f>
        <v>-6.0458550658182233</v>
      </c>
      <c r="G17" s="106">
        <f>SEKTOR_TL!L17</f>
        <v>71.250084859705225</v>
      </c>
    </row>
    <row r="18" spans="1:7" s="21" customFormat="1" ht="15.6" x14ac:dyDescent="0.3">
      <c r="A18" s="95" t="s">
        <v>12</v>
      </c>
      <c r="B18" s="105">
        <f>SEKTOR_USD!D18</f>
        <v>19.279206436525044</v>
      </c>
      <c r="C18" s="105">
        <f>SEKTOR_TL!D18</f>
        <v>155.20366004399096</v>
      </c>
      <c r="D18" s="105">
        <f>SEKTOR_USD!H18</f>
        <v>28.18196252711212</v>
      </c>
      <c r="E18" s="105">
        <f>SEKTOR_TL!H18</f>
        <v>150.68393787909679</v>
      </c>
      <c r="F18" s="105">
        <f>SEKTOR_USD!L18</f>
        <v>31.329407308351207</v>
      </c>
      <c r="G18" s="105">
        <f>SEKTOR_TL!L18</f>
        <v>139.37392184118227</v>
      </c>
    </row>
    <row r="19" spans="1:7" ht="13.8" x14ac:dyDescent="0.25">
      <c r="A19" s="97" t="s">
        <v>13</v>
      </c>
      <c r="B19" s="106">
        <f>SEKTOR_USD!D19</f>
        <v>19.279206436525044</v>
      </c>
      <c r="C19" s="106">
        <f>SEKTOR_TL!D19</f>
        <v>155.20366004399096</v>
      </c>
      <c r="D19" s="106">
        <f>SEKTOR_USD!H19</f>
        <v>28.18196252711212</v>
      </c>
      <c r="E19" s="106">
        <f>SEKTOR_TL!H19</f>
        <v>150.68393787909679</v>
      </c>
      <c r="F19" s="106">
        <f>SEKTOR_USD!L19</f>
        <v>31.329407308351207</v>
      </c>
      <c r="G19" s="106">
        <f>SEKTOR_TL!L19</f>
        <v>139.37392184118227</v>
      </c>
    </row>
    <row r="20" spans="1:7" s="21" customFormat="1" ht="15.6" x14ac:dyDescent="0.3">
      <c r="A20" s="95" t="s">
        <v>110</v>
      </c>
      <c r="B20" s="105">
        <f>SEKTOR_USD!D20</f>
        <v>17.030730405774396</v>
      </c>
      <c r="C20" s="105">
        <f>SEKTOR_TL!D20</f>
        <v>150.39293628323128</v>
      </c>
      <c r="D20" s="105">
        <f>SEKTOR_USD!H20</f>
        <v>25.167007740335784</v>
      </c>
      <c r="E20" s="105">
        <f>SEKTOR_TL!H20</f>
        <v>144.78762670101929</v>
      </c>
      <c r="F20" s="105">
        <f>SEKTOR_USD!L20</f>
        <v>25.027889927080711</v>
      </c>
      <c r="G20" s="105">
        <f>SEKTOR_TL!L20</f>
        <v>127.8881551723093</v>
      </c>
    </row>
    <row r="21" spans="1:7" ht="13.8" x14ac:dyDescent="0.25">
      <c r="A21" s="97" t="s">
        <v>109</v>
      </c>
      <c r="B21" s="106">
        <f>SEKTOR_USD!D21</f>
        <v>17.030730405774396</v>
      </c>
      <c r="C21" s="106">
        <f>SEKTOR_TL!D21</f>
        <v>150.39293628323128</v>
      </c>
      <c r="D21" s="106">
        <f>SEKTOR_USD!H21</f>
        <v>25.167007740335784</v>
      </c>
      <c r="E21" s="106">
        <f>SEKTOR_TL!H21</f>
        <v>144.78762670101929</v>
      </c>
      <c r="F21" s="106">
        <f>SEKTOR_USD!L21</f>
        <v>25.027889927080711</v>
      </c>
      <c r="G21" s="106">
        <f>SEKTOR_TL!L21</f>
        <v>127.8881551723093</v>
      </c>
    </row>
    <row r="22" spans="1:7" ht="16.8" x14ac:dyDescent="0.3">
      <c r="A22" s="92" t="s">
        <v>14</v>
      </c>
      <c r="B22" s="105">
        <f>SEKTOR_USD!D22</f>
        <v>3.0198569077513371</v>
      </c>
      <c r="C22" s="105">
        <f>SEKTOR_TL!D22</f>
        <v>120.41599139961806</v>
      </c>
      <c r="D22" s="105">
        <f>SEKTOR_USD!H22</f>
        <v>14.216388631715073</v>
      </c>
      <c r="E22" s="105">
        <f>SEKTOR_TL!H22</f>
        <v>123.37163129696629</v>
      </c>
      <c r="F22" s="105">
        <f>SEKTOR_USD!L22</f>
        <v>17.054464077223901</v>
      </c>
      <c r="G22" s="105">
        <f>SEKTOR_TL!L22</f>
        <v>113.35500334205113</v>
      </c>
    </row>
    <row r="23" spans="1:7" s="21" customFormat="1" ht="15.6" x14ac:dyDescent="0.3">
      <c r="A23" s="95" t="s">
        <v>15</v>
      </c>
      <c r="B23" s="105">
        <f>SEKTOR_USD!D23</f>
        <v>0.45520986974310107</v>
      </c>
      <c r="C23" s="105">
        <f>SEKTOR_TL!D23</f>
        <v>114.9288044005246</v>
      </c>
      <c r="D23" s="105">
        <f>SEKTOR_USD!H23</f>
        <v>4.024708738275824</v>
      </c>
      <c r="E23" s="105">
        <f>SEKTOR_TL!H23</f>
        <v>103.43988427951703</v>
      </c>
      <c r="F23" s="105">
        <f>SEKTOR_USD!L23</f>
        <v>7.7315823191771385</v>
      </c>
      <c r="G23" s="105">
        <f>SEKTOR_TL!L23</f>
        <v>96.362200168535566</v>
      </c>
    </row>
    <row r="24" spans="1:7" ht="13.8" x14ac:dyDescent="0.25">
      <c r="A24" s="97" t="s">
        <v>16</v>
      </c>
      <c r="B24" s="106">
        <f>SEKTOR_USD!D24</f>
        <v>-0.73569572165074215</v>
      </c>
      <c r="C24" s="106">
        <f>SEKTOR_TL!D24</f>
        <v>112.38080400070388</v>
      </c>
      <c r="D24" s="106">
        <f>SEKTOR_USD!H24</f>
        <v>7.2122036178828939</v>
      </c>
      <c r="E24" s="106">
        <f>SEKTOR_TL!H24</f>
        <v>109.67363006274564</v>
      </c>
      <c r="F24" s="106">
        <f>SEKTOR_USD!L24</f>
        <v>11.186172846072834</v>
      </c>
      <c r="G24" s="106">
        <f>SEKTOR_TL!L24</f>
        <v>102.65887735399512</v>
      </c>
    </row>
    <row r="25" spans="1:7" ht="13.8" x14ac:dyDescent="0.25">
      <c r="A25" s="97" t="s">
        <v>17</v>
      </c>
      <c r="B25" s="106">
        <f>SEKTOR_USD!D25</f>
        <v>22.360356822652591</v>
      </c>
      <c r="C25" s="106">
        <f>SEKTOR_TL!D25</f>
        <v>161.79593106236123</v>
      </c>
      <c r="D25" s="106">
        <f>SEKTOR_USD!H25</f>
        <v>21.225385026276246</v>
      </c>
      <c r="E25" s="106">
        <f>SEKTOR_TL!H25</f>
        <v>137.07904209119056</v>
      </c>
      <c r="F25" s="106">
        <f>SEKTOR_USD!L25</f>
        <v>24.221236658726948</v>
      </c>
      <c r="G25" s="106">
        <f>SEKTOR_TL!L25</f>
        <v>126.4178694200978</v>
      </c>
    </row>
    <row r="26" spans="1:7" ht="13.8" x14ac:dyDescent="0.25">
      <c r="A26" s="97" t="s">
        <v>18</v>
      </c>
      <c r="B26" s="106">
        <f>SEKTOR_USD!D26</f>
        <v>-9.2752284078952432</v>
      </c>
      <c r="C26" s="106">
        <f>SEKTOR_TL!D26</f>
        <v>94.110058732503077</v>
      </c>
      <c r="D26" s="106">
        <f>SEKTOR_USD!H26</f>
        <v>-15.304807269502021</v>
      </c>
      <c r="E26" s="106">
        <f>SEKTOR_TL!H26</f>
        <v>65.63737997551334</v>
      </c>
      <c r="F26" s="106">
        <f>SEKTOR_USD!L26</f>
        <v>-11.087621630924478</v>
      </c>
      <c r="G26" s="106">
        <f>SEKTOR_TL!L26</f>
        <v>62.060464191855878</v>
      </c>
    </row>
    <row r="27" spans="1:7" s="21" customFormat="1" ht="15.6" x14ac:dyDescent="0.3">
      <c r="A27" s="95" t="s">
        <v>19</v>
      </c>
      <c r="B27" s="105">
        <f>SEKTOR_USD!D27</f>
        <v>28.223421190311992</v>
      </c>
      <c r="C27" s="105">
        <f>SEKTOR_TL!D27</f>
        <v>174.34024226631306</v>
      </c>
      <c r="D27" s="105">
        <f>SEKTOR_USD!H27</f>
        <v>40.168279210735349</v>
      </c>
      <c r="E27" s="105">
        <f>SEKTOR_TL!H27</f>
        <v>174.125434698753</v>
      </c>
      <c r="F27" s="105">
        <f>SEKTOR_USD!L27</f>
        <v>39.725844288716914</v>
      </c>
      <c r="G27" s="105">
        <f>SEKTOR_TL!L27</f>
        <v>154.67809545070295</v>
      </c>
    </row>
    <row r="28" spans="1:7" ht="13.8" x14ac:dyDescent="0.25">
      <c r="A28" s="97" t="s">
        <v>20</v>
      </c>
      <c r="B28" s="106">
        <f>SEKTOR_USD!D28</f>
        <v>28.223421190311992</v>
      </c>
      <c r="C28" s="106">
        <f>SEKTOR_TL!D28</f>
        <v>174.34024226631306</v>
      </c>
      <c r="D28" s="106">
        <f>SEKTOR_USD!H28</f>
        <v>40.168279210735349</v>
      </c>
      <c r="E28" s="106">
        <f>SEKTOR_TL!H28</f>
        <v>174.125434698753</v>
      </c>
      <c r="F28" s="106">
        <f>SEKTOR_USD!L28</f>
        <v>39.725844288716914</v>
      </c>
      <c r="G28" s="106">
        <f>SEKTOR_TL!L28</f>
        <v>154.67809545070295</v>
      </c>
    </row>
    <row r="29" spans="1:7" s="21" customFormat="1" ht="15.6" x14ac:dyDescent="0.3">
      <c r="A29" s="95" t="s">
        <v>21</v>
      </c>
      <c r="B29" s="105">
        <f>SEKTOR_USD!D29</f>
        <v>-1.4193993124631341</v>
      </c>
      <c r="C29" s="105">
        <f>SEKTOR_TL!D29</f>
        <v>110.9179869349868</v>
      </c>
      <c r="D29" s="105">
        <f>SEKTOR_USD!H29</f>
        <v>10.323055589974423</v>
      </c>
      <c r="E29" s="105">
        <f>SEKTOR_TL!H29</f>
        <v>115.75748622431685</v>
      </c>
      <c r="F29" s="105">
        <f>SEKTOR_USD!L29</f>
        <v>13.83359210673841</v>
      </c>
      <c r="G29" s="105">
        <f>SEKTOR_TL!L29</f>
        <v>107.48432463325884</v>
      </c>
    </row>
    <row r="30" spans="1:7" ht="13.8" x14ac:dyDescent="0.25">
      <c r="A30" s="97" t="s">
        <v>22</v>
      </c>
      <c r="B30" s="106">
        <f>SEKTOR_USD!D30</f>
        <v>-0.73732109929139289</v>
      </c>
      <c r="C30" s="106">
        <f>SEKTOR_TL!D30</f>
        <v>112.37732642623608</v>
      </c>
      <c r="D30" s="106">
        <f>SEKTOR_USD!H30</f>
        <v>9.3044436690415875</v>
      </c>
      <c r="E30" s="106">
        <f>SEKTOR_TL!H30</f>
        <v>113.76539901894249</v>
      </c>
      <c r="F30" s="106">
        <f>SEKTOR_USD!L30</f>
        <v>9.1367663151882752</v>
      </c>
      <c r="G30" s="106">
        <f>SEKTOR_TL!L30</f>
        <v>98.923427017324201</v>
      </c>
    </row>
    <row r="31" spans="1:7" ht="13.8" x14ac:dyDescent="0.25">
      <c r="A31" s="97" t="s">
        <v>23</v>
      </c>
      <c r="B31" s="106">
        <f>SEKTOR_USD!D31</f>
        <v>11.699935512299648</v>
      </c>
      <c r="C31" s="106">
        <f>SEKTOR_TL!D31</f>
        <v>138.98744149162621</v>
      </c>
      <c r="D31" s="106">
        <f>SEKTOR_USD!H31</f>
        <v>5.0884640462630673</v>
      </c>
      <c r="E31" s="106">
        <f>SEKTOR_TL!H31</f>
        <v>105.52025786944101</v>
      </c>
      <c r="F31" s="106">
        <f>SEKTOR_USD!L31</f>
        <v>2.5750702474816882</v>
      </c>
      <c r="G31" s="106">
        <f>SEKTOR_TL!L31</f>
        <v>86.963433030837166</v>
      </c>
    </row>
    <row r="32" spans="1:7" ht="13.8" x14ac:dyDescent="0.25">
      <c r="A32" s="97" t="s">
        <v>24</v>
      </c>
      <c r="B32" s="106">
        <f>SEKTOR_USD!D32</f>
        <v>69.47194758139959</v>
      </c>
      <c r="C32" s="106">
        <f>SEKTOR_TL!D32</f>
        <v>262.59346947091041</v>
      </c>
      <c r="D32" s="106">
        <f>SEKTOR_USD!H32</f>
        <v>1.2142681301587204</v>
      </c>
      <c r="E32" s="106">
        <f>SEKTOR_TL!H32</f>
        <v>97.943539045536838</v>
      </c>
      <c r="F32" s="106">
        <f>SEKTOR_USD!L32</f>
        <v>13.67380922527949</v>
      </c>
      <c r="G32" s="106">
        <f>SEKTOR_TL!L32</f>
        <v>107.19308860500128</v>
      </c>
    </row>
    <row r="33" spans="1:7" ht="13.8" x14ac:dyDescent="0.25">
      <c r="A33" s="97" t="s">
        <v>105</v>
      </c>
      <c r="B33" s="106">
        <f>SEKTOR_USD!D33</f>
        <v>5.1528398989306883</v>
      </c>
      <c r="C33" s="106">
        <f>SEKTOR_TL!D33</f>
        <v>124.97961218837827</v>
      </c>
      <c r="D33" s="106">
        <f>SEKTOR_USD!H33</f>
        <v>5.9044014538244953</v>
      </c>
      <c r="E33" s="106">
        <f>SEKTOR_TL!H33</f>
        <v>107.11597694221693</v>
      </c>
      <c r="F33" s="106">
        <f>SEKTOR_USD!L33</f>
        <v>7.0705713388353821</v>
      </c>
      <c r="G33" s="106">
        <f>SEKTOR_TL!L33</f>
        <v>95.157376405240996</v>
      </c>
    </row>
    <row r="34" spans="1:7" ht="13.8" x14ac:dyDescent="0.25">
      <c r="A34" s="97" t="s">
        <v>25</v>
      </c>
      <c r="B34" s="106">
        <f>SEKTOR_USD!D34</f>
        <v>8.7910775862367654</v>
      </c>
      <c r="C34" s="106">
        <f>SEKTOR_TL!D34</f>
        <v>132.7637985662831</v>
      </c>
      <c r="D34" s="106">
        <f>SEKTOR_USD!H34</f>
        <v>9.5777702829674656</v>
      </c>
      <c r="E34" s="106">
        <f>SEKTOR_TL!H34</f>
        <v>114.29994062335589</v>
      </c>
      <c r="F34" s="106">
        <f>SEKTOR_USD!L34</f>
        <v>10.720457358171256</v>
      </c>
      <c r="G34" s="106">
        <f>SEKTOR_TL!L34</f>
        <v>101.81001840392439</v>
      </c>
    </row>
    <row r="35" spans="1:7" ht="13.8" x14ac:dyDescent="0.25">
      <c r="A35" s="97" t="s">
        <v>26</v>
      </c>
      <c r="B35" s="106">
        <f>SEKTOR_USD!D35</f>
        <v>3.6250899497568283</v>
      </c>
      <c r="C35" s="106">
        <f>SEKTOR_TL!D35</f>
        <v>121.71091691189962</v>
      </c>
      <c r="D35" s="106">
        <f>SEKTOR_USD!H35</f>
        <v>26.536553507883276</v>
      </c>
      <c r="E35" s="106">
        <f>SEKTOR_TL!H35</f>
        <v>147.46603105172375</v>
      </c>
      <c r="F35" s="106">
        <f>SEKTOR_USD!L35</f>
        <v>31.559570009600073</v>
      </c>
      <c r="G35" s="106">
        <f>SEKTOR_TL!L35</f>
        <v>139.79343906576045</v>
      </c>
    </row>
    <row r="36" spans="1:7" ht="13.8" x14ac:dyDescent="0.25">
      <c r="A36" s="97" t="s">
        <v>27</v>
      </c>
      <c r="B36" s="106">
        <f>SEKTOR_USD!D36</f>
        <v>-31.281469910632797</v>
      </c>
      <c r="C36" s="106">
        <f>SEKTOR_TL!D36</f>
        <v>47.026635367348312</v>
      </c>
      <c r="D36" s="106">
        <f>SEKTOR_USD!H36</f>
        <v>8.6633563823044497</v>
      </c>
      <c r="E36" s="106">
        <f>SEKTOR_TL!H36</f>
        <v>112.51163224555974</v>
      </c>
      <c r="F36" s="106">
        <f>SEKTOR_USD!L36</f>
        <v>21.803300074552251</v>
      </c>
      <c r="G36" s="106">
        <f>SEKTOR_TL!L36</f>
        <v>122.01069988526385</v>
      </c>
    </row>
    <row r="37" spans="1:7" ht="13.8" x14ac:dyDescent="0.25">
      <c r="A37" s="97" t="s">
        <v>106</v>
      </c>
      <c r="B37" s="106">
        <f>SEKTOR_USD!D37</f>
        <v>11.177560413622672</v>
      </c>
      <c r="C37" s="106">
        <f>SEKTOR_TL!D37</f>
        <v>137.86979457661974</v>
      </c>
      <c r="D37" s="106">
        <f>SEKTOR_USD!H37</f>
        <v>22.417166473167633</v>
      </c>
      <c r="E37" s="106">
        <f>SEKTOR_TL!H37</f>
        <v>139.40979487658959</v>
      </c>
      <c r="F37" s="106">
        <f>SEKTOR_USD!L37</f>
        <v>21.044132101689556</v>
      </c>
      <c r="G37" s="106">
        <f>SEKTOR_TL!L37</f>
        <v>120.62696551285714</v>
      </c>
    </row>
    <row r="38" spans="1:7" ht="13.8" x14ac:dyDescent="0.25">
      <c r="A38" s="107" t="s">
        <v>28</v>
      </c>
      <c r="B38" s="106">
        <f>SEKTOR_USD!D38</f>
        <v>18.543094822275506</v>
      </c>
      <c r="C38" s="106">
        <f>SEKTOR_TL!D38</f>
        <v>153.62871346470314</v>
      </c>
      <c r="D38" s="106">
        <f>SEKTOR_USD!H38</f>
        <v>7.0929666548812751</v>
      </c>
      <c r="E38" s="106">
        <f>SEKTOR_TL!H38</f>
        <v>109.44043975393238</v>
      </c>
      <c r="F38" s="106">
        <f>SEKTOR_USD!L38</f>
        <v>35.775406917198509</v>
      </c>
      <c r="G38" s="106">
        <f>SEKTOR_TL!L38</f>
        <v>147.47763893460782</v>
      </c>
    </row>
    <row r="39" spans="1:7" ht="13.8" x14ac:dyDescent="0.25">
      <c r="A39" s="107" t="s">
        <v>107</v>
      </c>
      <c r="B39" s="106">
        <f>SEKTOR_USD!D39</f>
        <v>-30.508818766672459</v>
      </c>
      <c r="C39" s="106">
        <f>SEKTOR_TL!D39</f>
        <v>48.679760046550349</v>
      </c>
      <c r="D39" s="106">
        <f>SEKTOR_USD!H39</f>
        <v>33.847267313365151</v>
      </c>
      <c r="E39" s="106">
        <f>SEKTOR_TL!H39</f>
        <v>161.76350699400109</v>
      </c>
      <c r="F39" s="106">
        <f>SEKTOR_USD!L39</f>
        <v>37.402980900751906</v>
      </c>
      <c r="G39" s="106">
        <f>SEKTOR_TL!L39</f>
        <v>150.44421569387933</v>
      </c>
    </row>
    <row r="40" spans="1:7" ht="13.8" x14ac:dyDescent="0.25">
      <c r="A40" s="107" t="s">
        <v>29</v>
      </c>
      <c r="B40" s="106">
        <f>SEKTOR_USD!D40</f>
        <v>5.3037539949483934</v>
      </c>
      <c r="C40" s="106">
        <f>SEKTOR_TL!D40</f>
        <v>125.30250023237647</v>
      </c>
      <c r="D40" s="106">
        <f>SEKTOR_USD!H40</f>
        <v>8.706931227694005</v>
      </c>
      <c r="E40" s="106">
        <f>SEKTOR_TL!H40</f>
        <v>112.59685105185171</v>
      </c>
      <c r="F40" s="106">
        <f>SEKTOR_USD!L40</f>
        <v>10.987577928931863</v>
      </c>
      <c r="G40" s="106">
        <f>SEKTOR_TL!L40</f>
        <v>102.29689868411396</v>
      </c>
    </row>
    <row r="41" spans="1:7" ht="13.8" x14ac:dyDescent="0.25">
      <c r="A41" s="97" t="s">
        <v>30</v>
      </c>
      <c r="B41" s="106">
        <f>SEKTOR_USD!D41</f>
        <v>-2.6125821318517541</v>
      </c>
      <c r="C41" s="106">
        <f>SEKTOR_TL!D41</f>
        <v>108.36511429518072</v>
      </c>
      <c r="D41" s="106">
        <f>SEKTOR_USD!H41</f>
        <v>1.4472247308260733</v>
      </c>
      <c r="E41" s="106">
        <f>SEKTOR_TL!H41</f>
        <v>98.399129495697608</v>
      </c>
      <c r="F41" s="106">
        <f>SEKTOR_USD!L41</f>
        <v>10.908714729066356</v>
      </c>
      <c r="G41" s="106">
        <f>SEKTOR_TL!L41</f>
        <v>102.15315484312922</v>
      </c>
    </row>
    <row r="42" spans="1:7" ht="16.8" x14ac:dyDescent="0.3">
      <c r="A42" s="92" t="s">
        <v>31</v>
      </c>
      <c r="B42" s="105">
        <f>SEKTOR_USD!D42</f>
        <v>-7.0513574232337808</v>
      </c>
      <c r="C42" s="105">
        <f>SEKTOR_TL!D42</f>
        <v>98.868138801163269</v>
      </c>
      <c r="D42" s="105">
        <f>SEKTOR_USD!H42</f>
        <v>13.792698745042706</v>
      </c>
      <c r="E42" s="105">
        <f>SEKTOR_TL!H42</f>
        <v>122.54302603038592</v>
      </c>
      <c r="F42" s="105">
        <f>SEKTOR_USD!L42</f>
        <v>14.806237973425308</v>
      </c>
      <c r="G42" s="105">
        <f>SEKTOR_TL!L42</f>
        <v>109.25716485574459</v>
      </c>
    </row>
    <row r="43" spans="1:7" ht="13.8" x14ac:dyDescent="0.25">
      <c r="A43" s="97" t="s">
        <v>32</v>
      </c>
      <c r="B43" s="106">
        <f>SEKTOR_USD!D43</f>
        <v>-7.0513574232337808</v>
      </c>
      <c r="C43" s="106">
        <f>SEKTOR_TL!D43</f>
        <v>98.868138801163269</v>
      </c>
      <c r="D43" s="106">
        <f>SEKTOR_USD!H43</f>
        <v>13.792698745042706</v>
      </c>
      <c r="E43" s="106">
        <f>SEKTOR_TL!H43</f>
        <v>122.54302603038592</v>
      </c>
      <c r="F43" s="106">
        <f>SEKTOR_USD!L43</f>
        <v>14.806237973425308</v>
      </c>
      <c r="G43" s="106">
        <f>SEKTOR_TL!L43</f>
        <v>109.25716485574459</v>
      </c>
    </row>
    <row r="44" spans="1:7" ht="17.399999999999999" x14ac:dyDescent="0.3">
      <c r="A44" s="108" t="s">
        <v>40</v>
      </c>
      <c r="B44" s="109">
        <f>SEKTOR_USD!D44</f>
        <v>3.6882985601175178</v>
      </c>
      <c r="C44" s="109">
        <f>SEKTOR_TL!D44</f>
        <v>121.84615480618363</v>
      </c>
      <c r="D44" s="109">
        <f>SEKTOR_USD!H44</f>
        <v>14.82476961652088</v>
      </c>
      <c r="E44" s="109">
        <f>SEKTOR_TL!H44</f>
        <v>124.56143474508892</v>
      </c>
      <c r="F44" s="109">
        <f>SEKTOR_USD!L44</f>
        <v>17.462274754892885</v>
      </c>
      <c r="G44" s="109">
        <f>SEKTOR_TL!L44</f>
        <v>114.0983192777816</v>
      </c>
    </row>
    <row r="45" spans="1:7" ht="13.8" hidden="1" x14ac:dyDescent="0.25">
      <c r="A45" s="42" t="s">
        <v>34</v>
      </c>
      <c r="B45" s="47"/>
      <c r="C45" s="47"/>
      <c r="D45" s="41">
        <f>SEKTOR_USD!H46</f>
        <v>17.046072331782913</v>
      </c>
      <c r="E45" s="41">
        <f>SEKTOR_TL!H45</f>
        <v>38.522366261618885</v>
      </c>
      <c r="F45" s="41">
        <f>SEKTOR_USD!L46</f>
        <v>19.133633824261462</v>
      </c>
      <c r="G45" s="41">
        <f>SEKTOR_TL!L45</f>
        <v>36.578017613128033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G23" sqref="G23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8" t="s">
        <v>124</v>
      </c>
      <c r="D2" s="158"/>
      <c r="E2" s="158"/>
      <c r="F2" s="158"/>
      <c r="G2" s="158"/>
      <c r="H2" s="158"/>
      <c r="I2" s="158"/>
      <c r="J2" s="158"/>
      <c r="K2" s="158"/>
    </row>
    <row r="6" spans="1:13" ht="22.5" customHeight="1" x14ac:dyDescent="0.25">
      <c r="A6" s="166" t="s">
        <v>113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8"/>
    </row>
    <row r="7" spans="1:13" ht="24" customHeight="1" x14ac:dyDescent="0.25">
      <c r="A7" s="50"/>
      <c r="B7" s="154" t="s">
        <v>126</v>
      </c>
      <c r="C7" s="154"/>
      <c r="D7" s="154"/>
      <c r="E7" s="154"/>
      <c r="F7" s="154" t="s">
        <v>127</v>
      </c>
      <c r="G7" s="154"/>
      <c r="H7" s="154"/>
      <c r="I7" s="154"/>
      <c r="J7" s="154" t="s">
        <v>104</v>
      </c>
      <c r="K7" s="154"/>
      <c r="L7" s="154"/>
      <c r="M7" s="154"/>
    </row>
    <row r="8" spans="1:13" ht="64.8" x14ac:dyDescent="0.3">
      <c r="A8" s="51" t="s">
        <v>41</v>
      </c>
      <c r="B8" s="71">
        <v>2021</v>
      </c>
      <c r="C8" s="72">
        <v>2022</v>
      </c>
      <c r="D8" s="7" t="s">
        <v>118</v>
      </c>
      <c r="E8" s="7" t="s">
        <v>119</v>
      </c>
      <c r="F8" s="5">
        <v>2021</v>
      </c>
      <c r="G8" s="6">
        <v>2022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">
      <c r="A9" s="52" t="s">
        <v>198</v>
      </c>
      <c r="B9" s="75">
        <v>6645574.85298</v>
      </c>
      <c r="C9" s="75">
        <v>6479728.7298499998</v>
      </c>
      <c r="D9" s="64">
        <f>(C9-B9)/B9*100</f>
        <v>-2.4955873163573155</v>
      </c>
      <c r="E9" s="77">
        <f t="shared" ref="E9:E23" si="0">C9/C$23*100</f>
        <v>32.714743955236223</v>
      </c>
      <c r="F9" s="75">
        <v>47645352.66076</v>
      </c>
      <c r="G9" s="75">
        <v>55224755.91037</v>
      </c>
      <c r="H9" s="64">
        <f t="shared" ref="H9:H22" si="1">(G9-F9)/F9*100</f>
        <v>15.907959174058718</v>
      </c>
      <c r="I9" s="66">
        <f t="shared" ref="I9:I23" si="2">G9/G$23*100</f>
        <v>32.722234960325025</v>
      </c>
      <c r="J9" s="75">
        <v>61247685.517910004</v>
      </c>
      <c r="K9" s="75">
        <v>75284781.092570007</v>
      </c>
      <c r="L9" s="64">
        <f t="shared" ref="L9:L23" si="3">(K9-J9)/J9*100</f>
        <v>22.918573095395232</v>
      </c>
      <c r="M9" s="77">
        <f t="shared" ref="M9:M23" si="4">K9/K$23*100</f>
        <v>32.995999104002124</v>
      </c>
    </row>
    <row r="10" spans="1:13" ht="22.5" customHeight="1" x14ac:dyDescent="0.3">
      <c r="A10" s="52" t="s">
        <v>199</v>
      </c>
      <c r="B10" s="75">
        <v>2579491.71514</v>
      </c>
      <c r="C10" s="75">
        <v>2868810.6122900001</v>
      </c>
      <c r="D10" s="64">
        <f t="shared" ref="D10:D23" si="5">(C10-B10)/B10*100</f>
        <v>11.216120426046707</v>
      </c>
      <c r="E10" s="77">
        <f t="shared" si="0"/>
        <v>14.484002116444216</v>
      </c>
      <c r="F10" s="75">
        <v>22279317.490710001</v>
      </c>
      <c r="G10" s="75">
        <v>23271480.68764</v>
      </c>
      <c r="H10" s="64">
        <f t="shared" si="1"/>
        <v>4.453292599038142</v>
      </c>
      <c r="I10" s="66">
        <f t="shared" si="2"/>
        <v>13.789012669816621</v>
      </c>
      <c r="J10" s="75">
        <v>31138754.888020001</v>
      </c>
      <c r="K10" s="75">
        <v>31753638.431200001</v>
      </c>
      <c r="L10" s="64">
        <f t="shared" si="3"/>
        <v>1.9746568075416655</v>
      </c>
      <c r="M10" s="77">
        <f t="shared" si="4"/>
        <v>13.917062785058508</v>
      </c>
    </row>
    <row r="11" spans="1:13" ht="22.5" customHeight="1" x14ac:dyDescent="0.3">
      <c r="A11" s="52" t="s">
        <v>200</v>
      </c>
      <c r="B11" s="75">
        <v>2176754.1947699999</v>
      </c>
      <c r="C11" s="75">
        <v>2255270.9951200001</v>
      </c>
      <c r="D11" s="64">
        <f t="shared" si="5"/>
        <v>3.6070586444096131</v>
      </c>
      <c r="E11" s="77">
        <f t="shared" si="0"/>
        <v>11.386373755916408</v>
      </c>
      <c r="F11" s="75">
        <v>16361366.76299</v>
      </c>
      <c r="G11" s="75">
        <v>18133882.217409998</v>
      </c>
      <c r="H11" s="64">
        <f t="shared" si="1"/>
        <v>10.833541476678416</v>
      </c>
      <c r="I11" s="66">
        <f t="shared" si="2"/>
        <v>10.744839789314952</v>
      </c>
      <c r="J11" s="75">
        <v>21707231.01351</v>
      </c>
      <c r="K11" s="75">
        <v>24234105.775789998</v>
      </c>
      <c r="L11" s="64">
        <f t="shared" si="3"/>
        <v>11.640705167358007</v>
      </c>
      <c r="M11" s="77">
        <f t="shared" si="4"/>
        <v>10.621383510181664</v>
      </c>
    </row>
    <row r="12" spans="1:13" ht="22.5" customHeight="1" x14ac:dyDescent="0.3">
      <c r="A12" s="52" t="s">
        <v>201</v>
      </c>
      <c r="B12" s="75">
        <v>1766004.86754</v>
      </c>
      <c r="C12" s="75">
        <v>2031117.83461</v>
      </c>
      <c r="D12" s="64">
        <f t="shared" si="5"/>
        <v>15.012017913591352</v>
      </c>
      <c r="E12" s="77">
        <f t="shared" si="0"/>
        <v>10.254673100137355</v>
      </c>
      <c r="F12" s="75">
        <v>14037898.368829999</v>
      </c>
      <c r="G12" s="75">
        <v>17589465.73195</v>
      </c>
      <c r="H12" s="64">
        <f t="shared" si="1"/>
        <v>25.299850944967407</v>
      </c>
      <c r="I12" s="66">
        <f t="shared" si="2"/>
        <v>10.422257573063796</v>
      </c>
      <c r="J12" s="75">
        <v>18510678.36493</v>
      </c>
      <c r="K12" s="75">
        <v>23231454.859960001</v>
      </c>
      <c r="L12" s="64">
        <f t="shared" si="3"/>
        <v>25.502990230622231</v>
      </c>
      <c r="M12" s="77">
        <f t="shared" si="4"/>
        <v>10.181939199655289</v>
      </c>
    </row>
    <row r="13" spans="1:13" ht="22.5" customHeight="1" x14ac:dyDescent="0.3">
      <c r="A13" s="53" t="s">
        <v>202</v>
      </c>
      <c r="B13" s="75">
        <v>1480266.87659</v>
      </c>
      <c r="C13" s="75">
        <v>1506768.04798</v>
      </c>
      <c r="D13" s="64">
        <f t="shared" si="5"/>
        <v>1.7902968585670955</v>
      </c>
      <c r="E13" s="77">
        <f t="shared" si="0"/>
        <v>7.6073448356746081</v>
      </c>
      <c r="F13" s="75">
        <v>11323748.102809999</v>
      </c>
      <c r="G13" s="75">
        <v>14906939.20042</v>
      </c>
      <c r="H13" s="64">
        <f t="shared" si="1"/>
        <v>31.643154413871393</v>
      </c>
      <c r="I13" s="66">
        <f t="shared" si="2"/>
        <v>8.8327844825082664</v>
      </c>
      <c r="J13" s="75">
        <v>14777547.975849999</v>
      </c>
      <c r="K13" s="75">
        <v>19896979.310860001</v>
      </c>
      <c r="L13" s="64">
        <f t="shared" si="3"/>
        <v>34.6433071533678</v>
      </c>
      <c r="M13" s="77">
        <f t="shared" si="4"/>
        <v>8.7204970511401072</v>
      </c>
    </row>
    <row r="14" spans="1:13" ht="22.5" customHeight="1" x14ac:dyDescent="0.3">
      <c r="A14" s="52" t="s">
        <v>203</v>
      </c>
      <c r="B14" s="75">
        <v>1483383.1832099999</v>
      </c>
      <c r="C14" s="75">
        <v>1507797.0164300001</v>
      </c>
      <c r="D14" s="64">
        <f t="shared" si="5"/>
        <v>1.6458210863068632</v>
      </c>
      <c r="E14" s="77">
        <f t="shared" si="0"/>
        <v>7.6125398740447627</v>
      </c>
      <c r="F14" s="75">
        <v>11815053.45279</v>
      </c>
      <c r="G14" s="75">
        <v>13699166.031479999</v>
      </c>
      <c r="H14" s="64">
        <f t="shared" si="1"/>
        <v>15.946712270227492</v>
      </c>
      <c r="I14" s="66">
        <f t="shared" si="2"/>
        <v>8.1171446075765648</v>
      </c>
      <c r="J14" s="75">
        <v>15518597.96813</v>
      </c>
      <c r="K14" s="75">
        <v>18189169.82511</v>
      </c>
      <c r="L14" s="64">
        <f t="shared" si="3"/>
        <v>17.208847490375479</v>
      </c>
      <c r="M14" s="77">
        <f t="shared" si="4"/>
        <v>7.9719941074664806</v>
      </c>
    </row>
    <row r="15" spans="1:13" ht="22.5" customHeight="1" x14ac:dyDescent="0.3">
      <c r="A15" s="52" t="s">
        <v>204</v>
      </c>
      <c r="B15" s="75">
        <v>1092509.1609400001</v>
      </c>
      <c r="C15" s="75">
        <v>1121366.2679399999</v>
      </c>
      <c r="D15" s="64">
        <f t="shared" si="5"/>
        <v>2.6413606431612027</v>
      </c>
      <c r="E15" s="77">
        <f t="shared" si="0"/>
        <v>5.661534898320526</v>
      </c>
      <c r="F15" s="75">
        <v>8420892.9338499997</v>
      </c>
      <c r="G15" s="75">
        <v>9065860.6491800006</v>
      </c>
      <c r="H15" s="64">
        <f t="shared" si="1"/>
        <v>7.6591368682219327</v>
      </c>
      <c r="I15" s="66">
        <f t="shared" si="2"/>
        <v>5.3717796917292917</v>
      </c>
      <c r="J15" s="75">
        <v>11256225.76499</v>
      </c>
      <c r="K15" s="75">
        <v>12350182.85956</v>
      </c>
      <c r="L15" s="64">
        <f t="shared" si="3"/>
        <v>9.718684729765382</v>
      </c>
      <c r="M15" s="77">
        <f t="shared" si="4"/>
        <v>5.4128685327149295</v>
      </c>
    </row>
    <row r="16" spans="1:13" ht="22.5" customHeight="1" x14ac:dyDescent="0.3">
      <c r="A16" s="52" t="s">
        <v>205</v>
      </c>
      <c r="B16" s="75">
        <v>819492.88048000005</v>
      </c>
      <c r="C16" s="75">
        <v>1050947.05323</v>
      </c>
      <c r="D16" s="64">
        <f t="shared" si="5"/>
        <v>28.243585547006912</v>
      </c>
      <c r="E16" s="77">
        <f t="shared" si="0"/>
        <v>5.3060035674865915</v>
      </c>
      <c r="F16" s="75">
        <v>6671127.1895899996</v>
      </c>
      <c r="G16" s="75">
        <v>8205965.9088399997</v>
      </c>
      <c r="H16" s="64">
        <f t="shared" si="1"/>
        <v>23.007187175880087</v>
      </c>
      <c r="I16" s="66">
        <f t="shared" si="2"/>
        <v>4.8622676573036303</v>
      </c>
      <c r="J16" s="75">
        <v>8974027.9405300003</v>
      </c>
      <c r="K16" s="75">
        <v>11361948.79583</v>
      </c>
      <c r="L16" s="64">
        <f t="shared" si="3"/>
        <v>26.609242484250288</v>
      </c>
      <c r="M16" s="77">
        <f t="shared" si="4"/>
        <v>4.979742875601243</v>
      </c>
    </row>
    <row r="17" spans="1:13" ht="22.5" customHeight="1" x14ac:dyDescent="0.3">
      <c r="A17" s="52" t="s">
        <v>206</v>
      </c>
      <c r="B17" s="75">
        <v>325784.63289000001</v>
      </c>
      <c r="C17" s="75">
        <v>292406.83922000002</v>
      </c>
      <c r="D17" s="64">
        <f t="shared" si="5"/>
        <v>-10.245355458883745</v>
      </c>
      <c r="E17" s="77">
        <f t="shared" si="0"/>
        <v>1.4762986653707755</v>
      </c>
      <c r="F17" s="75">
        <v>2447799.5079399999</v>
      </c>
      <c r="G17" s="75">
        <v>2696340.1676400001</v>
      </c>
      <c r="H17" s="64">
        <f t="shared" si="1"/>
        <v>10.153636312688253</v>
      </c>
      <c r="I17" s="66">
        <f t="shared" si="2"/>
        <v>1.5976580619328828</v>
      </c>
      <c r="J17" s="75">
        <v>3189412.5991000002</v>
      </c>
      <c r="K17" s="75">
        <v>3653378.2049199999</v>
      </c>
      <c r="L17" s="64">
        <f t="shared" si="3"/>
        <v>14.547055026713169</v>
      </c>
      <c r="M17" s="77">
        <f t="shared" si="4"/>
        <v>1.6012115892041583</v>
      </c>
    </row>
    <row r="18" spans="1:13" ht="22.5" customHeight="1" x14ac:dyDescent="0.3">
      <c r="A18" s="52" t="s">
        <v>207</v>
      </c>
      <c r="B18" s="75">
        <v>208368.78318</v>
      </c>
      <c r="C18" s="75">
        <v>194129.62807000001</v>
      </c>
      <c r="D18" s="64">
        <f t="shared" si="5"/>
        <v>-6.8336316470684846</v>
      </c>
      <c r="E18" s="77">
        <f t="shared" si="0"/>
        <v>0.98011835698904415</v>
      </c>
      <c r="F18" s="75">
        <v>1862863.5676500001</v>
      </c>
      <c r="G18" s="75">
        <v>1932951.5687500001</v>
      </c>
      <c r="H18" s="64">
        <f t="shared" si="1"/>
        <v>3.7623797210450527</v>
      </c>
      <c r="I18" s="66">
        <f t="shared" si="2"/>
        <v>1.1453286548196278</v>
      </c>
      <c r="J18" s="75">
        <v>2419211.7998799998</v>
      </c>
      <c r="K18" s="75">
        <v>2615330.7273400002</v>
      </c>
      <c r="L18" s="64">
        <f t="shared" si="3"/>
        <v>8.1067282934767633</v>
      </c>
      <c r="M18" s="77">
        <f t="shared" si="4"/>
        <v>1.1462535864967338</v>
      </c>
    </row>
    <row r="19" spans="1:13" ht="22.5" customHeight="1" x14ac:dyDescent="0.3">
      <c r="A19" s="52" t="s">
        <v>208</v>
      </c>
      <c r="B19" s="75">
        <v>229116.59513999999</v>
      </c>
      <c r="C19" s="75">
        <v>245201.93771999999</v>
      </c>
      <c r="D19" s="64">
        <f t="shared" si="5"/>
        <v>7.0205925372499394</v>
      </c>
      <c r="E19" s="77">
        <f t="shared" si="0"/>
        <v>1.2379713633510818</v>
      </c>
      <c r="F19" s="75">
        <v>1884606.46193</v>
      </c>
      <c r="G19" s="75">
        <v>1832745.73492</v>
      </c>
      <c r="H19" s="64">
        <f t="shared" si="1"/>
        <v>-2.7518067064722977</v>
      </c>
      <c r="I19" s="66">
        <f t="shared" si="2"/>
        <v>1.0859538547878753</v>
      </c>
      <c r="J19" s="75">
        <v>2541230.1720599998</v>
      </c>
      <c r="K19" s="75">
        <v>2489270.7445</v>
      </c>
      <c r="L19" s="64">
        <f t="shared" si="3"/>
        <v>-2.0446564868966526</v>
      </c>
      <c r="M19" s="77">
        <f t="shared" si="4"/>
        <v>1.0910037070327199</v>
      </c>
    </row>
    <row r="20" spans="1:13" ht="22.5" customHeight="1" x14ac:dyDescent="0.3">
      <c r="A20" s="52" t="s">
        <v>209</v>
      </c>
      <c r="B20" s="75">
        <v>154440.19067000001</v>
      </c>
      <c r="C20" s="75">
        <v>156141.80786</v>
      </c>
      <c r="D20" s="64">
        <f t="shared" si="5"/>
        <v>1.1017968720563933</v>
      </c>
      <c r="E20" s="77">
        <f t="shared" si="0"/>
        <v>0.78832609786827279</v>
      </c>
      <c r="F20" s="75">
        <v>1186768.5717800001</v>
      </c>
      <c r="G20" s="75">
        <v>1100021.87546</v>
      </c>
      <c r="H20" s="64">
        <f t="shared" si="1"/>
        <v>-7.3094871555193963</v>
      </c>
      <c r="I20" s="66">
        <f t="shared" si="2"/>
        <v>0.65179417594384337</v>
      </c>
      <c r="J20" s="75">
        <v>1585255.34788</v>
      </c>
      <c r="K20" s="75">
        <v>1593995.5423600001</v>
      </c>
      <c r="L20" s="64">
        <f t="shared" si="3"/>
        <v>0.55134300550939852</v>
      </c>
      <c r="M20" s="77">
        <f t="shared" si="4"/>
        <v>0.69862028851253022</v>
      </c>
    </row>
    <row r="21" spans="1:13" ht="22.5" customHeight="1" x14ac:dyDescent="0.3">
      <c r="A21" s="52" t="s">
        <v>210</v>
      </c>
      <c r="B21" s="75">
        <v>141019.24564000001</v>
      </c>
      <c r="C21" s="75">
        <v>96161.835250000004</v>
      </c>
      <c r="D21" s="64">
        <f t="shared" si="5"/>
        <v>-31.809424441621204</v>
      </c>
      <c r="E21" s="77">
        <f t="shared" si="0"/>
        <v>0.48550023459734926</v>
      </c>
      <c r="F21" s="75">
        <v>1042196.56125</v>
      </c>
      <c r="G21" s="75">
        <v>1088972.07088</v>
      </c>
      <c r="H21" s="64">
        <f t="shared" si="1"/>
        <v>4.4881657999233759</v>
      </c>
      <c r="I21" s="66">
        <f t="shared" si="2"/>
        <v>0.64524685317578501</v>
      </c>
      <c r="J21" s="75">
        <v>1378090.9850999999</v>
      </c>
      <c r="K21" s="75">
        <v>1468004.88115</v>
      </c>
      <c r="L21" s="64">
        <f t="shared" si="3"/>
        <v>6.5245253776531733</v>
      </c>
      <c r="M21" s="77">
        <f t="shared" si="4"/>
        <v>0.64340079150308649</v>
      </c>
    </row>
    <row r="22" spans="1:13" ht="22.5" customHeight="1" x14ac:dyDescent="0.3">
      <c r="A22" s="52" t="s">
        <v>211</v>
      </c>
      <c r="B22" s="75">
        <v>0</v>
      </c>
      <c r="C22" s="75">
        <v>905.00594000000001</v>
      </c>
      <c r="D22" s="64" t="e">
        <f t="shared" si="5"/>
        <v>#DIV/0!</v>
      </c>
      <c r="E22" s="77">
        <f t="shared" si="0"/>
        <v>4.569178562781169E-3</v>
      </c>
      <c r="F22" s="75">
        <v>0</v>
      </c>
      <c r="G22" s="75">
        <v>19740.772199999999</v>
      </c>
      <c r="H22" s="64" t="e">
        <f t="shared" si="1"/>
        <v>#DIV/0!</v>
      </c>
      <c r="I22" s="66">
        <f t="shared" si="2"/>
        <v>1.1696967701859136E-2</v>
      </c>
      <c r="J22" s="75">
        <v>0</v>
      </c>
      <c r="K22" s="75">
        <v>41121.589500000002</v>
      </c>
      <c r="L22" s="64" t="e">
        <f t="shared" si="3"/>
        <v>#DIV/0!</v>
      </c>
      <c r="M22" s="77">
        <f t="shared" si="4"/>
        <v>1.8022871430399268E-2</v>
      </c>
    </row>
    <row r="23" spans="1:13" ht="24" customHeight="1" x14ac:dyDescent="0.25">
      <c r="A23" s="68" t="s">
        <v>42</v>
      </c>
      <c r="B23" s="76">
        <f>SUM(B9:B22)</f>
        <v>19102207.179169994</v>
      </c>
      <c r="C23" s="76">
        <f>SUM(C9:C22)</f>
        <v>19806753.611510001</v>
      </c>
      <c r="D23" s="74">
        <f t="shared" si="5"/>
        <v>3.6882985601175977</v>
      </c>
      <c r="E23" s="78">
        <f t="shared" si="0"/>
        <v>100</v>
      </c>
      <c r="F23" s="67">
        <f>SUM(F9:F22)</f>
        <v>146978991.63287997</v>
      </c>
      <c r="G23" s="67">
        <f>SUM(G9:G22)</f>
        <v>168768288.52713996</v>
      </c>
      <c r="H23" s="74">
        <f>(G23-F23)/F23*100</f>
        <v>14.824769616520902</v>
      </c>
      <c r="I23" s="70">
        <f t="shared" si="2"/>
        <v>100</v>
      </c>
      <c r="J23" s="76">
        <f>SUM(J9:J22)</f>
        <v>194243950.33789003</v>
      </c>
      <c r="K23" s="76">
        <f>SUM(K9:K22)</f>
        <v>228163362.64065006</v>
      </c>
      <c r="L23" s="74">
        <f t="shared" si="3"/>
        <v>17.462274754892881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K1" sqref="K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9"/>
      <c r="I26" s="169"/>
      <c r="N26" t="s">
        <v>43</v>
      </c>
    </row>
    <row r="27" spans="3:14" x14ac:dyDescent="0.25">
      <c r="H27" s="169"/>
      <c r="I27" s="169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9"/>
      <c r="I39" s="169"/>
    </row>
    <row r="40" spans="8:9" x14ac:dyDescent="0.25">
      <c r="H40" s="169"/>
      <c r="I40" s="169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9"/>
      <c r="I51" s="169"/>
    </row>
    <row r="52" spans="3:9" x14ac:dyDescent="0.25">
      <c r="H52" s="169"/>
      <c r="I52" s="169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H1" sqref="H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169</v>
      </c>
      <c r="C5" s="79">
        <v>1481907.7531900001</v>
      </c>
      <c r="D5" s="79">
        <v>1628886.6346100001</v>
      </c>
      <c r="E5" s="79">
        <v>1749714.82718</v>
      </c>
      <c r="F5" s="79">
        <v>1826808.48826</v>
      </c>
      <c r="G5" s="79">
        <v>1360450.7345700001</v>
      </c>
      <c r="H5" s="79">
        <v>1706904.0727500001</v>
      </c>
      <c r="I5" s="56">
        <v>1360469.7249400001</v>
      </c>
      <c r="J5" s="56">
        <v>1503475.5064000001</v>
      </c>
      <c r="K5" s="56">
        <v>1640227.0504699999</v>
      </c>
      <c r="L5" s="56"/>
      <c r="M5" s="56"/>
      <c r="N5" s="56"/>
      <c r="O5" s="79">
        <v>14258844.792370001</v>
      </c>
      <c r="P5" s="57">
        <f t="shared" ref="P5:P24" si="0">O5/O$26*100</f>
        <v>8.4487701551094467</v>
      </c>
    </row>
    <row r="6" spans="1:16" x14ac:dyDescent="0.25">
      <c r="A6" s="54" t="s">
        <v>98</v>
      </c>
      <c r="B6" s="55" t="s">
        <v>171</v>
      </c>
      <c r="C6" s="79">
        <v>1087918.6430599999</v>
      </c>
      <c r="D6" s="79">
        <v>1095656.7851499999</v>
      </c>
      <c r="E6" s="79">
        <v>1246140.0301900001</v>
      </c>
      <c r="F6" s="79">
        <v>1527539.07167</v>
      </c>
      <c r="G6" s="79">
        <v>1086186.72545</v>
      </c>
      <c r="H6" s="79">
        <v>1295268.81996</v>
      </c>
      <c r="I6" s="56">
        <v>1116985.5994500001</v>
      </c>
      <c r="J6" s="56">
        <v>1308599.9811</v>
      </c>
      <c r="K6" s="56">
        <v>1127332.69413</v>
      </c>
      <c r="L6" s="56"/>
      <c r="M6" s="56"/>
      <c r="N6" s="56"/>
      <c r="O6" s="79">
        <v>10891628.350160001</v>
      </c>
      <c r="P6" s="57">
        <f t="shared" si="0"/>
        <v>6.4535988633957722</v>
      </c>
    </row>
    <row r="7" spans="1:16" x14ac:dyDescent="0.25">
      <c r="A7" s="54" t="s">
        <v>97</v>
      </c>
      <c r="B7" s="55" t="s">
        <v>170</v>
      </c>
      <c r="C7" s="79">
        <v>899483.03491000005</v>
      </c>
      <c r="D7" s="79">
        <v>1054045.3629600001</v>
      </c>
      <c r="E7" s="79">
        <v>1097329.2223400001</v>
      </c>
      <c r="F7" s="79">
        <v>1104951.90656</v>
      </c>
      <c r="G7" s="79">
        <v>860296.21441999997</v>
      </c>
      <c r="H7" s="79">
        <v>1134234.20361</v>
      </c>
      <c r="I7" s="56">
        <v>953374.78110999998</v>
      </c>
      <c r="J7" s="56">
        <v>1038371.7692</v>
      </c>
      <c r="K7" s="56">
        <v>1128658.0241400001</v>
      </c>
      <c r="L7" s="56"/>
      <c r="M7" s="56"/>
      <c r="N7" s="56"/>
      <c r="O7" s="79">
        <v>9270744.5192499999</v>
      </c>
      <c r="P7" s="57">
        <f t="shared" si="0"/>
        <v>5.4931791986260219</v>
      </c>
    </row>
    <row r="8" spans="1:16" x14ac:dyDescent="0.25">
      <c r="A8" s="54" t="s">
        <v>96</v>
      </c>
      <c r="B8" s="55" t="s">
        <v>174</v>
      </c>
      <c r="C8" s="79">
        <v>948859.56001999998</v>
      </c>
      <c r="D8" s="79">
        <v>987238.74256000004</v>
      </c>
      <c r="E8" s="79">
        <v>1117341.92203</v>
      </c>
      <c r="F8" s="79">
        <v>1008697.24378</v>
      </c>
      <c r="G8" s="79">
        <v>866882.75543999998</v>
      </c>
      <c r="H8" s="79">
        <v>1040101.79966</v>
      </c>
      <c r="I8" s="56">
        <v>753787.63211999997</v>
      </c>
      <c r="J8" s="56">
        <v>818903.26575000002</v>
      </c>
      <c r="K8" s="56">
        <v>862639.44322000002</v>
      </c>
      <c r="L8" s="56"/>
      <c r="M8" s="56"/>
      <c r="N8" s="56"/>
      <c r="O8" s="79">
        <v>8404452.3645799998</v>
      </c>
      <c r="P8" s="57">
        <f t="shared" si="0"/>
        <v>4.9798765146738235</v>
      </c>
    </row>
    <row r="9" spans="1:16" x14ac:dyDescent="0.25">
      <c r="A9" s="54" t="s">
        <v>95</v>
      </c>
      <c r="B9" s="55" t="s">
        <v>172</v>
      </c>
      <c r="C9" s="79">
        <v>671979.67445000005</v>
      </c>
      <c r="D9" s="79">
        <v>824584.88266999996</v>
      </c>
      <c r="E9" s="79">
        <v>927931.83866999997</v>
      </c>
      <c r="F9" s="79">
        <v>790462.86883000005</v>
      </c>
      <c r="G9" s="79">
        <v>724959.10968999995</v>
      </c>
      <c r="H9" s="79">
        <v>885248.93935999996</v>
      </c>
      <c r="I9" s="56">
        <v>740271.48343000002</v>
      </c>
      <c r="J9" s="56">
        <v>933546.55790000001</v>
      </c>
      <c r="K9" s="56">
        <v>1008998.58206</v>
      </c>
      <c r="L9" s="56"/>
      <c r="M9" s="56"/>
      <c r="N9" s="56"/>
      <c r="O9" s="79">
        <v>7507983.9370600004</v>
      </c>
      <c r="P9" s="57">
        <f t="shared" si="0"/>
        <v>4.4486935327620074</v>
      </c>
    </row>
    <row r="10" spans="1:16" x14ac:dyDescent="0.25">
      <c r="A10" s="54" t="s">
        <v>94</v>
      </c>
      <c r="B10" s="55" t="s">
        <v>175</v>
      </c>
      <c r="C10" s="79">
        <v>656056.30724999995</v>
      </c>
      <c r="D10" s="79">
        <v>759714.53537000006</v>
      </c>
      <c r="E10" s="79">
        <v>928835.99387000001</v>
      </c>
      <c r="F10" s="79">
        <v>977226.47256999998</v>
      </c>
      <c r="G10" s="79">
        <v>772023.51020000002</v>
      </c>
      <c r="H10" s="79">
        <v>868773.82874999999</v>
      </c>
      <c r="I10" s="56">
        <v>574334.05218</v>
      </c>
      <c r="J10" s="56">
        <v>732153.34028999996</v>
      </c>
      <c r="K10" s="56">
        <v>749702.82955000002</v>
      </c>
      <c r="L10" s="56"/>
      <c r="M10" s="56"/>
      <c r="N10" s="56"/>
      <c r="O10" s="79">
        <v>7018820.8700299999</v>
      </c>
      <c r="P10" s="57">
        <f t="shared" si="0"/>
        <v>4.1588505348273941</v>
      </c>
    </row>
    <row r="11" spans="1:16" x14ac:dyDescent="0.25">
      <c r="A11" s="54" t="s">
        <v>93</v>
      </c>
      <c r="B11" s="55" t="s">
        <v>176</v>
      </c>
      <c r="C11" s="79">
        <v>609424.46603999997</v>
      </c>
      <c r="D11" s="79">
        <v>715139.86534999998</v>
      </c>
      <c r="E11" s="79">
        <v>728430.71825000003</v>
      </c>
      <c r="F11" s="79">
        <v>771015.48941000004</v>
      </c>
      <c r="G11" s="79">
        <v>697170.09019999998</v>
      </c>
      <c r="H11" s="79">
        <v>871384.13726999995</v>
      </c>
      <c r="I11" s="56">
        <v>552515.33245999995</v>
      </c>
      <c r="J11" s="56">
        <v>715525.23620000004</v>
      </c>
      <c r="K11" s="56">
        <v>748955.15179000003</v>
      </c>
      <c r="L11" s="56"/>
      <c r="M11" s="56"/>
      <c r="N11" s="56"/>
      <c r="O11" s="79">
        <v>6409560.48697</v>
      </c>
      <c r="P11" s="57">
        <f t="shared" si="0"/>
        <v>3.7978464692075526</v>
      </c>
    </row>
    <row r="12" spans="1:16" x14ac:dyDescent="0.25">
      <c r="A12" s="54" t="s">
        <v>92</v>
      </c>
      <c r="B12" s="55" t="s">
        <v>212</v>
      </c>
      <c r="C12" s="79">
        <v>553453.56307000003</v>
      </c>
      <c r="D12" s="79">
        <v>581769.14489999996</v>
      </c>
      <c r="E12" s="79">
        <v>811297.82432999997</v>
      </c>
      <c r="F12" s="79">
        <v>751898.73973999999</v>
      </c>
      <c r="G12" s="79">
        <v>458009.50401999999</v>
      </c>
      <c r="H12" s="79">
        <v>748404.04310000001</v>
      </c>
      <c r="I12" s="56">
        <v>637959.76324</v>
      </c>
      <c r="J12" s="56">
        <v>570799.84933</v>
      </c>
      <c r="K12" s="56">
        <v>544338.70689999999</v>
      </c>
      <c r="L12" s="56"/>
      <c r="M12" s="56"/>
      <c r="N12" s="56"/>
      <c r="O12" s="79">
        <v>5657931.1386299999</v>
      </c>
      <c r="P12" s="57">
        <f t="shared" si="0"/>
        <v>3.3524847517311502</v>
      </c>
    </row>
    <row r="13" spans="1:16" x14ac:dyDescent="0.25">
      <c r="A13" s="54" t="s">
        <v>91</v>
      </c>
      <c r="B13" s="55" t="s">
        <v>178</v>
      </c>
      <c r="C13" s="79">
        <v>519507.09732</v>
      </c>
      <c r="D13" s="79">
        <v>576401.47094000003</v>
      </c>
      <c r="E13" s="79">
        <v>708986.63396999997</v>
      </c>
      <c r="F13" s="79">
        <v>708077.86283</v>
      </c>
      <c r="G13" s="79">
        <v>485335.39632</v>
      </c>
      <c r="H13" s="79">
        <v>565076.07963000005</v>
      </c>
      <c r="I13" s="56">
        <v>429421.78354999999</v>
      </c>
      <c r="J13" s="56">
        <v>537811.95487999998</v>
      </c>
      <c r="K13" s="56">
        <v>581041.41208000004</v>
      </c>
      <c r="L13" s="56"/>
      <c r="M13" s="56"/>
      <c r="N13" s="56"/>
      <c r="O13" s="79">
        <v>5111659.6915199999</v>
      </c>
      <c r="P13" s="57">
        <f t="shared" si="0"/>
        <v>3.0288034180651087</v>
      </c>
    </row>
    <row r="14" spans="1:16" x14ac:dyDescent="0.25">
      <c r="A14" s="54" t="s">
        <v>90</v>
      </c>
      <c r="B14" s="55" t="s">
        <v>173</v>
      </c>
      <c r="C14" s="79">
        <v>381874.47272000002</v>
      </c>
      <c r="D14" s="79">
        <v>431029.98515000002</v>
      </c>
      <c r="E14" s="79">
        <v>250355.43981000001</v>
      </c>
      <c r="F14" s="79">
        <v>393991.98658999999</v>
      </c>
      <c r="G14" s="79">
        <v>435061.90029999998</v>
      </c>
      <c r="H14" s="79">
        <v>685244.58765</v>
      </c>
      <c r="I14" s="56">
        <v>602858.71221999999</v>
      </c>
      <c r="J14" s="56">
        <v>737552.84103999997</v>
      </c>
      <c r="K14" s="56">
        <v>925428.58492000005</v>
      </c>
      <c r="L14" s="56"/>
      <c r="M14" s="56"/>
      <c r="N14" s="56"/>
      <c r="O14" s="79">
        <v>4843398.5104</v>
      </c>
      <c r="P14" s="57">
        <f t="shared" si="0"/>
        <v>2.8698510559471151</v>
      </c>
    </row>
    <row r="15" spans="1:16" x14ac:dyDescent="0.25">
      <c r="A15" s="54" t="s">
        <v>89</v>
      </c>
      <c r="B15" s="55" t="s">
        <v>177</v>
      </c>
      <c r="C15" s="79">
        <v>343479.99683000002</v>
      </c>
      <c r="D15" s="79">
        <v>444910.50958000001</v>
      </c>
      <c r="E15" s="79">
        <v>718400.61133999994</v>
      </c>
      <c r="F15" s="79">
        <v>615639.83603999997</v>
      </c>
      <c r="G15" s="79">
        <v>599660.82198999997</v>
      </c>
      <c r="H15" s="79">
        <v>664974.50736000005</v>
      </c>
      <c r="I15" s="56">
        <v>353858.61515000003</v>
      </c>
      <c r="J15" s="56">
        <v>428771.54920000001</v>
      </c>
      <c r="K15" s="56">
        <v>607035.17535000003</v>
      </c>
      <c r="L15" s="56"/>
      <c r="M15" s="56"/>
      <c r="N15" s="56"/>
      <c r="O15" s="79">
        <v>4776731.6228400003</v>
      </c>
      <c r="P15" s="57">
        <f t="shared" si="0"/>
        <v>2.8303490332971202</v>
      </c>
    </row>
    <row r="16" spans="1:16" x14ac:dyDescent="0.25">
      <c r="A16" s="54" t="s">
        <v>88</v>
      </c>
      <c r="B16" s="55" t="s">
        <v>213</v>
      </c>
      <c r="C16" s="79">
        <v>380542.63971000002</v>
      </c>
      <c r="D16" s="79">
        <v>457846.44211</v>
      </c>
      <c r="E16" s="79">
        <v>506708.57367000001</v>
      </c>
      <c r="F16" s="79">
        <v>519012.98401999997</v>
      </c>
      <c r="G16" s="79">
        <v>398438.45452000003</v>
      </c>
      <c r="H16" s="79">
        <v>477237.71756000002</v>
      </c>
      <c r="I16" s="56">
        <v>353713.55320999998</v>
      </c>
      <c r="J16" s="56">
        <v>394665.94621999998</v>
      </c>
      <c r="K16" s="56">
        <v>448632.24596999999</v>
      </c>
      <c r="L16" s="56"/>
      <c r="M16" s="56"/>
      <c r="N16" s="56"/>
      <c r="O16" s="79">
        <v>3936798.55699</v>
      </c>
      <c r="P16" s="57">
        <f t="shared" si="0"/>
        <v>2.3326648574485698</v>
      </c>
    </row>
    <row r="17" spans="1:16" x14ac:dyDescent="0.25">
      <c r="A17" s="54" t="s">
        <v>87</v>
      </c>
      <c r="B17" s="55" t="s">
        <v>215</v>
      </c>
      <c r="C17" s="79">
        <v>317527.50529</v>
      </c>
      <c r="D17" s="79">
        <v>330306.44540999999</v>
      </c>
      <c r="E17" s="79">
        <v>410167.06495000003</v>
      </c>
      <c r="F17" s="79">
        <v>442559.78223000001</v>
      </c>
      <c r="G17" s="79">
        <v>344476.42661000002</v>
      </c>
      <c r="H17" s="79">
        <v>418812.00131999998</v>
      </c>
      <c r="I17" s="56">
        <v>482823.19845999999</v>
      </c>
      <c r="J17" s="56">
        <v>311877.30482999998</v>
      </c>
      <c r="K17" s="56">
        <v>369731.35340000002</v>
      </c>
      <c r="L17" s="56"/>
      <c r="M17" s="56"/>
      <c r="N17" s="56"/>
      <c r="O17" s="79">
        <v>3428281.0825</v>
      </c>
      <c r="P17" s="57">
        <f t="shared" si="0"/>
        <v>2.0313538238842135</v>
      </c>
    </row>
    <row r="18" spans="1:16" x14ac:dyDescent="0.25">
      <c r="A18" s="54" t="s">
        <v>86</v>
      </c>
      <c r="B18" s="55" t="s">
        <v>214</v>
      </c>
      <c r="C18" s="79">
        <v>279882.39718000003</v>
      </c>
      <c r="D18" s="79">
        <v>360188.53554000001</v>
      </c>
      <c r="E18" s="79">
        <v>465303.37517000001</v>
      </c>
      <c r="F18" s="79">
        <v>366291.8861</v>
      </c>
      <c r="G18" s="79">
        <v>408486.73527</v>
      </c>
      <c r="H18" s="79">
        <v>421850.90795999998</v>
      </c>
      <c r="I18" s="56">
        <v>293688.73981</v>
      </c>
      <c r="J18" s="56">
        <v>345355.46096</v>
      </c>
      <c r="K18" s="56">
        <v>392213.41671999998</v>
      </c>
      <c r="L18" s="56"/>
      <c r="M18" s="56"/>
      <c r="N18" s="56"/>
      <c r="O18" s="79">
        <v>3333261.4547100002</v>
      </c>
      <c r="P18" s="57">
        <f t="shared" si="0"/>
        <v>1.9750519980973631</v>
      </c>
    </row>
    <row r="19" spans="1:16" x14ac:dyDescent="0.25">
      <c r="A19" s="54" t="s">
        <v>85</v>
      </c>
      <c r="B19" s="55" t="s">
        <v>217</v>
      </c>
      <c r="C19" s="79">
        <v>429373.54063</v>
      </c>
      <c r="D19" s="79">
        <v>402975.89886999998</v>
      </c>
      <c r="E19" s="79">
        <v>396977.88831000001</v>
      </c>
      <c r="F19" s="79">
        <v>379982.43835999997</v>
      </c>
      <c r="G19" s="79">
        <v>318486.71531</v>
      </c>
      <c r="H19" s="79">
        <v>382632.41013999999</v>
      </c>
      <c r="I19" s="56">
        <v>249335.04446</v>
      </c>
      <c r="J19" s="56">
        <v>236480.06946</v>
      </c>
      <c r="K19" s="56">
        <v>239406.48547000001</v>
      </c>
      <c r="L19" s="56"/>
      <c r="M19" s="56"/>
      <c r="N19" s="56"/>
      <c r="O19" s="79">
        <v>3035650.49101</v>
      </c>
      <c r="P19" s="57">
        <f t="shared" si="0"/>
        <v>1.7987090569575994</v>
      </c>
    </row>
    <row r="20" spans="1:16" x14ac:dyDescent="0.25">
      <c r="A20" s="54" t="s">
        <v>84</v>
      </c>
      <c r="B20" s="55" t="s">
        <v>216</v>
      </c>
      <c r="C20" s="79">
        <v>198604.21090000001</v>
      </c>
      <c r="D20" s="79">
        <v>303124.86609999998</v>
      </c>
      <c r="E20" s="79">
        <v>258996.56455000001</v>
      </c>
      <c r="F20" s="79">
        <v>367539.20494999998</v>
      </c>
      <c r="G20" s="79">
        <v>191748.69021999999</v>
      </c>
      <c r="H20" s="79">
        <v>355054.11485000001</v>
      </c>
      <c r="I20" s="56">
        <v>206224.7599</v>
      </c>
      <c r="J20" s="56">
        <v>358142.64019000001</v>
      </c>
      <c r="K20" s="56">
        <v>300124.96935000003</v>
      </c>
      <c r="L20" s="56"/>
      <c r="M20" s="56"/>
      <c r="N20" s="56"/>
      <c r="O20" s="79">
        <v>2539560.0210099998</v>
      </c>
      <c r="P20" s="57">
        <f t="shared" si="0"/>
        <v>1.5047613761880438</v>
      </c>
    </row>
    <row r="21" spans="1:16" x14ac:dyDescent="0.25">
      <c r="A21" s="54" t="s">
        <v>83</v>
      </c>
      <c r="B21" s="55" t="s">
        <v>218</v>
      </c>
      <c r="C21" s="79">
        <v>227061.1488</v>
      </c>
      <c r="D21" s="79">
        <v>315692.21851999999</v>
      </c>
      <c r="E21" s="79">
        <v>316151.93998000002</v>
      </c>
      <c r="F21" s="79">
        <v>349914.65862</v>
      </c>
      <c r="G21" s="79">
        <v>208410.20887999999</v>
      </c>
      <c r="H21" s="79">
        <v>247659.31318</v>
      </c>
      <c r="I21" s="56">
        <v>207095.52329000001</v>
      </c>
      <c r="J21" s="56">
        <v>213762.37943</v>
      </c>
      <c r="K21" s="56">
        <v>233743.80647000001</v>
      </c>
      <c r="L21" s="56"/>
      <c r="M21" s="56"/>
      <c r="N21" s="56"/>
      <c r="O21" s="79">
        <v>2319491.1971700001</v>
      </c>
      <c r="P21" s="57">
        <f t="shared" si="0"/>
        <v>1.3743643532872576</v>
      </c>
    </row>
    <row r="22" spans="1:16" x14ac:dyDescent="0.25">
      <c r="A22" s="54" t="s">
        <v>82</v>
      </c>
      <c r="B22" s="55" t="s">
        <v>219</v>
      </c>
      <c r="C22" s="79">
        <v>191687.18562</v>
      </c>
      <c r="D22" s="79">
        <v>249701.93213</v>
      </c>
      <c r="E22" s="79">
        <v>348624.11624</v>
      </c>
      <c r="F22" s="79">
        <v>260745.59737</v>
      </c>
      <c r="G22" s="79">
        <v>231218.76160999999</v>
      </c>
      <c r="H22" s="79">
        <v>271404.72495</v>
      </c>
      <c r="I22" s="56">
        <v>201279.84304000001</v>
      </c>
      <c r="J22" s="56">
        <v>188956.05222000001</v>
      </c>
      <c r="K22" s="56">
        <v>225589.69870000001</v>
      </c>
      <c r="L22" s="56"/>
      <c r="M22" s="56"/>
      <c r="N22" s="56"/>
      <c r="O22" s="79">
        <v>2169207.91188</v>
      </c>
      <c r="P22" s="57">
        <f t="shared" si="0"/>
        <v>1.2853172422443362</v>
      </c>
    </row>
    <row r="23" spans="1:16" x14ac:dyDescent="0.25">
      <c r="A23" s="54" t="s">
        <v>81</v>
      </c>
      <c r="B23" s="55" t="s">
        <v>220</v>
      </c>
      <c r="C23" s="79">
        <v>258960.94308999999</v>
      </c>
      <c r="D23" s="79">
        <v>231747.92254</v>
      </c>
      <c r="E23" s="79">
        <v>226248.79934999999</v>
      </c>
      <c r="F23" s="79">
        <v>281638.28500999999</v>
      </c>
      <c r="G23" s="79">
        <v>203207.06486000001</v>
      </c>
      <c r="H23" s="79">
        <v>221705.43372999999</v>
      </c>
      <c r="I23" s="56">
        <v>214713.52653999999</v>
      </c>
      <c r="J23" s="56">
        <v>231987.78537999999</v>
      </c>
      <c r="K23" s="56">
        <v>224666.82665999999</v>
      </c>
      <c r="L23" s="56"/>
      <c r="M23" s="56"/>
      <c r="N23" s="56"/>
      <c r="O23" s="79">
        <v>2094876.5871600001</v>
      </c>
      <c r="P23" s="57">
        <f t="shared" si="0"/>
        <v>1.2412738230873976</v>
      </c>
    </row>
    <row r="24" spans="1:16" x14ac:dyDescent="0.25">
      <c r="A24" s="54" t="s">
        <v>80</v>
      </c>
      <c r="B24" s="55" t="s">
        <v>221</v>
      </c>
      <c r="C24" s="79">
        <v>191213.14981999999</v>
      </c>
      <c r="D24" s="79">
        <v>262108.67092</v>
      </c>
      <c r="E24" s="79">
        <v>302745.65531</v>
      </c>
      <c r="F24" s="79">
        <v>198631.88768000001</v>
      </c>
      <c r="G24" s="79">
        <v>155558.60750000001</v>
      </c>
      <c r="H24" s="79">
        <v>192338.99668000001</v>
      </c>
      <c r="I24" s="56">
        <v>139239.63793</v>
      </c>
      <c r="J24" s="56">
        <v>177047.20475999999</v>
      </c>
      <c r="K24" s="56">
        <v>194131.82087</v>
      </c>
      <c r="L24" s="56"/>
      <c r="M24" s="56"/>
      <c r="N24" s="56"/>
      <c r="O24" s="79">
        <v>1813015.6314699999</v>
      </c>
      <c r="P24" s="57">
        <f t="shared" si="0"/>
        <v>1.0742632086231325</v>
      </c>
    </row>
    <row r="25" spans="1:16" x14ac:dyDescent="0.25">
      <c r="A25" s="58"/>
      <c r="B25" s="170" t="s">
        <v>79</v>
      </c>
      <c r="C25" s="170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108821899.21771</v>
      </c>
      <c r="P25" s="60">
        <f>SUM(P5:P24)</f>
        <v>64.480063267460437</v>
      </c>
    </row>
    <row r="26" spans="1:16" ht="13.5" customHeight="1" x14ac:dyDescent="0.25">
      <c r="A26" s="58"/>
      <c r="B26" s="171" t="s">
        <v>78</v>
      </c>
      <c r="C26" s="17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168768288.52713996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M1" sqref="M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1" sqref="I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2022-10-10T08:08:14Z</dcterms:modified>
</cp:coreProperties>
</file>