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2\202210 - Ekim\dağıtım\tam\"/>
    </mc:Choice>
  </mc:AlternateContent>
  <xr:revisionPtr revIDLastSave="0" documentId="13_ncr:1_{D6400A77-289F-4728-A108-BA5D50801155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L82" i="22" l="1"/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K45" i="1"/>
  <c r="M45" i="1" s="1"/>
  <c r="J45" i="1"/>
  <c r="G45" i="1"/>
  <c r="I45" i="1" s="1"/>
  <c r="F45" i="1"/>
  <c r="C45" i="1"/>
  <c r="E45" i="1" s="1"/>
  <c r="B45" i="1"/>
  <c r="D45" i="1" l="1"/>
  <c r="L45" i="1"/>
  <c r="H45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L39" i="2" s="1"/>
  <c r="G39" i="3" s="1"/>
  <c r="K38" i="2"/>
  <c r="L38" i="2" s="1"/>
  <c r="G38" i="3" s="1"/>
  <c r="K37" i="2"/>
  <c r="K36" i="2"/>
  <c r="K35" i="2"/>
  <c r="K34" i="2"/>
  <c r="K33" i="2"/>
  <c r="K32" i="2"/>
  <c r="L32" i="2" s="1"/>
  <c r="G32" i="3" s="1"/>
  <c r="K31" i="2"/>
  <c r="K30" i="2"/>
  <c r="L30" i="2" s="1"/>
  <c r="G30" i="3" s="1"/>
  <c r="K28" i="2"/>
  <c r="K26" i="2"/>
  <c r="K25" i="2"/>
  <c r="K24" i="2"/>
  <c r="K21" i="2"/>
  <c r="K19" i="2"/>
  <c r="K17" i="2"/>
  <c r="L17" i="2" s="1"/>
  <c r="G17" i="3" s="1"/>
  <c r="K16" i="2"/>
  <c r="L16" i="2" s="1"/>
  <c r="G16" i="3" s="1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J35" i="2"/>
  <c r="J34" i="2"/>
  <c r="L34" i="2" s="1"/>
  <c r="G34" i="3" s="1"/>
  <c r="J33" i="2"/>
  <c r="J32" i="2"/>
  <c r="J31" i="2"/>
  <c r="J30" i="2"/>
  <c r="J28" i="2"/>
  <c r="L28" i="2" s="1"/>
  <c r="G28" i="3" s="1"/>
  <c r="J26" i="2"/>
  <c r="L26" i="2" s="1"/>
  <c r="G26" i="3" s="1"/>
  <c r="J25" i="2"/>
  <c r="J24" i="2"/>
  <c r="L24" i="2" s="1"/>
  <c r="G24" i="3" s="1"/>
  <c r="J21" i="2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H37" i="2" s="1"/>
  <c r="E37" i="3" s="1"/>
  <c r="G36" i="2"/>
  <c r="H36" i="2" s="1"/>
  <c r="E36" i="3" s="1"/>
  <c r="G35" i="2"/>
  <c r="G34" i="2"/>
  <c r="G33" i="2"/>
  <c r="G32" i="2"/>
  <c r="G31" i="2"/>
  <c r="G30" i="2"/>
  <c r="H30" i="2" s="1"/>
  <c r="E30" i="3" s="1"/>
  <c r="G28" i="2"/>
  <c r="H28" i="2" s="1"/>
  <c r="E28" i="3" s="1"/>
  <c r="G26" i="2"/>
  <c r="H26" i="2" s="1"/>
  <c r="E26" i="3" s="1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F40" i="2"/>
  <c r="H40" i="2" s="1"/>
  <c r="E40" i="3" s="1"/>
  <c r="F39" i="2"/>
  <c r="F38" i="2"/>
  <c r="F37" i="2"/>
  <c r="F36" i="2"/>
  <c r="F35" i="2"/>
  <c r="H35" i="2" s="1"/>
  <c r="E35" i="3" s="1"/>
  <c r="F34" i="2"/>
  <c r="F33" i="2"/>
  <c r="H33" i="2" s="1"/>
  <c r="E33" i="3" s="1"/>
  <c r="F32" i="2"/>
  <c r="F31" i="2"/>
  <c r="H31" i="2" s="1"/>
  <c r="E31" i="3" s="1"/>
  <c r="F30" i="2"/>
  <c r="F28" i="2"/>
  <c r="F26" i="2"/>
  <c r="F25" i="2"/>
  <c r="F24" i="2"/>
  <c r="F21" i="2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H10" i="2" s="1"/>
  <c r="E10" i="3" s="1"/>
  <c r="C43" i="2"/>
  <c r="D43" i="2" s="1"/>
  <c r="C43" i="3" s="1"/>
  <c r="C41" i="2"/>
  <c r="C40" i="2"/>
  <c r="C39" i="2"/>
  <c r="C38" i="2"/>
  <c r="C37" i="2"/>
  <c r="C36" i="2"/>
  <c r="C35" i="2"/>
  <c r="D35" i="2" s="1"/>
  <c r="C35" i="3" s="1"/>
  <c r="C34" i="2"/>
  <c r="C33" i="2"/>
  <c r="C32" i="2"/>
  <c r="C31" i="2"/>
  <c r="C30" i="2"/>
  <c r="C28" i="2"/>
  <c r="C26" i="2"/>
  <c r="C25" i="2"/>
  <c r="D25" i="2" s="1"/>
  <c r="C25" i="3" s="1"/>
  <c r="C24" i="2"/>
  <c r="D24" i="2" s="1"/>
  <c r="C24" i="3" s="1"/>
  <c r="C21" i="2"/>
  <c r="C19" i="2"/>
  <c r="C17" i="2"/>
  <c r="C16" i="2"/>
  <c r="C15" i="2"/>
  <c r="C14" i="2"/>
  <c r="D14" i="2" s="1"/>
  <c r="C14" i="3" s="1"/>
  <c r="C13" i="2"/>
  <c r="C12" i="2"/>
  <c r="D12" i="2" s="1"/>
  <c r="C12" i="3" s="1"/>
  <c r="C11" i="2"/>
  <c r="C10" i="2"/>
  <c r="B43" i="2"/>
  <c r="B41" i="2"/>
  <c r="D41" i="2" s="1"/>
  <c r="C41" i="3" s="1"/>
  <c r="B40" i="2"/>
  <c r="D40" i="2" s="1"/>
  <c r="C40" i="3" s="1"/>
  <c r="B39" i="2"/>
  <c r="D39" i="2" s="1"/>
  <c r="C39" i="3" s="1"/>
  <c r="B38" i="2"/>
  <c r="D38" i="2" s="1"/>
  <c r="C38" i="3" s="1"/>
  <c r="B37" i="2"/>
  <c r="B36" i="2"/>
  <c r="B35" i="2"/>
  <c r="B34" i="2"/>
  <c r="B33" i="2"/>
  <c r="B32" i="2"/>
  <c r="B31" i="2"/>
  <c r="B30" i="2"/>
  <c r="D30" i="2" s="1"/>
  <c r="C30" i="3" s="1"/>
  <c r="B28" i="2"/>
  <c r="B26" i="2"/>
  <c r="B25" i="2"/>
  <c r="B24" i="2"/>
  <c r="B21" i="2"/>
  <c r="D21" i="2" s="1"/>
  <c r="C21" i="3" s="1"/>
  <c r="B19" i="2"/>
  <c r="B17" i="2"/>
  <c r="B16" i="2"/>
  <c r="D16" i="2" s="1"/>
  <c r="C16" i="3" s="1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J42" i="1"/>
  <c r="J42" i="2" s="1"/>
  <c r="G42" i="1"/>
  <c r="G42" i="2" s="1"/>
  <c r="F42" i="1"/>
  <c r="F42" i="2" s="1"/>
  <c r="C42" i="1"/>
  <c r="C42" i="2"/>
  <c r="B42" i="1"/>
  <c r="B42" i="2" s="1"/>
  <c r="K29" i="1"/>
  <c r="K29" i="2" s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G27" i="2" s="1"/>
  <c r="F27" i="1"/>
  <c r="F27" i="2" s="1"/>
  <c r="C27" i="1"/>
  <c r="C27" i="2" s="1"/>
  <c r="B27" i="1"/>
  <c r="B27" i="2" s="1"/>
  <c r="K23" i="1"/>
  <c r="J23" i="1"/>
  <c r="G23" i="1"/>
  <c r="F23" i="1"/>
  <c r="F23" i="2" s="1"/>
  <c r="C23" i="1"/>
  <c r="B23" i="1"/>
  <c r="B23" i="2" s="1"/>
  <c r="K20" i="1"/>
  <c r="J20" i="1"/>
  <c r="J20" i="2" s="1"/>
  <c r="G20" i="1"/>
  <c r="G20" i="2" s="1"/>
  <c r="F20" i="1"/>
  <c r="F20" i="2" s="1"/>
  <c r="C20" i="1"/>
  <c r="C20" i="2" s="1"/>
  <c r="B20" i="1"/>
  <c r="D20" i="1" s="1"/>
  <c r="B20" i="3" s="1"/>
  <c r="K18" i="1"/>
  <c r="J18" i="1"/>
  <c r="L18" i="1" s="1"/>
  <c r="F18" i="3" s="1"/>
  <c r="G18" i="1"/>
  <c r="G18" i="2" s="1"/>
  <c r="F18" i="1"/>
  <c r="F18" i="2" s="1"/>
  <c r="C18" i="1"/>
  <c r="C18" i="2" s="1"/>
  <c r="B18" i="1"/>
  <c r="B18" i="2" s="1"/>
  <c r="K9" i="1"/>
  <c r="K9" i="2" s="1"/>
  <c r="J9" i="1"/>
  <c r="G9" i="1"/>
  <c r="F9" i="1"/>
  <c r="F9" i="2" s="1"/>
  <c r="C9" i="1"/>
  <c r="C9" i="2" s="1"/>
  <c r="B9" i="1"/>
  <c r="B9" i="2" s="1"/>
  <c r="G9" i="2"/>
  <c r="K42" i="2"/>
  <c r="K18" i="2"/>
  <c r="G23" i="2"/>
  <c r="K27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15" i="2"/>
  <c r="G15" i="3" s="1"/>
  <c r="L19" i="2"/>
  <c r="G19" i="3" s="1"/>
  <c r="L36" i="2"/>
  <c r="G36" i="3" s="1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5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20" i="1"/>
  <c r="D20" i="3" s="1"/>
  <c r="H19" i="1"/>
  <c r="D19" i="3" s="1"/>
  <c r="D19" i="1"/>
  <c r="B19" i="3" s="1"/>
  <c r="H17" i="1"/>
  <c r="D17" i="3" s="1"/>
  <c r="D17" i="1"/>
  <c r="B17" i="3" s="1"/>
  <c r="H16" i="1"/>
  <c r="D16" i="3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32" i="2"/>
  <c r="C32" i="3" s="1"/>
  <c r="H38" i="2"/>
  <c r="E38" i="3" s="1"/>
  <c r="H25" i="2"/>
  <c r="E25" i="3" s="1"/>
  <c r="D45" i="3"/>
  <c r="H12" i="2"/>
  <c r="E12" i="3" s="1"/>
  <c r="D19" i="2"/>
  <c r="C19" i="3" s="1"/>
  <c r="H43" i="2"/>
  <c r="E43" i="3" s="1"/>
  <c r="F46" i="3"/>
  <c r="F45" i="3"/>
  <c r="D46" i="2" l="1"/>
  <c r="C46" i="3" s="1"/>
  <c r="D17" i="2"/>
  <c r="C17" i="3" s="1"/>
  <c r="H27" i="1"/>
  <c r="D27" i="3" s="1"/>
  <c r="D31" i="2"/>
  <c r="C31" i="3" s="1"/>
  <c r="H11" i="2"/>
  <c r="E11" i="3" s="1"/>
  <c r="H41" i="2"/>
  <c r="E41" i="3" s="1"/>
  <c r="L35" i="2"/>
  <c r="G35" i="3" s="1"/>
  <c r="D28" i="2"/>
  <c r="C28" i="3" s="1"/>
  <c r="L33" i="2"/>
  <c r="G33" i="3" s="1"/>
  <c r="B20" i="2"/>
  <c r="D20" i="2" s="1"/>
  <c r="C20" i="3" s="1"/>
  <c r="D42" i="2"/>
  <c r="C42" i="3" s="1"/>
  <c r="H18" i="1"/>
  <c r="D18" i="3" s="1"/>
  <c r="D13" i="2"/>
  <c r="C13" i="3" s="1"/>
  <c r="D10" i="2"/>
  <c r="C10" i="3" s="1"/>
  <c r="H34" i="2"/>
  <c r="E34" i="3" s="1"/>
  <c r="H20" i="2"/>
  <c r="E20" i="3" s="1"/>
  <c r="L20" i="1"/>
  <c r="F20" i="3" s="1"/>
  <c r="L31" i="2"/>
  <c r="G31" i="3" s="1"/>
  <c r="D27" i="2"/>
  <c r="C27" i="3" s="1"/>
  <c r="H42" i="2"/>
  <c r="E42" i="3" s="1"/>
  <c r="H39" i="2"/>
  <c r="E39" i="3" s="1"/>
  <c r="H32" i="2"/>
  <c r="E32" i="3" s="1"/>
  <c r="H27" i="2"/>
  <c r="E27" i="3" s="1"/>
  <c r="H21" i="2"/>
  <c r="E21" i="3" s="1"/>
  <c r="L13" i="2"/>
  <c r="G13" i="3" s="1"/>
  <c r="L25" i="2"/>
  <c r="G25" i="3" s="1"/>
  <c r="H24" i="2"/>
  <c r="E24" i="3" s="1"/>
  <c r="J18" i="2"/>
  <c r="L18" i="2" s="1"/>
  <c r="G18" i="3" s="1"/>
  <c r="D33" i="2"/>
  <c r="C33" i="3" s="1"/>
  <c r="H13" i="2"/>
  <c r="E13" i="3" s="1"/>
  <c r="L10" i="2"/>
  <c r="G10" i="3" s="1"/>
  <c r="L37" i="2"/>
  <c r="G37" i="3" s="1"/>
  <c r="E46" i="2"/>
  <c r="O25" i="23"/>
  <c r="P12" i="23"/>
  <c r="P11" i="23"/>
  <c r="P10" i="23"/>
  <c r="P9" i="23"/>
  <c r="P8" i="23"/>
  <c r="P7" i="23"/>
  <c r="P6" i="23"/>
  <c r="P5" i="23"/>
  <c r="L42" i="2"/>
  <c r="G42" i="3" s="1"/>
  <c r="L42" i="1"/>
  <c r="F42" i="3" s="1"/>
  <c r="L40" i="2"/>
  <c r="G40" i="3" s="1"/>
  <c r="D37" i="2"/>
  <c r="C37" i="3" s="1"/>
  <c r="D36" i="2"/>
  <c r="C36" i="3" s="1"/>
  <c r="H29" i="1"/>
  <c r="D29" i="3" s="1"/>
  <c r="D34" i="2"/>
  <c r="C34" i="3" s="1"/>
  <c r="L29" i="2"/>
  <c r="G29" i="3" s="1"/>
  <c r="L29" i="1"/>
  <c r="F29" i="3" s="1"/>
  <c r="D29" i="1"/>
  <c r="B29" i="3" s="1"/>
  <c r="D29" i="2"/>
  <c r="C29" i="3" s="1"/>
  <c r="K22" i="1"/>
  <c r="K22" i="2" s="1"/>
  <c r="G29" i="2"/>
  <c r="H29" i="2" s="1"/>
  <c r="E29" i="3" s="1"/>
  <c r="G22" i="1"/>
  <c r="G22" i="2" s="1"/>
  <c r="L27" i="2"/>
  <c r="G27" i="3" s="1"/>
  <c r="L27" i="1"/>
  <c r="F27" i="3" s="1"/>
  <c r="F22" i="1"/>
  <c r="F22" i="2" s="1"/>
  <c r="H23" i="1"/>
  <c r="D23" i="3" s="1"/>
  <c r="D26" i="2"/>
  <c r="C26" i="3" s="1"/>
  <c r="K23" i="2"/>
  <c r="L23" i="1"/>
  <c r="F23" i="3" s="1"/>
  <c r="J23" i="2"/>
  <c r="L23" i="2" s="1"/>
  <c r="G23" i="3" s="1"/>
  <c r="J22" i="1"/>
  <c r="B22" i="1"/>
  <c r="B22" i="2" s="1"/>
  <c r="D23" i="1"/>
  <c r="B23" i="3" s="1"/>
  <c r="H23" i="2"/>
  <c r="E23" i="3" s="1"/>
  <c r="C22" i="1"/>
  <c r="C23" i="2"/>
  <c r="D23" i="2" s="1"/>
  <c r="C23" i="3" s="1"/>
  <c r="K20" i="2"/>
  <c r="L20" i="2" s="1"/>
  <c r="G20" i="3" s="1"/>
  <c r="L21" i="2"/>
  <c r="G21" i="3" s="1"/>
  <c r="J8" i="1"/>
  <c r="J8" i="2" s="1"/>
  <c r="G8" i="1"/>
  <c r="G8" i="2" s="1"/>
  <c r="H18" i="2"/>
  <c r="E18" i="3" s="1"/>
  <c r="D18" i="2"/>
  <c r="C18" i="3" s="1"/>
  <c r="D18" i="1"/>
  <c r="B18" i="3" s="1"/>
  <c r="B8" i="1"/>
  <c r="H16" i="2"/>
  <c r="E16" i="3" s="1"/>
  <c r="K8" i="1"/>
  <c r="K8" i="2" s="1"/>
  <c r="F8" i="1"/>
  <c r="F8" i="2" s="1"/>
  <c r="H9" i="1"/>
  <c r="D9" i="3" s="1"/>
  <c r="D9" i="1"/>
  <c r="B9" i="3" s="1"/>
  <c r="C8" i="1"/>
  <c r="L9" i="1"/>
  <c r="F9" i="3" s="1"/>
  <c r="J9" i="2"/>
  <c r="L9" i="2" s="1"/>
  <c r="G9" i="3" s="1"/>
  <c r="H9" i="2"/>
  <c r="E9" i="3" s="1"/>
  <c r="D9" i="2"/>
  <c r="C9" i="3" s="1"/>
  <c r="J44" i="1" l="1"/>
  <c r="J44" i="2" s="1"/>
  <c r="D8" i="1"/>
  <c r="B8" i="3" s="1"/>
  <c r="P25" i="23"/>
  <c r="H22" i="1"/>
  <c r="D22" i="3" s="1"/>
  <c r="H22" i="2"/>
  <c r="E22" i="3" s="1"/>
  <c r="L22" i="1"/>
  <c r="F22" i="3" s="1"/>
  <c r="J22" i="2"/>
  <c r="L22" i="2" s="1"/>
  <c r="G22" i="3" s="1"/>
  <c r="C22" i="2"/>
  <c r="D22" i="2" s="1"/>
  <c r="C22" i="3" s="1"/>
  <c r="D22" i="1"/>
  <c r="B22" i="3" s="1"/>
  <c r="L8" i="1"/>
  <c r="F8" i="3" s="1"/>
  <c r="G44" i="1"/>
  <c r="K44" i="1"/>
  <c r="H8" i="1"/>
  <c r="D8" i="3" s="1"/>
  <c r="B8" i="2"/>
  <c r="B44" i="1"/>
  <c r="F44" i="1"/>
  <c r="F45" i="2" s="1"/>
  <c r="H8" i="2"/>
  <c r="E8" i="3" s="1"/>
  <c r="L8" i="2"/>
  <c r="G8" i="3" s="1"/>
  <c r="C8" i="2"/>
  <c r="C44" i="1"/>
  <c r="J45" i="2"/>
  <c r="F44" i="2" l="1"/>
  <c r="L44" i="1"/>
  <c r="F44" i="3" s="1"/>
  <c r="H44" i="1"/>
  <c r="D44" i="3" s="1"/>
  <c r="G44" i="2"/>
  <c r="I17" i="2" s="1"/>
  <c r="K44" i="2"/>
  <c r="M8" i="2" s="1"/>
  <c r="D8" i="2"/>
  <c r="C8" i="3" s="1"/>
  <c r="B45" i="2"/>
  <c r="B44" i="2"/>
  <c r="D44" i="1"/>
  <c r="B44" i="3" s="1"/>
  <c r="C44" i="2"/>
  <c r="I32" i="2"/>
  <c r="I22" i="2" l="1"/>
  <c r="I44" i="2"/>
  <c r="I39" i="2"/>
  <c r="I43" i="2"/>
  <c r="I20" i="2"/>
  <c r="I28" i="2"/>
  <c r="I26" i="2"/>
  <c r="M16" i="2"/>
  <c r="M28" i="2"/>
  <c r="M11" i="2"/>
  <c r="M21" i="2"/>
  <c r="M26" i="2"/>
  <c r="M34" i="2"/>
  <c r="M9" i="2"/>
  <c r="M37" i="2"/>
  <c r="M12" i="2"/>
  <c r="M33" i="2"/>
  <c r="M35" i="2"/>
  <c r="M25" i="2"/>
  <c r="M29" i="2"/>
  <c r="M20" i="2"/>
  <c r="M10" i="2"/>
  <c r="M24" i="2"/>
  <c r="M14" i="2"/>
  <c r="M36" i="2"/>
  <c r="M27" i="2"/>
  <c r="M15" i="2"/>
  <c r="M44" i="2"/>
  <c r="M39" i="2"/>
  <c r="M42" i="2"/>
  <c r="M32" i="2"/>
  <c r="M38" i="2"/>
  <c r="M22" i="2"/>
  <c r="M23" i="2"/>
  <c r="L44" i="2"/>
  <c r="G44" i="3" s="1"/>
  <c r="M18" i="2"/>
  <c r="M17" i="2"/>
  <c r="M41" i="2"/>
  <c r="M43" i="2"/>
  <c r="M19" i="2"/>
  <c r="M30" i="2"/>
  <c r="M31" i="2"/>
  <c r="M13" i="2"/>
  <c r="M40" i="2"/>
  <c r="I23" i="2"/>
  <c r="I18" i="2"/>
  <c r="I12" i="2"/>
  <c r="I29" i="2"/>
  <c r="I16" i="2"/>
  <c r="H44" i="2"/>
  <c r="E44" i="3" s="1"/>
  <c r="I27" i="2"/>
  <c r="I40" i="2"/>
  <c r="I30" i="2"/>
  <c r="I8" i="2"/>
  <c r="I11" i="2"/>
  <c r="I31" i="2"/>
  <c r="I14" i="2"/>
  <c r="I34" i="2"/>
  <c r="I9" i="2"/>
  <c r="I19" i="2"/>
  <c r="I15" i="2"/>
  <c r="I42" i="2"/>
  <c r="I37" i="2"/>
  <c r="I33" i="2"/>
  <c r="I13" i="2"/>
  <c r="I24" i="2"/>
  <c r="I10" i="2"/>
  <c r="I25" i="2"/>
  <c r="I35" i="2"/>
  <c r="I41" i="2"/>
  <c r="I38" i="2"/>
  <c r="I36" i="2"/>
  <c r="I21" i="2"/>
  <c r="G46" i="2"/>
  <c r="G45" i="2"/>
  <c r="E44" i="2"/>
  <c r="E33" i="2"/>
  <c r="E11" i="2"/>
  <c r="E13" i="2"/>
  <c r="E24" i="2"/>
  <c r="E34" i="2"/>
  <c r="E10" i="2"/>
  <c r="E28" i="2"/>
  <c r="E14" i="2"/>
  <c r="E42" i="2"/>
  <c r="E18" i="2"/>
  <c r="E9" i="2"/>
  <c r="E12" i="2"/>
  <c r="E25" i="2"/>
  <c r="E40" i="2"/>
  <c r="E17" i="2"/>
  <c r="E31" i="2"/>
  <c r="E29" i="2"/>
  <c r="D44" i="2"/>
  <c r="C44" i="3" s="1"/>
  <c r="E43" i="2"/>
  <c r="E39" i="2"/>
  <c r="E15" i="2"/>
  <c r="E35" i="2"/>
  <c r="E37" i="2"/>
  <c r="E26" i="2"/>
  <c r="E23" i="2"/>
  <c r="E41" i="2"/>
  <c r="E27" i="2"/>
  <c r="E16" i="2"/>
  <c r="E20" i="2"/>
  <c r="E38" i="2"/>
  <c r="E22" i="2"/>
  <c r="E21" i="2"/>
  <c r="E36" i="2"/>
  <c r="E30" i="2"/>
  <c r="E19" i="2"/>
  <c r="E32" i="2"/>
  <c r="K46" i="2"/>
  <c r="K45" i="2"/>
  <c r="E8" i="2"/>
  <c r="L46" i="2" l="1"/>
  <c r="G46" i="3" s="1"/>
  <c r="M46" i="2"/>
  <c r="L45" i="2"/>
  <c r="G45" i="3" s="1"/>
  <c r="M45" i="2"/>
  <c r="I45" i="2"/>
  <c r="H45" i="2"/>
  <c r="E45" i="3" s="1"/>
  <c r="I46" i="2"/>
  <c r="H46" i="2"/>
  <c r="E46" i="3" s="1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<sst xmlns="http://schemas.openxmlformats.org/spreadsheetml/2006/main" count="421" uniqueCount="228">
  <si>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</si>
  <si>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</si>
  <si>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</si>
  <si>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</si>
  <si>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</si>
  <si>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</si>
  <si>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</si>
  <si>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</si>
  <si>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</si>
  <si>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</si>
  <si>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</si>
  <si>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</si>
  <si>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</si>
  <si>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</si>
  <si>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</si>
  <si>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</si>
  <si>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</si>
  <si>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</si>
  <si>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</si>
  <si>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</si>
  <si>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</si>
  <si>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</si>
  <si>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</si>
  <si>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</si>
  <si>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</si>
  <si>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</si>
  <si>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</si>
  <si>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</si>
  <si>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</si>
  <si>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</si>
  <si>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</si>
  <si>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</si>
  <si>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</si>
  <si>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</si>
  <si>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</si>
  <si>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</si>
  <si>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</si>
  <si>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</si>
  <si>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</si>
  <si>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</si>
  <si>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</si>
  <si>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</si>
  <si>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</si>
  <si>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</si>
  <si>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</si>
  <si>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</si>
  <si>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</si>
  <si>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</si>
  <si>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</si>
  <si>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</si>
  <si>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</si>
  <si>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</si>
  <si>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</si>
  <si>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</si>
  <si>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</si>
  <si>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</si>
  <si>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</si>
  <si>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</si>
  <si>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</si>
  <si>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</si>
  <si>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</si>
  <si>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</si>
  <si>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</si>
  <si>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</si>
  <si>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</si>
  <si>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</si>
  <si>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</si>
  <si>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</si>
  <si>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</si>
  <si>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</si>
  <si>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</si>
  <si>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</si>
  <si>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</si>
  <si>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</si>
  <si>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</si>
  <si>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</si>
  <si>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</si>
  <si>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</si>
  <si>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</si>
  <si>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</si>
  <si>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</si>
  <si>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</si>
  <si>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</si>
  <si>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</si>
  <si>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</si>
  <si>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</si>
  <si>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</si>
  <si>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</si>
  <si>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</si>
  <si>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</si>
  <si>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</si>
  <si>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</si>
  <si>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</si>
  <si>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</si>
  <si>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</si>
  <si>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</si>
  <si>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</si>
  <si>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</si>
  <si>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</si>
  <si>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</si>
  <si>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</si>
  <si>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</si>
  <si>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</si>
  <si>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</si>
  <si>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</si>
  <si>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</si>
  <si>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</si>
  <si>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</si>
  <si>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</si>
  <si>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</si>
  <si>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</si>
  <si>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</si>
  <si>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</si>
  <si>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</si>
  <si>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</si>
  <si>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</si>
  <si>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</si>
  <si>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Değişim    ('22/'21)</t>
  </si>
  <si>
    <t xml:space="preserve"> Pay(22)  (%)</t>
  </si>
  <si>
    <t>2022 YILI İHRACATIMIZDA İLK 20 ÜLKE (1.000 $)</t>
  </si>
  <si>
    <t>2022 İHRACAT RAKAMLARI - TL</t>
  </si>
  <si>
    <t>1 - 31 EKIM İHRACAT RAKAMLARI</t>
  </si>
  <si>
    <t xml:space="preserve">SEKTÖREL BAZDA İHRACAT RAKAMLARI -1.000 $ </t>
  </si>
  <si>
    <t>1 - 31 EKIM</t>
  </si>
  <si>
    <t>1 OCAK  -  31 EKIM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</si>
  <si>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</si>
  <si>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</si>
  <si>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</si>
  <si>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</si>
  <si>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</si>
  <si>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</si>
  <si>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</si>
  <si>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</si>
  <si>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</si>
  <si>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</si>
  <si>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</si>
  <si>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</si>
  <si>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</si>
  <si>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</si>
  <si>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</si>
  <si>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</si>
  <si>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</si>
  <si>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</si>
  <si>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</si>
  <si>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</si>
  <si>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</si>
  <si>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</si>
  <si>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</si>
  <si>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</si>
  <si>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</si>
  <si>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</si>
  <si>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</si>
  <si>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</si>
  <si>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</si>
  <si>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EKIM</t>
  </si>
  <si>
    <t>2022  1 - 31 EKIM</t>
  </si>
  <si>
    <t>CAYMAN ADALARI</t>
  </si>
  <si>
    <t>PALAU</t>
  </si>
  <si>
    <t>BURUNDİ</t>
  </si>
  <si>
    <t>SUUDİ ARABİSTAN</t>
  </si>
  <si>
    <t>TÜBİTAK MAM TEKNOLOJİ SERBEST BÖLGESİ</t>
  </si>
  <si>
    <t>CEBELİTARIK</t>
  </si>
  <si>
    <t>NİKARAGUA</t>
  </si>
  <si>
    <t>DOMİNİK</t>
  </si>
  <si>
    <t>YENİ KALEDONYA</t>
  </si>
  <si>
    <t>BRUNEY</t>
  </si>
  <si>
    <t>ALMANYA</t>
  </si>
  <si>
    <t>ABD</t>
  </si>
  <si>
    <t>BİRLEŞİK KRALLIK</t>
  </si>
  <si>
    <t>IRAK</t>
  </si>
  <si>
    <t>RUSYA FEDERASYONU</t>
  </si>
  <si>
    <t>İTALYA</t>
  </si>
  <si>
    <t>FRANSA</t>
  </si>
  <si>
    <t>İSPANYA</t>
  </si>
  <si>
    <t>HOLLANDA</t>
  </si>
  <si>
    <t>POLONYA</t>
  </si>
  <si>
    <t>İSTANBUL</t>
  </si>
  <si>
    <t>KOCAELI</t>
  </si>
  <si>
    <t>BURSA</t>
  </si>
  <si>
    <t>İZMIR</t>
  </si>
  <si>
    <t>GAZIANTEP</t>
  </si>
  <si>
    <t>ANKARA</t>
  </si>
  <si>
    <t>MANISA</t>
  </si>
  <si>
    <t>DENIZLI</t>
  </si>
  <si>
    <t>SAKARYA</t>
  </si>
  <si>
    <t>MERSIN</t>
  </si>
  <si>
    <t>MUŞ</t>
  </si>
  <si>
    <t>TUNCELI</t>
  </si>
  <si>
    <t>GÜMÜŞHANE</t>
  </si>
  <si>
    <t>RIZE</t>
  </si>
  <si>
    <t>HAKKARI</t>
  </si>
  <si>
    <t>BINGÖL</t>
  </si>
  <si>
    <t>AĞRI</t>
  </si>
  <si>
    <t>SIVAS</t>
  </si>
  <si>
    <t>ŞANLIURFA</t>
  </si>
  <si>
    <t>KARS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</si>
  <si>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</si>
  <si>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</si>
  <si>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</si>
  <si>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</si>
  <si>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</si>
  <si>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</si>
  <si>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</si>
  <si>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</si>
  <si>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</si>
  <si>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</si>
  <si>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</si>
  <si>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</si>
  <si>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</si>
  <si>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</si>
  <si>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</si>
  <si>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ROMANYA</t>
  </si>
  <si>
    <t>BULGARİSTAN</t>
  </si>
  <si>
    <t>BELÇİKA</t>
  </si>
  <si>
    <t>MISIR</t>
  </si>
  <si>
    <t>BAE</t>
  </si>
  <si>
    <t>FAS</t>
  </si>
  <si>
    <t>YUNANİSTAN</t>
  </si>
  <si>
    <t>ÇİN</t>
  </si>
  <si>
    <t>LİBYA</t>
  </si>
  <si>
    <t>EKİM  (2022/2021)</t>
  </si>
  <si>
    <t>OCAK - EKİM (2022/2021)</t>
  </si>
  <si>
    <t>SON 12 AYLIK
(2022/2021)</t>
  </si>
  <si>
    <t>İhracatçı Birlikleri Kaydından Muaf İhracat ile Antrepo ve Serbest Bölgeler Farkı</t>
  </si>
  <si>
    <t>GENEL İHRACAT TOPLAMI</t>
  </si>
  <si>
    <t>1 Ekim - 31 Ekim</t>
  </si>
  <si>
    <t>1 Kasım - 31 Ekim</t>
  </si>
  <si>
    <t>1 Ocak - 31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</si>
</sst>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3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11079161.734089999</c:v>
                </c:pt>
                <c:pt idx="1">
                  <c:v>11951265.775179999</c:v>
                </c:pt>
                <c:pt idx="2">
                  <c:v>14119264.05033</c:v>
                </c:pt>
                <c:pt idx="3">
                  <c:v>14141597.447160002</c:v>
                </c:pt>
                <c:pt idx="4">
                  <c:v>12585038.100200001</c:v>
                </c:pt>
                <c:pt idx="5">
                  <c:v>15239314.872320004</c:v>
                </c:pt>
                <c:pt idx="6">
                  <c:v>12619444.482030001</c:v>
                </c:pt>
                <c:pt idx="7">
                  <c:v>14409384.863190001</c:v>
                </c:pt>
                <c:pt idx="8">
                  <c:v>15791134.123890001</c:v>
                </c:pt>
                <c:pt idx="9">
                  <c:v>15666843.237610001</c:v>
                </c:pt>
                <c:pt idx="10">
                  <c:v>16220518.659810001</c:v>
                </c:pt>
                <c:pt idx="11">
                  <c:v>16895729.629210003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8-483D-8E84-F89A886B3E98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13077920.849230001</c:v>
                </c:pt>
                <c:pt idx="1">
                  <c:v>14955701.177779997</c:v>
                </c:pt>
                <c:pt idx="2">
                  <c:v>17089000.59922</c:v>
                </c:pt>
                <c:pt idx="3">
                  <c:v>17669309.912150003</c:v>
                </c:pt>
                <c:pt idx="4">
                  <c:v>14012142.756099999</c:v>
                </c:pt>
                <c:pt idx="5">
                  <c:v>17290588.94929</c:v>
                </c:pt>
                <c:pt idx="6">
                  <c:v>13554096.834479999</c:v>
                </c:pt>
                <c:pt idx="7">
                  <c:v>15294749.48535</c:v>
                </c:pt>
                <c:pt idx="8">
                  <c:v>16256232.566920001</c:v>
                </c:pt>
                <c:pt idx="9">
                  <c:v>15043602.266010003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8-483D-8E84-F89A886B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025648"/>
        <c:axId val="-556039792"/>
      </c:lineChart>
      <c:catAx>
        <c:axId val="-55602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3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39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5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119386.62277</c:v>
                </c:pt>
                <c:pt idx="1">
                  <c:v>126675.82837</c:v>
                </c:pt>
                <c:pt idx="2">
                  <c:v>155116.77708</c:v>
                </c:pt>
                <c:pt idx="3">
                  <c:v>138567.59539999999</c:v>
                </c:pt>
                <c:pt idx="4">
                  <c:v>95080.687220000007</c:v>
                </c:pt>
                <c:pt idx="5">
                  <c:v>119419.27142999999</c:v>
                </c:pt>
                <c:pt idx="6">
                  <c:v>74297.532760000002</c:v>
                </c:pt>
                <c:pt idx="7">
                  <c:v>106288.30931</c:v>
                </c:pt>
                <c:pt idx="8">
                  <c:v>146895.7016</c:v>
                </c:pt>
                <c:pt idx="9">
                  <c:v>177974.17144999999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278-990C-0AE193BD7B7B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71800.412160000007</c:v>
                </c:pt>
                <c:pt idx="7">
                  <c:v>113471.33409</c:v>
                </c:pt>
                <c:pt idx="8">
                  <c:v>159668.88045</c:v>
                </c:pt>
                <c:pt idx="9">
                  <c:v>194546.33186999999</c:v>
                </c:pt>
                <c:pt idx="10">
                  <c:v>175975.25318999999</c:v>
                </c:pt>
                <c:pt idx="11">
                  <c:v>169879.31026999999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C-4278-990C-0AE193BD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62736"/>
        <c:axId val="-510968720"/>
      </c:lineChart>
      <c:catAx>
        <c:axId val="-51096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8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2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182179.29435000001</c:v>
                </c:pt>
                <c:pt idx="1">
                  <c:v>166179.95728999999</c:v>
                </c:pt>
                <c:pt idx="2">
                  <c:v>147802.41224000001</c:v>
                </c:pt>
                <c:pt idx="3">
                  <c:v>124927.20426</c:v>
                </c:pt>
                <c:pt idx="4">
                  <c:v>99631.660919999995</c:v>
                </c:pt>
                <c:pt idx="5">
                  <c:v>111830.66846</c:v>
                </c:pt>
                <c:pt idx="6">
                  <c:v>86926.950379999995</c:v>
                </c:pt>
                <c:pt idx="7">
                  <c:v>91437.626239999998</c:v>
                </c:pt>
                <c:pt idx="8">
                  <c:v>136051.89129</c:v>
                </c:pt>
                <c:pt idx="9">
                  <c:v>178901.93283000001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9-4515-BBBF-F79056C4D13F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250347.52458</c:v>
                </c:pt>
                <c:pt idx="10">
                  <c:v>277980.59620000003</c:v>
                </c:pt>
                <c:pt idx="11">
                  <c:v>247152.83914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9-4515-BBBF-F79056C4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73616"/>
        <c:axId val="-510973072"/>
      </c:lineChart>
      <c:catAx>
        <c:axId val="-51097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73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3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29633.729480000002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24072.580310000001</c:v>
                </c:pt>
                <c:pt idx="7">
                  <c:v>29110.841799999998</c:v>
                </c:pt>
                <c:pt idx="8">
                  <c:v>44352.360890000004</c:v>
                </c:pt>
                <c:pt idx="9">
                  <c:v>38679.603810000001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4562-BF95-835497AD988A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4562-BF95-835497AD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69808"/>
        <c:axId val="-510967632"/>
      </c:lineChart>
      <c:catAx>
        <c:axId val="-51096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7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79070.990999999995</c:v>
                </c:pt>
                <c:pt idx="6">
                  <c:v>56373.059930000003</c:v>
                </c:pt>
                <c:pt idx="7">
                  <c:v>88413.106140000004</c:v>
                </c:pt>
                <c:pt idx="8">
                  <c:v>84330.331309999994</c:v>
                </c:pt>
                <c:pt idx="9">
                  <c:v>87773.245859999995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6-404D-A068-48286AB2FEE6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49195.791729999997</c:v>
                </c:pt>
                <c:pt idx="2">
                  <c:v>49264.961300000003</c:v>
                </c:pt>
                <c:pt idx="3">
                  <c:v>52377.636700000003</c:v>
                </c:pt>
                <c:pt idx="4">
                  <c:v>62131.952920000003</c:v>
                </c:pt>
                <c:pt idx="5">
                  <c:v>85386.680869999997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76717.204389999999</c:v>
                </c:pt>
                <c:pt idx="10">
                  <c:v>57727.288930000002</c:v>
                </c:pt>
                <c:pt idx="11">
                  <c:v>77389.950119999994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6-404D-A068-48286AB2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75792"/>
        <c:axId val="-510967088"/>
      </c:lineChart>
      <c:catAx>
        <c:axId val="-51097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7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18062.520100000002</c:v>
                </c:pt>
                <c:pt idx="4">
                  <c:v>12463.489380000001</c:v>
                </c:pt>
                <c:pt idx="5">
                  <c:v>9079.7899400000006</c:v>
                </c:pt>
                <c:pt idx="6">
                  <c:v>5416.2380400000002</c:v>
                </c:pt>
                <c:pt idx="7">
                  <c:v>8198.9843700000001</c:v>
                </c:pt>
                <c:pt idx="8">
                  <c:v>7682.7719500000003</c:v>
                </c:pt>
                <c:pt idx="9">
                  <c:v>8275.2099500000004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6-4018-BB0C-D8BCC5CBB48B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6-4018-BB0C-D8BCC5C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66000"/>
        <c:axId val="-510965456"/>
      </c:lineChart>
      <c:catAx>
        <c:axId val="-51096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5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6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382464.25160000002</c:v>
                </c:pt>
                <c:pt idx="4">
                  <c:v>301401.84957000002</c:v>
                </c:pt>
                <c:pt idx="5">
                  <c:v>369564.70286000002</c:v>
                </c:pt>
                <c:pt idx="6">
                  <c:v>318336.14055000001</c:v>
                </c:pt>
                <c:pt idx="7">
                  <c:v>323610.74696999998</c:v>
                </c:pt>
                <c:pt idx="8">
                  <c:v>356108.30796000001</c:v>
                </c:pt>
                <c:pt idx="9">
                  <c:v>309785.54324999999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F1F-91CD-4BFDBABC9D1F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407113.88834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F1F-91CD-4BFDBABC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00240"/>
        <c:axId val="-554910576"/>
      </c:lineChart>
      <c:catAx>
        <c:axId val="-55490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1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10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0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557540.77205999999</c:v>
                </c:pt>
                <c:pt idx="1">
                  <c:v>622224.98626000003</c:v>
                </c:pt>
                <c:pt idx="2">
                  <c:v>751894.13291000004</c:v>
                </c:pt>
                <c:pt idx="3">
                  <c:v>775815.45385000005</c:v>
                </c:pt>
                <c:pt idx="4">
                  <c:v>612661.45648000005</c:v>
                </c:pt>
                <c:pt idx="5">
                  <c:v>800129.78749000002</c:v>
                </c:pt>
                <c:pt idx="6">
                  <c:v>605703.27093999996</c:v>
                </c:pt>
                <c:pt idx="7">
                  <c:v>731694.78423999995</c:v>
                </c:pt>
                <c:pt idx="8">
                  <c:v>760649.59449000005</c:v>
                </c:pt>
                <c:pt idx="9">
                  <c:v>704577.72939999995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B-493C-BF7B-1023E54EDD6E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453129.49826000002</c:v>
                </c:pt>
                <c:pt idx="1">
                  <c:v>479071.42109999998</c:v>
                </c:pt>
                <c:pt idx="2">
                  <c:v>580656.74308000004</c:v>
                </c:pt>
                <c:pt idx="3">
                  <c:v>581183.08773999999</c:v>
                </c:pt>
                <c:pt idx="4">
                  <c:v>501065.42385000002</c:v>
                </c:pt>
                <c:pt idx="5">
                  <c:v>613084.11737999995</c:v>
                </c:pt>
                <c:pt idx="6">
                  <c:v>505401.99088</c:v>
                </c:pt>
                <c:pt idx="7">
                  <c:v>605133.60210000002</c:v>
                </c:pt>
                <c:pt idx="8">
                  <c:v>650689.73337999999</c:v>
                </c:pt>
                <c:pt idx="9">
                  <c:v>613680.53521999996</c:v>
                </c:pt>
                <c:pt idx="10">
                  <c:v>694274.64844000002</c:v>
                </c:pt>
                <c:pt idx="11">
                  <c:v>712894.75083999999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B-493C-BF7B-1023E54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01872"/>
        <c:axId val="-554906224"/>
      </c:lineChart>
      <c:catAx>
        <c:axId val="-55490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06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1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814865.37549000001</c:v>
                </c:pt>
                <c:pt idx="1">
                  <c:v>880179.43382000003</c:v>
                </c:pt>
                <c:pt idx="2">
                  <c:v>950843.48181999999</c:v>
                </c:pt>
                <c:pt idx="3">
                  <c:v>993183.76393000002</c:v>
                </c:pt>
                <c:pt idx="4">
                  <c:v>766403.62754999998</c:v>
                </c:pt>
                <c:pt idx="5">
                  <c:v>981790.49667000002</c:v>
                </c:pt>
                <c:pt idx="6">
                  <c:v>727401.98696000001</c:v>
                </c:pt>
                <c:pt idx="7">
                  <c:v>835431.14021999994</c:v>
                </c:pt>
                <c:pt idx="8">
                  <c:v>935743.71248999995</c:v>
                </c:pt>
                <c:pt idx="9">
                  <c:v>834442.34820000001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842-B477-D054B97867B1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744922.84401</c:v>
                </c:pt>
                <c:pt idx="2">
                  <c:v>868398.21742999996</c:v>
                </c:pt>
                <c:pt idx="3">
                  <c:v>877321.17700999998</c:v>
                </c:pt>
                <c:pt idx="4">
                  <c:v>743280.20654000004</c:v>
                </c:pt>
                <c:pt idx="5">
                  <c:v>898555.29079999996</c:v>
                </c:pt>
                <c:pt idx="6">
                  <c:v>723408.12600000005</c:v>
                </c:pt>
                <c:pt idx="7">
                  <c:v>827998.32036999997</c:v>
                </c:pt>
                <c:pt idx="8">
                  <c:v>943332.54030999995</c:v>
                </c:pt>
                <c:pt idx="9">
                  <c:v>916756.39771000005</c:v>
                </c:pt>
                <c:pt idx="10">
                  <c:v>935913.99219000002</c:v>
                </c:pt>
                <c:pt idx="11">
                  <c:v>931980.09959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4-4842-B477-D054B978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12208"/>
        <c:axId val="-554901328"/>
      </c:lineChart>
      <c:catAx>
        <c:axId val="-55491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01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12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132688.50438</c:v>
                </c:pt>
                <c:pt idx="1">
                  <c:v>177402.67344000001</c:v>
                </c:pt>
                <c:pt idx="2">
                  <c:v>191733.96872999999</c:v>
                </c:pt>
                <c:pt idx="3">
                  <c:v>187110.63066</c:v>
                </c:pt>
                <c:pt idx="4">
                  <c:v>116475.43423</c:v>
                </c:pt>
                <c:pt idx="5">
                  <c:v>172009.67978000001</c:v>
                </c:pt>
                <c:pt idx="6">
                  <c:v>155445.99411</c:v>
                </c:pt>
                <c:pt idx="7">
                  <c:v>190933.29936999999</c:v>
                </c:pt>
                <c:pt idx="8">
                  <c:v>210059.21243000001</c:v>
                </c:pt>
                <c:pt idx="9">
                  <c:v>168928.3682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6-4B00-996B-B9E84DCB0122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109745.77877</c:v>
                </c:pt>
                <c:pt idx="1">
                  <c:v>128849.98011</c:v>
                </c:pt>
                <c:pt idx="2">
                  <c:v>157418.14199999999</c:v>
                </c:pt>
                <c:pt idx="3">
                  <c:v>142853.13707999999</c:v>
                </c:pt>
                <c:pt idx="4">
                  <c:v>100608.22285000001</c:v>
                </c:pt>
                <c:pt idx="5">
                  <c:v>152946.96387000001</c:v>
                </c:pt>
                <c:pt idx="6">
                  <c:v>144666.56654</c:v>
                </c:pt>
                <c:pt idx="7">
                  <c:v>156640.94991</c:v>
                </c:pt>
                <c:pt idx="8">
                  <c:v>171824.96994000001</c:v>
                </c:pt>
                <c:pt idx="9">
                  <c:v>159288.47047999999</c:v>
                </c:pt>
                <c:pt idx="10">
                  <c:v>148397.13758000001</c:v>
                </c:pt>
                <c:pt idx="11">
                  <c:v>158225.92219000001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6-4B00-996B-B9E84DCB0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13840"/>
        <c:axId val="-554899696"/>
      </c:lineChart>
      <c:catAx>
        <c:axId val="-55491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89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899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13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251000.45086000001</c:v>
                </c:pt>
                <c:pt idx="2">
                  <c:v>259806.35934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225209.39405999999</c:v>
                </c:pt>
                <c:pt idx="6">
                  <c:v>156205.38829</c:v>
                </c:pt>
                <c:pt idx="7">
                  <c:v>224489.66537</c:v>
                </c:pt>
                <c:pt idx="8">
                  <c:v>245949.03855999999</c:v>
                </c:pt>
                <c:pt idx="9">
                  <c:v>256902.03902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141-8FD6-DFB63D7E7779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271360.61531999998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282936.11814999999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8-4141-8FD6-DFB63D7E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02960"/>
        <c:axId val="-554904592"/>
      </c:lineChart>
      <c:catAx>
        <c:axId val="-55490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04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6-422D-9B1E-9BB794EE5A3B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471948.06660000002</c:v>
                </c:pt>
                <c:pt idx="2">
                  <c:v>554604.43623999995</c:v>
                </c:pt>
                <c:pt idx="3">
                  <c:v>703526.65693000006</c:v>
                </c:pt>
                <c:pt idx="4">
                  <c:v>533088.27280000004</c:v>
                </c:pt>
                <c:pt idx="5">
                  <c:v>594728.54084000003</c:v>
                </c:pt>
                <c:pt idx="6">
                  <c:v>491327.25160000002</c:v>
                </c:pt>
                <c:pt idx="7">
                  <c:v>600552.10296000005</c:v>
                </c:pt>
                <c:pt idx="8">
                  <c:v>538876.59580000001</c:v>
                </c:pt>
                <c:pt idx="9">
                  <c:v>462522.17291999998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6-422D-9B1E-9BB794EE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028912"/>
        <c:axId val="-556040336"/>
      </c:lineChart>
      <c:catAx>
        <c:axId val="-55602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4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40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8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2127175.3160299999</c:v>
                </c:pt>
                <c:pt idx="1">
                  <c:v>2432243.0735399998</c:v>
                </c:pt>
                <c:pt idx="2">
                  <c:v>2977387.2802300001</c:v>
                </c:pt>
                <c:pt idx="3">
                  <c:v>3297193.9045299999</c:v>
                </c:pt>
                <c:pt idx="4">
                  <c:v>2751561.6142299999</c:v>
                </c:pt>
                <c:pt idx="5">
                  <c:v>3187273.7788300002</c:v>
                </c:pt>
                <c:pt idx="6">
                  <c:v>2895407.7835200001</c:v>
                </c:pt>
                <c:pt idx="7">
                  <c:v>2939356.3410399999</c:v>
                </c:pt>
                <c:pt idx="8">
                  <c:v>2918324.9539600001</c:v>
                </c:pt>
                <c:pt idx="9">
                  <c:v>2613347.9467199999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5-4F70-9DB7-A55DD93C78C5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1640829.53419</c:v>
                </c:pt>
                <c:pt idx="1">
                  <c:v>1675061.82513</c:v>
                </c:pt>
                <c:pt idx="2">
                  <c:v>1993846.9318200001</c:v>
                </c:pt>
                <c:pt idx="3">
                  <c:v>2165921.43163</c:v>
                </c:pt>
                <c:pt idx="4">
                  <c:v>2136422.5669900002</c:v>
                </c:pt>
                <c:pt idx="5">
                  <c:v>2369608.4095200002</c:v>
                </c:pt>
                <c:pt idx="6">
                  <c:v>1910640.2161000001</c:v>
                </c:pt>
                <c:pt idx="7">
                  <c:v>2046190.77149</c:v>
                </c:pt>
                <c:pt idx="8">
                  <c:v>2277933.8436699999</c:v>
                </c:pt>
                <c:pt idx="9">
                  <c:v>2264993.6012599999</c:v>
                </c:pt>
                <c:pt idx="10">
                  <c:v>2376507.0905800001</c:v>
                </c:pt>
                <c:pt idx="11">
                  <c:v>2480611.27006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5-4F70-9DB7-A55DD93C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03504"/>
        <c:axId val="-554914384"/>
      </c:lineChart>
      <c:catAx>
        <c:axId val="-5549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1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14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711568.15674999997</c:v>
                </c:pt>
                <c:pt idx="1">
                  <c:v>813080.07473999995</c:v>
                </c:pt>
                <c:pt idx="2">
                  <c:v>908597.98166000005</c:v>
                </c:pt>
                <c:pt idx="3">
                  <c:v>906353.61387</c:v>
                </c:pt>
                <c:pt idx="4">
                  <c:v>719634.39950000006</c:v>
                </c:pt>
                <c:pt idx="5">
                  <c:v>903796.79749000003</c:v>
                </c:pt>
                <c:pt idx="6">
                  <c:v>720584.54986999999</c:v>
                </c:pt>
                <c:pt idx="7">
                  <c:v>848469.31753</c:v>
                </c:pt>
                <c:pt idx="8">
                  <c:v>950681.20736</c:v>
                </c:pt>
                <c:pt idx="9">
                  <c:v>854230.47184000001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0-4C2B-842A-45842EC7FF42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650750.31206999999</c:v>
                </c:pt>
                <c:pt idx="1">
                  <c:v>683825.22444000002</c:v>
                </c:pt>
                <c:pt idx="2">
                  <c:v>783684.44865999999</c:v>
                </c:pt>
                <c:pt idx="3">
                  <c:v>820942.23528999998</c:v>
                </c:pt>
                <c:pt idx="4">
                  <c:v>734997.33541000006</c:v>
                </c:pt>
                <c:pt idx="5">
                  <c:v>826943.15567999997</c:v>
                </c:pt>
                <c:pt idx="6">
                  <c:v>696211.51508000004</c:v>
                </c:pt>
                <c:pt idx="7">
                  <c:v>758019.00523000001</c:v>
                </c:pt>
                <c:pt idx="8">
                  <c:v>875249.19924999995</c:v>
                </c:pt>
                <c:pt idx="9">
                  <c:v>807782.56012000004</c:v>
                </c:pt>
                <c:pt idx="10">
                  <c:v>838115.69967999996</c:v>
                </c:pt>
                <c:pt idx="11">
                  <c:v>935250.92426999996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0-4C2B-842A-45842EC7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4900784"/>
        <c:axId val="-554908944"/>
      </c:lineChart>
      <c:catAx>
        <c:axId val="-55490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4908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490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2227769.1717599998</c:v>
                </c:pt>
                <c:pt idx="1">
                  <c:v>2538733.0345800002</c:v>
                </c:pt>
                <c:pt idx="2">
                  <c:v>2679675.0013700002</c:v>
                </c:pt>
                <c:pt idx="3">
                  <c:v>2742308.6765200002</c:v>
                </c:pt>
                <c:pt idx="4">
                  <c:v>2295210.9668899998</c:v>
                </c:pt>
                <c:pt idx="5">
                  <c:v>2768997.72615</c:v>
                </c:pt>
                <c:pt idx="6">
                  <c:v>2048527.35828</c:v>
                </c:pt>
                <c:pt idx="7">
                  <c:v>2264997.6294800001</c:v>
                </c:pt>
                <c:pt idx="8">
                  <c:v>2752307.2959199999</c:v>
                </c:pt>
                <c:pt idx="9">
                  <c:v>2650906.7911100001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B-414D-853A-752AC3742C59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2266223.68744</c:v>
                </c:pt>
                <c:pt idx="1">
                  <c:v>2530669.7148199999</c:v>
                </c:pt>
                <c:pt idx="2">
                  <c:v>2890088.6971999998</c:v>
                </c:pt>
                <c:pt idx="3">
                  <c:v>2462170.5479000001</c:v>
                </c:pt>
                <c:pt idx="4">
                  <c:v>1880240.25731</c:v>
                </c:pt>
                <c:pt idx="5">
                  <c:v>2350260.9346400001</c:v>
                </c:pt>
                <c:pt idx="6">
                  <c:v>1981658.3225499999</c:v>
                </c:pt>
                <c:pt idx="7">
                  <c:v>2417746.8923499999</c:v>
                </c:pt>
                <c:pt idx="8">
                  <c:v>2465093.5784800001</c:v>
                </c:pt>
                <c:pt idx="9">
                  <c:v>2603918.5035700002</c:v>
                </c:pt>
                <c:pt idx="10">
                  <c:v>2529063.0759800002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B-414D-853A-752AC374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41216"/>
        <c:axId val="-509630336"/>
      </c:lineChart>
      <c:catAx>
        <c:axId val="-5096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30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4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980434.88092999998</c:v>
                </c:pt>
                <c:pt idx="1">
                  <c:v>1173432.56971</c:v>
                </c:pt>
                <c:pt idx="2">
                  <c:v>1365427.42408</c:v>
                </c:pt>
                <c:pt idx="3">
                  <c:v>1395743.9345100001</c:v>
                </c:pt>
                <c:pt idx="4">
                  <c:v>1064579.7686300001</c:v>
                </c:pt>
                <c:pt idx="5">
                  <c:v>1356849.3117500001</c:v>
                </c:pt>
                <c:pt idx="6">
                  <c:v>1026036.30754</c:v>
                </c:pt>
                <c:pt idx="7">
                  <c:v>1254366.26541</c:v>
                </c:pt>
                <c:pt idx="8">
                  <c:v>1338119.8008699999</c:v>
                </c:pt>
                <c:pt idx="9">
                  <c:v>1324565.83293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9-4C1A-8168-C1EBB0E7A26C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1254807.48523</c:v>
                </c:pt>
                <c:pt idx="3">
                  <c:v>1251377.3909799999</c:v>
                </c:pt>
                <c:pt idx="4">
                  <c:v>1098938.99734</c:v>
                </c:pt>
                <c:pt idx="5">
                  <c:v>1304148.9452800001</c:v>
                </c:pt>
                <c:pt idx="6">
                  <c:v>1000010.46754</c:v>
                </c:pt>
                <c:pt idx="7">
                  <c:v>1204900.96741</c:v>
                </c:pt>
                <c:pt idx="8">
                  <c:v>1276019.17408</c:v>
                </c:pt>
                <c:pt idx="9">
                  <c:v>1230967.20255</c:v>
                </c:pt>
                <c:pt idx="10">
                  <c:v>1267932.4725299999</c:v>
                </c:pt>
                <c:pt idx="11">
                  <c:v>1313570.574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9-4C1A-8168-C1EBB0E7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38496"/>
        <c:axId val="-509629248"/>
      </c:lineChart>
      <c:catAx>
        <c:axId val="-5096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2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29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8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1591627.7439999999</c:v>
                </c:pt>
                <c:pt idx="1">
                  <c:v>1840588.4107900001</c:v>
                </c:pt>
                <c:pt idx="2">
                  <c:v>2014252.57684</c:v>
                </c:pt>
                <c:pt idx="3">
                  <c:v>2035791.98538</c:v>
                </c:pt>
                <c:pt idx="4">
                  <c:v>1335971.5244</c:v>
                </c:pt>
                <c:pt idx="5">
                  <c:v>1966199.3723299999</c:v>
                </c:pt>
                <c:pt idx="6">
                  <c:v>1618419.24456</c:v>
                </c:pt>
                <c:pt idx="7">
                  <c:v>1838707.1662999999</c:v>
                </c:pt>
                <c:pt idx="8">
                  <c:v>1924418.40802</c:v>
                </c:pt>
                <c:pt idx="9">
                  <c:v>1707172.0149000001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2-4354-AE5E-FF03CF5AB4DA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1512747.1390800001</c:v>
                </c:pt>
                <c:pt idx="1">
                  <c:v>1510500.9532099999</c:v>
                </c:pt>
                <c:pt idx="2">
                  <c:v>1674711.4819400001</c:v>
                </c:pt>
                <c:pt idx="3">
                  <c:v>1625076.6174000001</c:v>
                </c:pt>
                <c:pt idx="4">
                  <c:v>1299824.86194</c:v>
                </c:pt>
                <c:pt idx="5">
                  <c:v>1801821.26159</c:v>
                </c:pt>
                <c:pt idx="6">
                  <c:v>1691621.63647</c:v>
                </c:pt>
                <c:pt idx="7">
                  <c:v>1736089.8269499999</c:v>
                </c:pt>
                <c:pt idx="8">
                  <c:v>1942296.8601200001</c:v>
                </c:pt>
                <c:pt idx="9">
                  <c:v>1908628.4271199999</c:v>
                </c:pt>
                <c:pt idx="10">
                  <c:v>1729433.8864899999</c:v>
                </c:pt>
                <c:pt idx="11">
                  <c:v>1808074.55883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2-4354-AE5E-FF03CF5A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34144"/>
        <c:axId val="-509629792"/>
      </c:lineChart>
      <c:catAx>
        <c:axId val="-5096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29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1119966.4588200001</c:v>
                </c:pt>
                <c:pt idx="1">
                  <c:v>1241164.5638600001</c:v>
                </c:pt>
                <c:pt idx="2">
                  <c:v>1443518.62</c:v>
                </c:pt>
                <c:pt idx="3">
                  <c:v>1497057.91124</c:v>
                </c:pt>
                <c:pt idx="4">
                  <c:v>1165955.7126499999</c:v>
                </c:pt>
                <c:pt idx="5">
                  <c:v>1343833.3687499999</c:v>
                </c:pt>
                <c:pt idx="6">
                  <c:v>978751.68863999995</c:v>
                </c:pt>
                <c:pt idx="7">
                  <c:v>1132653.2546699999</c:v>
                </c:pt>
                <c:pt idx="8">
                  <c:v>1189152.2469200001</c:v>
                </c:pt>
                <c:pt idx="9">
                  <c:v>1049543.38167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7C7-A4E9-B008FD94014E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833118.63651999994</c:v>
                </c:pt>
                <c:pt idx="2">
                  <c:v>978890.10042000003</c:v>
                </c:pt>
                <c:pt idx="3">
                  <c:v>1048965.4924099999</c:v>
                </c:pt>
                <c:pt idx="4">
                  <c:v>937477.03962000005</c:v>
                </c:pt>
                <c:pt idx="5">
                  <c:v>1125693.9550399999</c:v>
                </c:pt>
                <c:pt idx="6">
                  <c:v>929062.49080999999</c:v>
                </c:pt>
                <c:pt idx="7">
                  <c:v>1023465.86719</c:v>
                </c:pt>
                <c:pt idx="8">
                  <c:v>1148069.6106700001</c:v>
                </c:pt>
                <c:pt idx="9">
                  <c:v>1144169.8263399999</c:v>
                </c:pt>
                <c:pt idx="10">
                  <c:v>1203753.26578</c:v>
                </c:pt>
                <c:pt idx="11">
                  <c:v>1226477.65543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7C7-A4E9-B008FD94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36320"/>
        <c:axId val="-509633600"/>
      </c:lineChart>
      <c:catAx>
        <c:axId val="-5096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336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6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353686.47193</c:v>
                </c:pt>
                <c:pt idx="1">
                  <c:v>428053.31328</c:v>
                </c:pt>
                <c:pt idx="2">
                  <c:v>513029.88225000002</c:v>
                </c:pt>
                <c:pt idx="3">
                  <c:v>565859.13638000004</c:v>
                </c:pt>
                <c:pt idx="4">
                  <c:v>444299.16667000001</c:v>
                </c:pt>
                <c:pt idx="5">
                  <c:v>522954.83629000001</c:v>
                </c:pt>
                <c:pt idx="6">
                  <c:v>417042.98772999999</c:v>
                </c:pt>
                <c:pt idx="7">
                  <c:v>474288.34178999998</c:v>
                </c:pt>
                <c:pt idx="8">
                  <c:v>459957.02610000002</c:v>
                </c:pt>
                <c:pt idx="9">
                  <c:v>415336.77056999999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8-41B2-B455-E67382B1DE20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425652.95978999999</c:v>
                </c:pt>
                <c:pt idx="6">
                  <c:v>357614.99625000003</c:v>
                </c:pt>
                <c:pt idx="7">
                  <c:v>420352.70672999998</c:v>
                </c:pt>
                <c:pt idx="8">
                  <c:v>414216.10771000001</c:v>
                </c:pt>
                <c:pt idx="9">
                  <c:v>380639.08097000001</c:v>
                </c:pt>
                <c:pt idx="10">
                  <c:v>395567.53496000002</c:v>
                </c:pt>
                <c:pt idx="11">
                  <c:v>419603.38313999999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8-41B2-B455-E67382B1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42304"/>
        <c:axId val="-509639040"/>
      </c:lineChart>
      <c:catAx>
        <c:axId val="-5096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39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42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359355.12098000001</c:v>
                </c:pt>
                <c:pt idx="1">
                  <c:v>492473.30148000002</c:v>
                </c:pt>
                <c:pt idx="2">
                  <c:v>434701.79544999998</c:v>
                </c:pt>
                <c:pt idx="3">
                  <c:v>528728.36580000003</c:v>
                </c:pt>
                <c:pt idx="4">
                  <c:v>352424.78256999998</c:v>
                </c:pt>
                <c:pt idx="5">
                  <c:v>531468.82371000003</c:v>
                </c:pt>
                <c:pt idx="6">
                  <c:v>370876.74121000001</c:v>
                </c:pt>
                <c:pt idx="7">
                  <c:v>499492.90798999998</c:v>
                </c:pt>
                <c:pt idx="8">
                  <c:v>601318.32984000002</c:v>
                </c:pt>
                <c:pt idx="9">
                  <c:v>536658.81726000004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8-4E44-B25D-97F88A7134FB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459338.49693000002</c:v>
                </c:pt>
                <c:pt idx="7">
                  <c:v>452122.42173</c:v>
                </c:pt>
                <c:pt idx="8">
                  <c:v>507313.06409</c:v>
                </c:pt>
                <c:pt idx="9">
                  <c:v>685805.49332999997</c:v>
                </c:pt>
                <c:pt idx="10">
                  <c:v>1284244.8190299999</c:v>
                </c:pt>
                <c:pt idx="11">
                  <c:v>926939.72296000004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8-4E44-B25D-97F88A71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36864"/>
        <c:axId val="-509630880"/>
      </c:lineChart>
      <c:catAx>
        <c:axId val="-5096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30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1628012.6870800001</c:v>
                </c:pt>
                <c:pt idx="1">
                  <c:v>1748026.3077400001</c:v>
                </c:pt>
                <c:pt idx="2">
                  <c:v>2255261.5858499999</c:v>
                </c:pt>
                <c:pt idx="3">
                  <c:v>2019079.5067100001</c:v>
                </c:pt>
                <c:pt idx="4">
                  <c:v>1905881.4984800001</c:v>
                </c:pt>
                <c:pt idx="5">
                  <c:v>2285972.6197000002</c:v>
                </c:pt>
                <c:pt idx="6">
                  <c:v>1600695.8362100001</c:v>
                </c:pt>
                <c:pt idx="7">
                  <c:v>1824695.8669199999</c:v>
                </c:pt>
                <c:pt idx="8">
                  <c:v>1775021.38384</c:v>
                </c:pt>
                <c:pt idx="9">
                  <c:v>1392546.4922100001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1-4215-B0CF-6CA0747340D5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1052767.6559599999</c:v>
                </c:pt>
                <c:pt idx="1">
                  <c:v>1191709.9948400001</c:v>
                </c:pt>
                <c:pt idx="2">
                  <c:v>1526133.41301</c:v>
                </c:pt>
                <c:pt idx="3">
                  <c:v>1647164.7859799999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1727114.1022699999</c:v>
                </c:pt>
                <c:pt idx="7">
                  <c:v>2255362.4096900001</c:v>
                </c:pt>
                <c:pt idx="8">
                  <c:v>2579261.2418399998</c:v>
                </c:pt>
                <c:pt idx="9">
                  <c:v>2254219.8930600001</c:v>
                </c:pt>
                <c:pt idx="10">
                  <c:v>2014862.9172499999</c:v>
                </c:pt>
                <c:pt idx="11">
                  <c:v>2265283.8882800001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1-4215-B0CF-6CA0747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640128"/>
        <c:axId val="-509637952"/>
      </c:lineChart>
      <c:catAx>
        <c:axId val="-5096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3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9637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9640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471948.06660000002</c:v>
                </c:pt>
                <c:pt idx="2">
                  <c:v>554604.43623999995</c:v>
                </c:pt>
                <c:pt idx="3">
                  <c:v>703526.65693000006</c:v>
                </c:pt>
                <c:pt idx="4">
                  <c:v>533088.27280000004</c:v>
                </c:pt>
                <c:pt idx="5">
                  <c:v>594728.54084000003</c:v>
                </c:pt>
                <c:pt idx="6">
                  <c:v>491327.25160000002</c:v>
                </c:pt>
                <c:pt idx="7">
                  <c:v>600552.10296000005</c:v>
                </c:pt>
                <c:pt idx="8">
                  <c:v>538876.59580000001</c:v>
                </c:pt>
                <c:pt idx="9">
                  <c:v>462522.17291999998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9-4AA7-B6A7-A053D20D6A26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9-4AA7-B6A7-A053D20D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637360"/>
        <c:axId val="-508645520"/>
      </c:lineChart>
      <c:catAx>
        <c:axId val="-50863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8645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37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7A7-9BF6-F80A839E49AE}"/>
            </c:ext>
          </c:extLst>
        </c:ser>
        <c:ser>
          <c:idx val="1"/>
          <c:order val="1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17554368.881000001</c:v>
                </c:pt>
                <c:pt idx="1">
                  <c:v>19905230.627</c:v>
                </c:pt>
                <c:pt idx="2">
                  <c:v>22610097.511</c:v>
                </c:pt>
                <c:pt idx="3">
                  <c:v>23330142.875</c:v>
                </c:pt>
                <c:pt idx="4">
                  <c:v>18978529.592999998</c:v>
                </c:pt>
                <c:pt idx="5">
                  <c:v>23383472.953000002</c:v>
                </c:pt>
                <c:pt idx="6">
                  <c:v>18493528.260000002</c:v>
                </c:pt>
                <c:pt idx="7">
                  <c:v>21284843.333999999</c:v>
                </c:pt>
                <c:pt idx="8">
                  <c:v>22612034.964000002</c:v>
                </c:pt>
                <c:pt idx="9">
                  <c:v>21297843.783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2-47A7-9BF6-F80A839E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030544"/>
        <c:axId val="-556025104"/>
      </c:lineChart>
      <c:catAx>
        <c:axId val="-55603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25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30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140232.55400999999</c:v>
                </c:pt>
                <c:pt idx="3">
                  <c:v>198883.93552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44156.116430000002</c:v>
                </c:pt>
                <c:pt idx="7">
                  <c:v>77427.979340000005</c:v>
                </c:pt>
                <c:pt idx="8">
                  <c:v>199348.73256</c:v>
                </c:pt>
                <c:pt idx="9">
                  <c:v>210071.99903000001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A8B-8592-06BC06E21A06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170121.63492000001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4A8B-8592-06BC06E2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649328"/>
        <c:axId val="-508638448"/>
      </c:lineChart>
      <c:catAx>
        <c:axId val="-5086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3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863844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93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295375.80463000003</c:v>
                </c:pt>
                <c:pt idx="1">
                  <c:v>325086.20932999998</c:v>
                </c:pt>
                <c:pt idx="2">
                  <c:v>326942.17726000003</c:v>
                </c:pt>
                <c:pt idx="3">
                  <c:v>390540.38660999999</c:v>
                </c:pt>
                <c:pt idx="4">
                  <c:v>330387.68416</c:v>
                </c:pt>
                <c:pt idx="5">
                  <c:v>308733.75809000002</c:v>
                </c:pt>
                <c:pt idx="6">
                  <c:v>325742.77529000002</c:v>
                </c:pt>
                <c:pt idx="7">
                  <c:v>333687.74527000001</c:v>
                </c:pt>
                <c:pt idx="8">
                  <c:v>166233.29371</c:v>
                </c:pt>
                <c:pt idx="9">
                  <c:v>464526.74857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4-42D8-BB4C-41221678C2EE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4-42D8-BB4C-41221678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644976"/>
        <c:axId val="-508642256"/>
      </c:lineChart>
      <c:catAx>
        <c:axId val="-50864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8642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4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457939.87108999997</c:v>
                </c:pt>
                <c:pt idx="1">
                  <c:v>537163.91683</c:v>
                </c:pt>
                <c:pt idx="2">
                  <c:v>616171.56963000004</c:v>
                </c:pt>
                <c:pt idx="3">
                  <c:v>635020.23771000002</c:v>
                </c:pt>
                <c:pt idx="4">
                  <c:v>494805.63045</c:v>
                </c:pt>
                <c:pt idx="5">
                  <c:v>620278.52187000006</c:v>
                </c:pt>
                <c:pt idx="6">
                  <c:v>459241.71727999998</c:v>
                </c:pt>
                <c:pt idx="7">
                  <c:v>545502.86549999996</c:v>
                </c:pt>
                <c:pt idx="8">
                  <c:v>578113.90764999995</c:v>
                </c:pt>
                <c:pt idx="9">
                  <c:v>552343.98320999998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A-4AAC-BA87-93EA15828929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561086.21823999996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466206.55346999998</c:v>
                </c:pt>
                <c:pt idx="7">
                  <c:v>521625.02171</c:v>
                </c:pt>
                <c:pt idx="8">
                  <c:v>550044.71753000002</c:v>
                </c:pt>
                <c:pt idx="9">
                  <c:v>513415.93057999999</c:v>
                </c:pt>
                <c:pt idx="10">
                  <c:v>559262.21074999997</c:v>
                </c:pt>
                <c:pt idx="11">
                  <c:v>570163.03637999995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A-4AAC-BA87-93EA1582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8647152"/>
        <c:axId val="-508643344"/>
      </c:lineChart>
      <c:catAx>
        <c:axId val="-50864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08643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08647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2058772.94802</c:v>
                </c:pt>
                <c:pt idx="1">
                  <c:v>2127159.9776500002</c:v>
                </c:pt>
                <c:pt idx="2">
                  <c:v>2425937.1573800002</c:v>
                </c:pt>
                <c:pt idx="3">
                  <c:v>2351071.3903600001</c:v>
                </c:pt>
                <c:pt idx="4">
                  <c:v>2069723.5391500001</c:v>
                </c:pt>
                <c:pt idx="5">
                  <c:v>2557491.76107</c:v>
                </c:pt>
                <c:pt idx="6">
                  <c:v>2018191.5068299999</c:v>
                </c:pt>
                <c:pt idx="7">
                  <c:v>2316969.56439</c:v>
                </c:pt>
                <c:pt idx="8">
                  <c:v>2723141.20909</c:v>
                </c:pt>
                <c:pt idx="9">
                  <c:v>2827424.9145599999</c:v>
                </c:pt>
                <c:pt idx="10">
                  <c:v>3021837.7225200003</c:v>
                </c:pt>
                <c:pt idx="11">
                  <c:v>3209207.3643100001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B-4835-8275-1C1E5838AC2D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2550277.6738399998</c:v>
                </c:pt>
                <c:pt idx="1">
                  <c:v>2743208.7411600002</c:v>
                </c:pt>
                <c:pt idx="2">
                  <c:v>2964947.8305600001</c:v>
                </c:pt>
                <c:pt idx="3">
                  <c:v>2749761.4421700002</c:v>
                </c:pt>
                <c:pt idx="4">
                  <c:v>2410181.2658099998</c:v>
                </c:pt>
                <c:pt idx="5">
                  <c:v>2987337.1514000003</c:v>
                </c:pt>
                <c:pt idx="6">
                  <c:v>2327245.4908300005</c:v>
                </c:pt>
                <c:pt idx="7">
                  <c:v>2766977.3990099998</c:v>
                </c:pt>
                <c:pt idx="8">
                  <c:v>2987569.2203699998</c:v>
                </c:pt>
                <c:pt idx="9">
                  <c:v>3038059.2364700004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B-4835-8275-1C1E5838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029456"/>
        <c:axId val="-556030000"/>
      </c:lineChart>
      <c:catAx>
        <c:axId val="-55602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3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3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9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0-46C9-853B-1824CC0251FF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0-46C9-853B-1824CC0251FF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0-46C9-853B-1824CC0251FF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0-46C9-853B-1824CC0251FF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0-46C9-853B-1824CC0251FF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80-46C9-853B-1824CC0251FF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80-46C9-853B-1824CC0251FF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0-46C9-853B-1824CC0251FF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0-46C9-853B-1824CC0251FF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80-46C9-853B-1824CC0251FF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80-46C9-853B-1824CC0251FF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80-46C9-853B-1824CC0251FF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17554368.881000001</c:v>
                </c:pt>
                <c:pt idx="1">
                  <c:v>19905230.627</c:v>
                </c:pt>
                <c:pt idx="2">
                  <c:v>22610097.511</c:v>
                </c:pt>
                <c:pt idx="3">
                  <c:v>23330142.875</c:v>
                </c:pt>
                <c:pt idx="4">
                  <c:v>18978529.592999998</c:v>
                </c:pt>
                <c:pt idx="5">
                  <c:v>23383472.953000002</c:v>
                </c:pt>
                <c:pt idx="6">
                  <c:v>18493528.260000002</c:v>
                </c:pt>
                <c:pt idx="7">
                  <c:v>21284843.333999999</c:v>
                </c:pt>
                <c:pt idx="8">
                  <c:v>22612034.964000002</c:v>
                </c:pt>
                <c:pt idx="9">
                  <c:v>21297843.783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80-46C9-853B-1824CC02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027824"/>
        <c:axId val="-556035984"/>
      </c:lineChart>
      <c:catAx>
        <c:axId val="-5560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3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3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7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209450092.78099996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E0D-827D-07A26866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027280"/>
        <c:axId val="-556037616"/>
      </c:barChart>
      <c:catAx>
        <c:axId val="-55602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3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6037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60272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829296.07770000002</c:v>
                </c:pt>
                <c:pt idx="1">
                  <c:v>938344.49008000002</c:v>
                </c:pt>
                <c:pt idx="2">
                  <c:v>961274.87272999994</c:v>
                </c:pt>
                <c:pt idx="3">
                  <c:v>811774.95753999997</c:v>
                </c:pt>
                <c:pt idx="4">
                  <c:v>866037.47242000001</c:v>
                </c:pt>
                <c:pt idx="5">
                  <c:v>996030.45808000001</c:v>
                </c:pt>
                <c:pt idx="6">
                  <c:v>840300.46117000002</c:v>
                </c:pt>
                <c:pt idx="7">
                  <c:v>997332.65315999999</c:v>
                </c:pt>
                <c:pt idx="8">
                  <c:v>1011143.67216</c:v>
                </c:pt>
                <c:pt idx="9">
                  <c:v>1045928.63896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D-4998-BAF3-C90522CEAE2D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609595.60609999998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897190.43819999998</c:v>
                </c:pt>
                <c:pt idx="10">
                  <c:v>896591.60835999995</c:v>
                </c:pt>
                <c:pt idx="11">
                  <c:v>948837.25242000003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D-4998-BAF3-C90522CE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25216"/>
        <c:axId val="-510964368"/>
      </c:lineChart>
      <c:catAx>
        <c:axId val="-6450252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4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5025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284427.62802</c:v>
                </c:pt>
                <c:pt idx="1">
                  <c:v>253757.08697999999</c:v>
                </c:pt>
                <c:pt idx="2">
                  <c:v>224880.32947</c:v>
                </c:pt>
                <c:pt idx="3">
                  <c:v>209879.04910999999</c:v>
                </c:pt>
                <c:pt idx="4">
                  <c:v>189558.17141000001</c:v>
                </c:pt>
                <c:pt idx="5">
                  <c:v>293476.03868</c:v>
                </c:pt>
                <c:pt idx="6">
                  <c:v>155058.80514000001</c:v>
                </c:pt>
                <c:pt idx="7">
                  <c:v>154895.62380999999</c:v>
                </c:pt>
                <c:pt idx="8">
                  <c:v>178633.17675000001</c:v>
                </c:pt>
                <c:pt idx="9">
                  <c:v>239319.97365999999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4232-8FA6-0F32B3135BE5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166029.30218999999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365157.71123000002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4232-8FA6-0F32B313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76336"/>
        <c:axId val="-510961648"/>
      </c:lineChart>
      <c:catAx>
        <c:axId val="-51097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6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61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6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172966.68771</c:v>
                </c:pt>
                <c:pt idx="1">
                  <c:v>202863.34534</c:v>
                </c:pt>
                <c:pt idx="2">
                  <c:v>229835.91381</c:v>
                </c:pt>
                <c:pt idx="3">
                  <c:v>206688.71721</c:v>
                </c:pt>
                <c:pt idx="4">
                  <c:v>157876.15529</c:v>
                </c:pt>
                <c:pt idx="5">
                  <c:v>182365.40611000001</c:v>
                </c:pt>
                <c:pt idx="6">
                  <c:v>160760.45160999999</c:v>
                </c:pt>
                <c:pt idx="7">
                  <c:v>235994.72297</c:v>
                </c:pt>
                <c:pt idx="8">
                  <c:v>261721.41196999999</c:v>
                </c:pt>
                <c:pt idx="9">
                  <c:v>246843.18729999999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D-4E29-88B8-B9304853AE0A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164169.03878999999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179835.28245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D-4E29-88B8-B9304853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975248"/>
        <c:axId val="-510976880"/>
      </c:lineChart>
      <c:catAx>
        <c:axId val="-5109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0976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10975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7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121</v>
      </c>
      <c r="C1" s="151"/>
      <c r="D1" s="151"/>
      <c r="E1" s="151"/>
      <c r="F1" s="151"/>
      <c r="G1" s="151"/>
      <c r="H1" s="151"/>
      <c r="I1" s="151"/>
      <c r="J1" s="15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122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123</v>
      </c>
      <c r="C6" s="147"/>
      <c r="D6" s="147"/>
      <c r="E6" s="147"/>
      <c r="F6" s="147" t="s">
        <v>124</v>
      </c>
      <c r="G6" s="147"/>
      <c r="H6" s="147"/>
      <c r="I6" s="147"/>
      <c r="J6" s="147" t="s">
        <v>104</v>
      </c>
      <c r="K6" s="147"/>
      <c r="L6" s="147"/>
      <c r="M6" s="147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117</v>
      </c>
      <c r="E7" s="7" t="s">
        <v>118</v>
      </c>
      <c r="F7" s="5">
        <v>2021</v>
      </c>
      <c r="G7" s="6">
        <v>2022</v>
      </c>
      <c r="H7" s="7" t="s">
        <v>117</v>
      </c>
      <c r="I7" s="7" t="s">
        <v>118</v>
      </c>
      <c r="J7" s="5" t="s">
        <v>125</v>
      </c>
      <c r="K7" s="5" t="s">
        <v>126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2827424.9145599999</v>
      </c>
      <c r="C8" s="8">
        <f>C9+C18+C20</f>
        <v>3038059.2364700004</v>
      </c>
      <c r="D8" s="10">
        <f t="shared" ref="D8:D46" si="0">(C8-B8)/B8*100</f>
        <v>7.4496875522786086</v>
      </c>
      <c r="E8" s="10">
        <f t="shared" ref="E8:E44" si="1">C8/C$46*100</f>
        <v>14.264632924460589</v>
      </c>
      <c r="F8" s="8">
        <f>F9+F18+F20</f>
        <v>23475883.968500003</v>
      </c>
      <c r="G8" s="8">
        <f>G9+G18+G20</f>
        <v>27525565.451620005</v>
      </c>
      <c r="H8" s="10">
        <f t="shared" ref="H8:H46" si="2">(G8-F8)/F8*100</f>
        <v>17.250389755520491</v>
      </c>
      <c r="I8" s="10">
        <f t="shared" ref="I8:I45" si="3">G8/G$46*100</f>
        <v>13.141825380044402</v>
      </c>
      <c r="J8" s="8">
        <f>J9+J18+J20</f>
        <v>28375891.68866</v>
      </c>
      <c r="K8" s="8">
        <f>K9+K18+K20</f>
        <v>33756610.538449995</v>
      </c>
      <c r="L8" s="10">
        <f t="shared" ref="L8:L46" si="4">(K8-J8)/J8*100</f>
        <v>18.962289921413532</v>
      </c>
      <c r="M8" s="10">
        <f t="shared" ref="M8:M45" si="5">K8/K$46*100</f>
        <v>13.335232469975757</v>
      </c>
    </row>
    <row r="9" spans="1:13" ht="15.6" x14ac:dyDescent="0.3">
      <c r="A9" s="9" t="s">
        <v>3</v>
      </c>
      <c r="B9" s="8">
        <f>B10+B11+B12+B13+B14+B15+B16+B17</f>
        <v>1924993.56385</v>
      </c>
      <c r="C9" s="8">
        <f>C10+C11+C12+C13+C14+C15+C16+C17</f>
        <v>2023695.9638200002</v>
      </c>
      <c r="D9" s="10">
        <f t="shared" si="0"/>
        <v>5.1274145443164336</v>
      </c>
      <c r="E9" s="10">
        <f t="shared" si="1"/>
        <v>9.5018819014689182</v>
      </c>
      <c r="F9" s="8">
        <f>F10+F11+F12+F13+F14+F15+F16+F17</f>
        <v>15223126.80562</v>
      </c>
      <c r="G9" s="8">
        <f>G10+G11+G12+G13+G14+G15+G16+G17</f>
        <v>17243340.121260002</v>
      </c>
      <c r="H9" s="10">
        <f t="shared" si="2"/>
        <v>13.270685723344233</v>
      </c>
      <c r="I9" s="10">
        <f t="shared" si="3"/>
        <v>8.2326724673689</v>
      </c>
      <c r="J9" s="8">
        <f>J10+J11+J12+J13+J14+J15+J16+J17</f>
        <v>18544961.508139998</v>
      </c>
      <c r="K9" s="8">
        <f>K10+K11+K12+K13+K14+K15+K16+K17</f>
        <v>21338623.438239999</v>
      </c>
      <c r="L9" s="10">
        <f t="shared" si="4"/>
        <v>15.064263837235634</v>
      </c>
      <c r="M9" s="10">
        <f t="shared" si="5"/>
        <v>8.4296231049051809</v>
      </c>
    </row>
    <row r="10" spans="1:13" ht="13.8" x14ac:dyDescent="0.25">
      <c r="A10" s="11" t="s">
        <v>127</v>
      </c>
      <c r="B10" s="12">
        <v>897190.43819999998</v>
      </c>
      <c r="C10" s="12">
        <v>1045928.63896</v>
      </c>
      <c r="D10" s="13">
        <f t="shared" si="0"/>
        <v>16.578219564890592</v>
      </c>
      <c r="E10" s="13">
        <f t="shared" si="1"/>
        <v>4.9109602343635519</v>
      </c>
      <c r="F10" s="12">
        <v>7301394.3605199996</v>
      </c>
      <c r="G10" s="12">
        <v>9297463.7540000007</v>
      </c>
      <c r="H10" s="13">
        <f t="shared" si="2"/>
        <v>27.338194527241537</v>
      </c>
      <c r="I10" s="13">
        <f t="shared" si="3"/>
        <v>4.4389876512116819</v>
      </c>
      <c r="J10" s="12">
        <v>8678106.7946300004</v>
      </c>
      <c r="K10" s="12">
        <v>11142892.614779999</v>
      </c>
      <c r="L10" s="13">
        <f t="shared" si="4"/>
        <v>28.402344871754803</v>
      </c>
      <c r="M10" s="13">
        <f t="shared" si="5"/>
        <v>4.4018952446903539</v>
      </c>
    </row>
    <row r="11" spans="1:13" ht="13.8" x14ac:dyDescent="0.25">
      <c r="A11" s="11" t="s">
        <v>128</v>
      </c>
      <c r="B11" s="12">
        <v>291587.59298999998</v>
      </c>
      <c r="C11" s="12">
        <v>239319.97365999999</v>
      </c>
      <c r="D11" s="13">
        <f t="shared" si="0"/>
        <v>-17.925186320184931</v>
      </c>
      <c r="E11" s="13">
        <f t="shared" si="1"/>
        <v>1.1236817027037538</v>
      </c>
      <c r="F11" s="12">
        <v>2306025.1797799999</v>
      </c>
      <c r="G11" s="12">
        <v>2183885.8830300001</v>
      </c>
      <c r="H11" s="13">
        <f t="shared" si="2"/>
        <v>-5.2965291888812818</v>
      </c>
      <c r="I11" s="13">
        <f t="shared" si="3"/>
        <v>1.0426760160538391</v>
      </c>
      <c r="J11" s="12">
        <v>3081670.77214</v>
      </c>
      <c r="K11" s="12">
        <v>2958233.0490299999</v>
      </c>
      <c r="L11" s="13">
        <f t="shared" si="4"/>
        <v>-4.0055454406728028</v>
      </c>
      <c r="M11" s="13">
        <f t="shared" si="5"/>
        <v>1.1686222277632621</v>
      </c>
    </row>
    <row r="12" spans="1:13" ht="13.8" x14ac:dyDescent="0.25">
      <c r="A12" s="11" t="s">
        <v>129</v>
      </c>
      <c r="B12" s="12">
        <v>181364.35298</v>
      </c>
      <c r="C12" s="12">
        <v>246843.18729999999</v>
      </c>
      <c r="D12" s="13">
        <f t="shared" si="0"/>
        <v>36.103475266289344</v>
      </c>
      <c r="E12" s="13">
        <f t="shared" si="1"/>
        <v>1.1590055303956681</v>
      </c>
      <c r="F12" s="12">
        <v>1651029.8127299999</v>
      </c>
      <c r="G12" s="12">
        <v>2057915.9993199999</v>
      </c>
      <c r="H12" s="13">
        <f t="shared" si="2"/>
        <v>24.644387609040706</v>
      </c>
      <c r="I12" s="13">
        <f t="shared" si="3"/>
        <v>0.98253286594231648</v>
      </c>
      <c r="J12" s="12">
        <v>1965397.05381</v>
      </c>
      <c r="K12" s="12">
        <v>2433696.4424100001</v>
      </c>
      <c r="L12" s="13">
        <f t="shared" si="4"/>
        <v>23.827215355400238</v>
      </c>
      <c r="M12" s="13">
        <f t="shared" si="5"/>
        <v>0.96140895970358609</v>
      </c>
    </row>
    <row r="13" spans="1:13" ht="13.8" x14ac:dyDescent="0.25">
      <c r="A13" s="11" t="s">
        <v>130</v>
      </c>
      <c r="B13" s="12">
        <v>194546.33186999999</v>
      </c>
      <c r="C13" s="12">
        <v>177974.17144999999</v>
      </c>
      <c r="D13" s="13">
        <f t="shared" si="0"/>
        <v>-8.5183618013799762</v>
      </c>
      <c r="E13" s="13">
        <f t="shared" si="1"/>
        <v>0.83564408333232065</v>
      </c>
      <c r="F13" s="12">
        <v>1223053.90894</v>
      </c>
      <c r="G13" s="12">
        <v>1259702.4973899999</v>
      </c>
      <c r="H13" s="13">
        <f t="shared" si="2"/>
        <v>2.9964818543250176</v>
      </c>
      <c r="I13" s="13">
        <f t="shared" si="3"/>
        <v>0.60143324868666392</v>
      </c>
      <c r="J13" s="12">
        <v>1503227.2043699999</v>
      </c>
      <c r="K13" s="12">
        <v>1605557.06085</v>
      </c>
      <c r="L13" s="13">
        <f t="shared" si="4"/>
        <v>6.807344637092724</v>
      </c>
      <c r="M13" s="13">
        <f t="shared" si="5"/>
        <v>0.63426026217467724</v>
      </c>
    </row>
    <row r="14" spans="1:13" ht="13.8" x14ac:dyDescent="0.25">
      <c r="A14" s="11" t="s">
        <v>131</v>
      </c>
      <c r="B14" s="12">
        <v>250347.52458</v>
      </c>
      <c r="C14" s="12">
        <v>178901.93283000001</v>
      </c>
      <c r="D14" s="13">
        <f t="shared" si="0"/>
        <v>-28.53856528833747</v>
      </c>
      <c r="E14" s="13">
        <f t="shared" si="1"/>
        <v>0.84000021153690707</v>
      </c>
      <c r="F14" s="12">
        <v>1730847.2975099999</v>
      </c>
      <c r="G14" s="12">
        <v>1325869.5982600001</v>
      </c>
      <c r="H14" s="13">
        <f t="shared" si="2"/>
        <v>-23.397656155606651</v>
      </c>
      <c r="I14" s="13">
        <f t="shared" si="3"/>
        <v>0.63302411598658159</v>
      </c>
      <c r="J14" s="12">
        <v>2060746.9667100001</v>
      </c>
      <c r="K14" s="12">
        <v>1851003.0336</v>
      </c>
      <c r="L14" s="13">
        <f t="shared" si="4"/>
        <v>-10.178053710536721</v>
      </c>
      <c r="M14" s="13">
        <f t="shared" si="5"/>
        <v>0.73122139225355254</v>
      </c>
    </row>
    <row r="15" spans="1:13" ht="13.8" x14ac:dyDescent="0.25">
      <c r="A15" s="11" t="s">
        <v>132</v>
      </c>
      <c r="B15" s="12">
        <v>25260.424210000001</v>
      </c>
      <c r="C15" s="12">
        <v>38679.603810000001</v>
      </c>
      <c r="D15" s="13">
        <f t="shared" si="0"/>
        <v>53.12333430523968</v>
      </c>
      <c r="E15" s="13">
        <f t="shared" si="1"/>
        <v>0.18161276889857825</v>
      </c>
      <c r="F15" s="12">
        <v>239126.02715000001</v>
      </c>
      <c r="G15" s="12">
        <v>328892.96318999998</v>
      </c>
      <c r="H15" s="13">
        <f t="shared" si="2"/>
        <v>37.539592452514832</v>
      </c>
      <c r="I15" s="13">
        <f t="shared" si="3"/>
        <v>0.15702688827829209</v>
      </c>
      <c r="J15" s="12">
        <v>294455.83992</v>
      </c>
      <c r="K15" s="12">
        <v>399201.66953000001</v>
      </c>
      <c r="L15" s="13">
        <f t="shared" si="4"/>
        <v>35.572678619129491</v>
      </c>
      <c r="M15" s="13">
        <f t="shared" si="5"/>
        <v>0.15770087638157246</v>
      </c>
    </row>
    <row r="16" spans="1:13" ht="13.8" x14ac:dyDescent="0.25">
      <c r="A16" s="11" t="s">
        <v>133</v>
      </c>
      <c r="B16" s="12">
        <v>76717.204389999999</v>
      </c>
      <c r="C16" s="12">
        <v>87773.245859999995</v>
      </c>
      <c r="D16" s="13">
        <f t="shared" si="0"/>
        <v>14.411423823260613</v>
      </c>
      <c r="E16" s="13">
        <f t="shared" si="1"/>
        <v>0.41212268600665036</v>
      </c>
      <c r="F16" s="12">
        <v>647360.67886999995</v>
      </c>
      <c r="G16" s="12">
        <v>675288.81646</v>
      </c>
      <c r="H16" s="13">
        <f t="shared" si="2"/>
        <v>4.3141541495461233</v>
      </c>
      <c r="I16" s="13">
        <f t="shared" si="3"/>
        <v>0.32241036873928658</v>
      </c>
      <c r="J16" s="12">
        <v>814998.97172000003</v>
      </c>
      <c r="K16" s="12">
        <v>810406.05550999998</v>
      </c>
      <c r="L16" s="13">
        <f t="shared" si="4"/>
        <v>-0.56354871225260761</v>
      </c>
      <c r="M16" s="13">
        <f t="shared" si="5"/>
        <v>0.32014331335168916</v>
      </c>
    </row>
    <row r="17" spans="1:13" ht="13.8" x14ac:dyDescent="0.25">
      <c r="A17" s="11" t="s">
        <v>134</v>
      </c>
      <c r="B17" s="12">
        <v>7979.69463</v>
      </c>
      <c r="C17" s="12">
        <v>8275.2099500000004</v>
      </c>
      <c r="D17" s="13">
        <f t="shared" si="0"/>
        <v>3.7033412141988249</v>
      </c>
      <c r="E17" s="13">
        <f t="shared" si="1"/>
        <v>3.8854684231486837E-2</v>
      </c>
      <c r="F17" s="12">
        <v>124289.54012000001</v>
      </c>
      <c r="G17" s="12">
        <v>114320.60961</v>
      </c>
      <c r="H17" s="13">
        <f t="shared" si="2"/>
        <v>-8.0207316724924134</v>
      </c>
      <c r="I17" s="13">
        <f t="shared" si="3"/>
        <v>5.4581312470237522E-2</v>
      </c>
      <c r="J17" s="12">
        <v>146357.90484</v>
      </c>
      <c r="K17" s="12">
        <v>137633.51253000001</v>
      </c>
      <c r="L17" s="13">
        <f t="shared" si="4"/>
        <v>-5.9609983618838989</v>
      </c>
      <c r="M17" s="13">
        <f t="shared" si="5"/>
        <v>5.4370828586487188E-2</v>
      </c>
    </row>
    <row r="18" spans="1:13" ht="15.6" x14ac:dyDescent="0.3">
      <c r="A18" s="9" t="s">
        <v>12</v>
      </c>
      <c r="B18" s="8">
        <f>B19</f>
        <v>288750.81549000001</v>
      </c>
      <c r="C18" s="8">
        <f>C19</f>
        <v>309785.54324999999</v>
      </c>
      <c r="D18" s="10">
        <f t="shared" si="0"/>
        <v>7.2847336289959168</v>
      </c>
      <c r="E18" s="10">
        <f t="shared" si="1"/>
        <v>1.4545394660903264</v>
      </c>
      <c r="F18" s="8">
        <f>F19</f>
        <v>2669661.0098899999</v>
      </c>
      <c r="G18" s="8">
        <f>G19</f>
        <v>3359333.3622400002</v>
      </c>
      <c r="H18" s="10">
        <f t="shared" si="2"/>
        <v>25.833705095704918</v>
      </c>
      <c r="I18" s="10">
        <f t="shared" si="3"/>
        <v>1.6038824894446351</v>
      </c>
      <c r="J18" s="8">
        <f>J19</f>
        <v>3152399.9785500001</v>
      </c>
      <c r="K18" s="8">
        <f>K19</f>
        <v>4087925.73281</v>
      </c>
      <c r="L18" s="10">
        <f t="shared" si="4"/>
        <v>29.676619738156155</v>
      </c>
      <c r="M18" s="10">
        <f t="shared" si="5"/>
        <v>1.6148967297805148</v>
      </c>
    </row>
    <row r="19" spans="1:13" ht="13.8" x14ac:dyDescent="0.25">
      <c r="A19" s="11" t="s">
        <v>135</v>
      </c>
      <c r="B19" s="12">
        <v>288750.81549000001</v>
      </c>
      <c r="C19" s="12">
        <v>309785.54324999999</v>
      </c>
      <c r="D19" s="13">
        <f t="shared" si="0"/>
        <v>7.2847336289959168</v>
      </c>
      <c r="E19" s="13">
        <f t="shared" si="1"/>
        <v>1.4545394660903264</v>
      </c>
      <c r="F19" s="12">
        <v>2669661.0098899999</v>
      </c>
      <c r="G19" s="12">
        <v>3359333.3622400002</v>
      </c>
      <c r="H19" s="13">
        <f t="shared" si="2"/>
        <v>25.833705095704918</v>
      </c>
      <c r="I19" s="13">
        <f t="shared" si="3"/>
        <v>1.6038824894446351</v>
      </c>
      <c r="J19" s="12">
        <v>3152399.9785500001</v>
      </c>
      <c r="K19" s="12">
        <v>4087925.73281</v>
      </c>
      <c r="L19" s="13">
        <f t="shared" si="4"/>
        <v>29.676619738156155</v>
      </c>
      <c r="M19" s="13">
        <f t="shared" si="5"/>
        <v>1.6148967297805148</v>
      </c>
    </row>
    <row r="20" spans="1:13" ht="15.6" x14ac:dyDescent="0.3">
      <c r="A20" s="9" t="s">
        <v>110</v>
      </c>
      <c r="B20" s="8">
        <f>B21</f>
        <v>613680.53521999996</v>
      </c>
      <c r="C20" s="8">
        <f>C21</f>
        <v>704577.72939999995</v>
      </c>
      <c r="D20" s="10">
        <f t="shared" si="0"/>
        <v>14.811809885319892</v>
      </c>
      <c r="E20" s="10">
        <f t="shared" si="1"/>
        <v>3.3082115569013424</v>
      </c>
      <c r="F20" s="8">
        <f>F21</f>
        <v>5583096.1529900003</v>
      </c>
      <c r="G20" s="8">
        <f>G21</f>
        <v>6922891.9681200003</v>
      </c>
      <c r="H20" s="10">
        <f t="shared" si="2"/>
        <v>23.997362366981246</v>
      </c>
      <c r="I20" s="10">
        <f t="shared" si="3"/>
        <v>3.3052704232308661</v>
      </c>
      <c r="J20" s="8">
        <f>J21</f>
        <v>6678530.2019699998</v>
      </c>
      <c r="K20" s="8">
        <f>K21</f>
        <v>8330061.3673999999</v>
      </c>
      <c r="L20" s="10">
        <f t="shared" si="4"/>
        <v>24.728961545204058</v>
      </c>
      <c r="M20" s="10">
        <f t="shared" si="5"/>
        <v>3.2907126352900646</v>
      </c>
    </row>
    <row r="21" spans="1:13" ht="13.8" x14ac:dyDescent="0.25">
      <c r="A21" s="11" t="s">
        <v>136</v>
      </c>
      <c r="B21" s="12">
        <v>613680.53521999996</v>
      </c>
      <c r="C21" s="12">
        <v>704577.72939999995</v>
      </c>
      <c r="D21" s="13">
        <f t="shared" si="0"/>
        <v>14.811809885319892</v>
      </c>
      <c r="E21" s="13">
        <f t="shared" si="1"/>
        <v>3.3082115569013424</v>
      </c>
      <c r="F21" s="12">
        <v>5583096.1529900003</v>
      </c>
      <c r="G21" s="12">
        <v>6922891.9681200003</v>
      </c>
      <c r="H21" s="13">
        <f t="shared" si="2"/>
        <v>23.997362366981246</v>
      </c>
      <c r="I21" s="13">
        <f t="shared" si="3"/>
        <v>3.3052704232308661</v>
      </c>
      <c r="J21" s="12">
        <v>6678530.2019699998</v>
      </c>
      <c r="K21" s="12">
        <v>8330061.3673999999</v>
      </c>
      <c r="L21" s="13">
        <f t="shared" si="4"/>
        <v>24.728961545204058</v>
      </c>
      <c r="M21" s="13">
        <f t="shared" si="5"/>
        <v>3.2907126352900646</v>
      </c>
    </row>
    <row r="22" spans="1:13" ht="16.8" x14ac:dyDescent="0.3">
      <c r="A22" s="85" t="s">
        <v>14</v>
      </c>
      <c r="B22" s="8">
        <f>B23+B27+B29</f>
        <v>15666843.237610001</v>
      </c>
      <c r="C22" s="8">
        <f>C23+C27+C29</f>
        <v>15043602.266010003</v>
      </c>
      <c r="D22" s="10">
        <f t="shared" si="0"/>
        <v>-3.9780890262809203</v>
      </c>
      <c r="E22" s="10">
        <f t="shared" si="1"/>
        <v>70.634391064591469</v>
      </c>
      <c r="F22" s="8">
        <f>F23+F27+F29</f>
        <v>137602448.68600002</v>
      </c>
      <c r="G22" s="8">
        <f>G23+G27+G29</f>
        <v>154243345.39653003</v>
      </c>
      <c r="H22" s="10">
        <f t="shared" si="2"/>
        <v>12.093459723600903</v>
      </c>
      <c r="I22" s="10">
        <f t="shared" si="3"/>
        <v>73.642051597373197</v>
      </c>
      <c r="J22" s="8">
        <f>J23+J27+J29</f>
        <v>163047558.75686997</v>
      </c>
      <c r="K22" s="8">
        <f>K23+K27+K29</f>
        <v>187359593.68554997</v>
      </c>
      <c r="L22" s="10">
        <f t="shared" si="4"/>
        <v>14.911008244492113</v>
      </c>
      <c r="M22" s="10">
        <f t="shared" si="5"/>
        <v>74.014650683934875</v>
      </c>
    </row>
    <row r="23" spans="1:13" ht="15.6" x14ac:dyDescent="0.3">
      <c r="A23" s="9" t="s">
        <v>15</v>
      </c>
      <c r="B23" s="8">
        <f>B24+B25+B26</f>
        <v>1352630.3099800001</v>
      </c>
      <c r="C23" s="8">
        <f>C24+C25+C26</f>
        <v>1260272.7554200001</v>
      </c>
      <c r="D23" s="10">
        <f>(C23-B23)/B23*100</f>
        <v>-6.8279968206069315</v>
      </c>
      <c r="E23" s="10">
        <f t="shared" si="1"/>
        <v>5.9173725202452339</v>
      </c>
      <c r="F23" s="8">
        <f>F24+F25+F26</f>
        <v>12314998.672279999</v>
      </c>
      <c r="G23" s="8">
        <f>G24+G25+G26</f>
        <v>12661069.94702</v>
      </c>
      <c r="H23" s="10">
        <f t="shared" si="2"/>
        <v>2.8101608773939848</v>
      </c>
      <c r="I23" s="10">
        <f t="shared" si="3"/>
        <v>6.0449101639970877</v>
      </c>
      <c r="J23" s="8">
        <f>J24+J25+J26</f>
        <v>14547956.81092</v>
      </c>
      <c r="K23" s="8">
        <f>K24+K25+K26</f>
        <v>15398670.486870002</v>
      </c>
      <c r="L23" s="10">
        <f t="shared" si="4"/>
        <v>5.8476505464426349</v>
      </c>
      <c r="M23" s="10">
        <f t="shared" si="5"/>
        <v>6.0831003882060699</v>
      </c>
    </row>
    <row r="24" spans="1:13" ht="13.8" x14ac:dyDescent="0.25">
      <c r="A24" s="11" t="s">
        <v>137</v>
      </c>
      <c r="B24" s="12">
        <v>916756.39771000005</v>
      </c>
      <c r="C24" s="12">
        <v>834442.34820000001</v>
      </c>
      <c r="D24" s="13">
        <f t="shared" si="0"/>
        <v>-8.9788355680544321</v>
      </c>
      <c r="E24" s="13">
        <f t="shared" si="1"/>
        <v>3.9179663289015871</v>
      </c>
      <c r="F24" s="12">
        <v>8274136.4013599996</v>
      </c>
      <c r="G24" s="12">
        <v>8720285.3671499994</v>
      </c>
      <c r="H24" s="13">
        <f t="shared" si="2"/>
        <v>5.3920910189088422</v>
      </c>
      <c r="I24" s="13">
        <f t="shared" si="3"/>
        <v>4.1634191951721347</v>
      </c>
      <c r="J24" s="12">
        <v>9746572.0310200006</v>
      </c>
      <c r="K24" s="12">
        <v>10588179.458930001</v>
      </c>
      <c r="L24" s="13">
        <f t="shared" si="4"/>
        <v>8.6349069727433605</v>
      </c>
      <c r="M24" s="13">
        <f t="shared" si="5"/>
        <v>4.182761013811696</v>
      </c>
    </row>
    <row r="25" spans="1:13" ht="13.8" x14ac:dyDescent="0.25">
      <c r="A25" s="11" t="s">
        <v>138</v>
      </c>
      <c r="B25" s="12">
        <v>159288.47047999999</v>
      </c>
      <c r="C25" s="12">
        <v>168928.3682</v>
      </c>
      <c r="D25" s="13">
        <f t="shared" si="0"/>
        <v>6.0518490076219162</v>
      </c>
      <c r="E25" s="13">
        <f t="shared" si="1"/>
        <v>0.79317122390971384</v>
      </c>
      <c r="F25" s="12">
        <v>1424843.1815500001</v>
      </c>
      <c r="G25" s="12">
        <v>1702787.7653300001</v>
      </c>
      <c r="H25" s="13">
        <f t="shared" si="2"/>
        <v>19.50702978257867</v>
      </c>
      <c r="I25" s="13">
        <f t="shared" si="3"/>
        <v>0.81298019147235567</v>
      </c>
      <c r="J25" s="12">
        <v>1638549.78434</v>
      </c>
      <c r="K25" s="12">
        <v>2009410.8251</v>
      </c>
      <c r="L25" s="13">
        <f t="shared" si="4"/>
        <v>22.633492390918171</v>
      </c>
      <c r="M25" s="13">
        <f t="shared" si="5"/>
        <v>0.79379890495441585</v>
      </c>
    </row>
    <row r="26" spans="1:13" ht="13.8" x14ac:dyDescent="0.25">
      <c r="A26" s="11" t="s">
        <v>139</v>
      </c>
      <c r="B26" s="12">
        <v>276585.44179000001</v>
      </c>
      <c r="C26" s="12">
        <v>256902.03902</v>
      </c>
      <c r="D26" s="13">
        <f t="shared" si="0"/>
        <v>-7.1165722398884661</v>
      </c>
      <c r="E26" s="13">
        <f t="shared" si="1"/>
        <v>1.206234967433933</v>
      </c>
      <c r="F26" s="12">
        <v>2616019.0893700002</v>
      </c>
      <c r="G26" s="12">
        <v>2237996.8145400002</v>
      </c>
      <c r="H26" s="13">
        <f t="shared" si="2"/>
        <v>-14.45028732267534</v>
      </c>
      <c r="I26" s="13">
        <f t="shared" si="3"/>
        <v>1.0685107773525977</v>
      </c>
      <c r="J26" s="12">
        <v>3162834.9955600002</v>
      </c>
      <c r="K26" s="12">
        <v>2801080.2028399999</v>
      </c>
      <c r="L26" s="13">
        <f t="shared" si="4"/>
        <v>-11.43767516256248</v>
      </c>
      <c r="M26" s="13">
        <f t="shared" si="5"/>
        <v>1.1065404694399568</v>
      </c>
    </row>
    <row r="27" spans="1:13" ht="15.6" x14ac:dyDescent="0.3">
      <c r="A27" s="9" t="s">
        <v>19</v>
      </c>
      <c r="B27" s="8">
        <f>B28</f>
        <v>2264993.6012599999</v>
      </c>
      <c r="C27" s="8">
        <f>C28</f>
        <v>2613347.9467199999</v>
      </c>
      <c r="D27" s="10">
        <f t="shared" si="0"/>
        <v>15.37992625083854</v>
      </c>
      <c r="E27" s="10">
        <f t="shared" si="1"/>
        <v>12.270481337674106</v>
      </c>
      <c r="F27" s="8">
        <f>F28</f>
        <v>20481449.1318</v>
      </c>
      <c r="G27" s="8">
        <f>G28</f>
        <v>28139271.992630001</v>
      </c>
      <c r="H27" s="10">
        <f t="shared" si="2"/>
        <v>37.389067597469349</v>
      </c>
      <c r="I27" s="10">
        <f t="shared" si="3"/>
        <v>13.43483386376548</v>
      </c>
      <c r="J27" s="8">
        <f>J28</f>
        <v>23912028.754730001</v>
      </c>
      <c r="K27" s="8">
        <f>K28</f>
        <v>32996390.353270002</v>
      </c>
      <c r="L27" s="10">
        <f t="shared" si="4"/>
        <v>37.990760598859843</v>
      </c>
      <c r="M27" s="10">
        <f t="shared" si="5"/>
        <v>13.034914614123613</v>
      </c>
    </row>
    <row r="28" spans="1:13" ht="13.8" x14ac:dyDescent="0.25">
      <c r="A28" s="11" t="s">
        <v>140</v>
      </c>
      <c r="B28" s="12">
        <v>2264993.6012599999</v>
      </c>
      <c r="C28" s="12">
        <v>2613347.9467199999</v>
      </c>
      <c r="D28" s="13">
        <f t="shared" si="0"/>
        <v>15.37992625083854</v>
      </c>
      <c r="E28" s="13">
        <f t="shared" si="1"/>
        <v>12.270481337674106</v>
      </c>
      <c r="F28" s="12">
        <v>20481449.1318</v>
      </c>
      <c r="G28" s="12">
        <v>28139271.992630001</v>
      </c>
      <c r="H28" s="13">
        <f t="shared" si="2"/>
        <v>37.389067597469349</v>
      </c>
      <c r="I28" s="13">
        <f t="shared" si="3"/>
        <v>13.43483386376548</v>
      </c>
      <c r="J28" s="12">
        <v>23912028.754730001</v>
      </c>
      <c r="K28" s="12">
        <v>32996390.353270002</v>
      </c>
      <c r="L28" s="13">
        <f t="shared" si="4"/>
        <v>37.990760598859843</v>
      </c>
      <c r="M28" s="13">
        <f t="shared" si="5"/>
        <v>13.034914614123613</v>
      </c>
    </row>
    <row r="29" spans="1:13" ht="15.6" x14ac:dyDescent="0.3">
      <c r="A29" s="9" t="s">
        <v>21</v>
      </c>
      <c r="B29" s="8">
        <f>B30+B31+B32+B33+B34+B35+B36+B37+B38+B39+B40+B41</f>
        <v>12049219.326370001</v>
      </c>
      <c r="C29" s="8">
        <f>C30+C31+C32+C33+C34+C35+C36+C37+C38+C39+C40+C41</f>
        <v>11169981.563870003</v>
      </c>
      <c r="D29" s="10">
        <f t="shared" si="0"/>
        <v>-7.2970516901104521</v>
      </c>
      <c r="E29" s="10">
        <f t="shared" si="1"/>
        <v>52.44653720667214</v>
      </c>
      <c r="F29" s="8">
        <f>F30+F31+F32+F33+F34+F35+F36+F37+F38+F39+F40+F41</f>
        <v>104806000.88192001</v>
      </c>
      <c r="G29" s="8">
        <f>G30+G31+G32+G33+G34+G35+G36+G37+G38+G39+G40+G41</f>
        <v>113443003.45688002</v>
      </c>
      <c r="H29" s="10">
        <f t="shared" si="2"/>
        <v>8.2409427917118148</v>
      </c>
      <c r="I29" s="10">
        <f t="shared" si="3"/>
        <v>54.162307569610611</v>
      </c>
      <c r="J29" s="8">
        <f>J30+J31+J32+J33+J34+J35+J36+J37+J38+J39+J40+J41</f>
        <v>124587573.19121999</v>
      </c>
      <c r="K29" s="8">
        <f>K30+K31+K32+K33+K34+K35+K36+K37+K38+K39+K40+K41</f>
        <v>138964532.84540999</v>
      </c>
      <c r="L29" s="10">
        <f t="shared" si="4"/>
        <v>11.539641784436961</v>
      </c>
      <c r="M29" s="10">
        <f t="shared" si="5"/>
        <v>54.896635681605197</v>
      </c>
    </row>
    <row r="30" spans="1:13" ht="13.8" x14ac:dyDescent="0.25">
      <c r="A30" s="11" t="s">
        <v>141</v>
      </c>
      <c r="B30" s="12">
        <v>1908628.4271199999</v>
      </c>
      <c r="C30" s="12">
        <v>1707172.0149000001</v>
      </c>
      <c r="D30" s="13">
        <f t="shared" si="0"/>
        <v>-10.555035718711622</v>
      </c>
      <c r="E30" s="13">
        <f t="shared" si="1"/>
        <v>8.0157035251740822</v>
      </c>
      <c r="F30" s="12">
        <v>16703319.065819999</v>
      </c>
      <c r="G30" s="12">
        <v>17873148.447519999</v>
      </c>
      <c r="H30" s="13">
        <f t="shared" si="2"/>
        <v>7.0035744218873335</v>
      </c>
      <c r="I30" s="13">
        <f t="shared" si="3"/>
        <v>8.5333685987945955</v>
      </c>
      <c r="J30" s="12">
        <v>19869519.26608</v>
      </c>
      <c r="K30" s="12">
        <v>21410656.892840002</v>
      </c>
      <c r="L30" s="13">
        <f t="shared" si="4"/>
        <v>7.7562904573687197</v>
      </c>
      <c r="M30" s="13">
        <f t="shared" si="5"/>
        <v>8.4580792457138774</v>
      </c>
    </row>
    <row r="31" spans="1:13" ht="13.8" x14ac:dyDescent="0.25">
      <c r="A31" s="11" t="s">
        <v>142</v>
      </c>
      <c r="B31" s="12">
        <v>2603918.5035700002</v>
      </c>
      <c r="C31" s="12">
        <v>2650906.7911100001</v>
      </c>
      <c r="D31" s="13">
        <f t="shared" si="0"/>
        <v>1.8045222028100529</v>
      </c>
      <c r="E31" s="13">
        <f t="shared" si="1"/>
        <v>12.446831792549636</v>
      </c>
      <c r="F31" s="12">
        <v>23848071.136259999</v>
      </c>
      <c r="G31" s="12">
        <v>24969433.652059998</v>
      </c>
      <c r="H31" s="13">
        <f t="shared" si="2"/>
        <v>4.7021099081468867</v>
      </c>
      <c r="I31" s="13">
        <f t="shared" si="3"/>
        <v>11.921424011097439</v>
      </c>
      <c r="J31" s="12">
        <v>29341899.65941</v>
      </c>
      <c r="K31" s="12">
        <v>30455945.735180002</v>
      </c>
      <c r="L31" s="13">
        <f t="shared" si="4"/>
        <v>3.7967755622554771</v>
      </c>
      <c r="M31" s="13">
        <f t="shared" si="5"/>
        <v>12.031335788555763</v>
      </c>
    </row>
    <row r="32" spans="1:13" ht="13.8" x14ac:dyDescent="0.25">
      <c r="A32" s="11" t="s">
        <v>143</v>
      </c>
      <c r="B32" s="12">
        <v>208205.03047999999</v>
      </c>
      <c r="C32" s="12">
        <v>210071.99903000001</v>
      </c>
      <c r="D32" s="13">
        <f t="shared" si="0"/>
        <v>0.89669713824679143</v>
      </c>
      <c r="E32" s="13">
        <f t="shared" si="1"/>
        <v>0.98635336595754397</v>
      </c>
      <c r="F32" s="12">
        <v>1195368.86788</v>
      </c>
      <c r="G32" s="12">
        <v>1209221.34164</v>
      </c>
      <c r="H32" s="13">
        <f t="shared" si="2"/>
        <v>1.1588451173709653</v>
      </c>
      <c r="I32" s="13">
        <f t="shared" si="3"/>
        <v>0.57733149008645035</v>
      </c>
      <c r="J32" s="12">
        <v>1606785.5238600001</v>
      </c>
      <c r="K32" s="12">
        <v>1639121.3055400001</v>
      </c>
      <c r="L32" s="13">
        <f t="shared" si="4"/>
        <v>2.0124516433481041</v>
      </c>
      <c r="M32" s="13">
        <f t="shared" si="5"/>
        <v>0.64751950231996613</v>
      </c>
    </row>
    <row r="33" spans="1:13" ht="13.8" x14ac:dyDescent="0.25">
      <c r="A33" s="11" t="s">
        <v>144</v>
      </c>
      <c r="B33" s="12">
        <v>1230967.20255</v>
      </c>
      <c r="C33" s="12">
        <v>1324565.83293</v>
      </c>
      <c r="D33" s="13">
        <f t="shared" si="0"/>
        <v>7.6036656530008688</v>
      </c>
      <c r="E33" s="13">
        <f t="shared" si="1"/>
        <v>6.2192485137264093</v>
      </c>
      <c r="F33" s="12">
        <v>11579474.5374</v>
      </c>
      <c r="G33" s="12">
        <v>12279556.09636</v>
      </c>
      <c r="H33" s="13">
        <f t="shared" si="2"/>
        <v>6.0458836599090882</v>
      </c>
      <c r="I33" s="13">
        <f t="shared" si="3"/>
        <v>5.862759922097263</v>
      </c>
      <c r="J33" s="12">
        <v>13906877.946660001</v>
      </c>
      <c r="K33" s="12">
        <v>14861059.142890001</v>
      </c>
      <c r="L33" s="13">
        <f t="shared" si="4"/>
        <v>6.8612178800286694</v>
      </c>
      <c r="M33" s="13">
        <f t="shared" si="5"/>
        <v>5.8707220677492966</v>
      </c>
    </row>
    <row r="34" spans="1:13" ht="13.8" x14ac:dyDescent="0.25">
      <c r="A34" s="11" t="s">
        <v>145</v>
      </c>
      <c r="B34" s="12">
        <v>807782.56012000004</v>
      </c>
      <c r="C34" s="12">
        <v>854230.47184000001</v>
      </c>
      <c r="D34" s="13">
        <f t="shared" si="0"/>
        <v>5.7500513149355328</v>
      </c>
      <c r="E34" s="13">
        <f t="shared" si="1"/>
        <v>4.0108777233207489</v>
      </c>
      <c r="F34" s="12">
        <v>7638404.9912299998</v>
      </c>
      <c r="G34" s="12">
        <v>8336996.5706099998</v>
      </c>
      <c r="H34" s="13">
        <f t="shared" si="2"/>
        <v>9.1457782113161699</v>
      </c>
      <c r="I34" s="13">
        <f t="shared" si="3"/>
        <v>3.9804215218596841</v>
      </c>
      <c r="J34" s="12">
        <v>9164084.6416100003</v>
      </c>
      <c r="K34" s="12">
        <v>10110363.194560001</v>
      </c>
      <c r="L34" s="13">
        <f t="shared" si="4"/>
        <v>10.325947325424883</v>
      </c>
      <c r="M34" s="13">
        <f t="shared" si="5"/>
        <v>3.9940041788785319</v>
      </c>
    </row>
    <row r="35" spans="1:13" ht="13.8" x14ac:dyDescent="0.25">
      <c r="A35" s="11" t="s">
        <v>146</v>
      </c>
      <c r="B35" s="12">
        <v>1144169.8263399999</v>
      </c>
      <c r="C35" s="12">
        <v>1049543.38167</v>
      </c>
      <c r="D35" s="13">
        <f t="shared" si="0"/>
        <v>-8.2703146413756947</v>
      </c>
      <c r="E35" s="13">
        <f t="shared" si="1"/>
        <v>4.9279325755396357</v>
      </c>
      <c r="F35" s="12">
        <v>9927877.8086600006</v>
      </c>
      <c r="G35" s="12">
        <v>12161597.207219999</v>
      </c>
      <c r="H35" s="13">
        <f t="shared" si="2"/>
        <v>22.49946505799603</v>
      </c>
      <c r="I35" s="13">
        <f t="shared" si="3"/>
        <v>5.8064415468825343</v>
      </c>
      <c r="J35" s="12">
        <v>11508932.361579999</v>
      </c>
      <c r="K35" s="12">
        <v>14591828.12843</v>
      </c>
      <c r="L35" s="13">
        <f t="shared" si="4"/>
        <v>26.786983101417466</v>
      </c>
      <c r="M35" s="13">
        <f t="shared" si="5"/>
        <v>5.7643648799664149</v>
      </c>
    </row>
    <row r="36" spans="1:13" ht="13.8" x14ac:dyDescent="0.25">
      <c r="A36" s="11" t="s">
        <v>147</v>
      </c>
      <c r="B36" s="12">
        <v>2254219.8930600001</v>
      </c>
      <c r="C36" s="12">
        <v>1392546.4922100001</v>
      </c>
      <c r="D36" s="13">
        <f t="shared" si="0"/>
        <v>-38.224904478165968</v>
      </c>
      <c r="E36" s="13">
        <f t="shared" si="1"/>
        <v>6.5384388504226649</v>
      </c>
      <c r="F36" s="12">
        <v>17969204.687899999</v>
      </c>
      <c r="G36" s="12">
        <v>18435193.784740001</v>
      </c>
      <c r="H36" s="13">
        <f t="shared" si="2"/>
        <v>2.5932650049547643</v>
      </c>
      <c r="I36" s="13">
        <f t="shared" si="3"/>
        <v>8.8017119209470813</v>
      </c>
      <c r="J36" s="12">
        <v>20541746.531199999</v>
      </c>
      <c r="K36" s="12">
        <v>22715340.590270001</v>
      </c>
      <c r="L36" s="13">
        <f t="shared" si="4"/>
        <v>10.581349817400488</v>
      </c>
      <c r="M36" s="13">
        <f t="shared" si="5"/>
        <v>8.9734823068476182</v>
      </c>
    </row>
    <row r="37" spans="1:13" ht="13.8" x14ac:dyDescent="0.25">
      <c r="A37" s="14" t="s">
        <v>148</v>
      </c>
      <c r="B37" s="12">
        <v>380639.08097000001</v>
      </c>
      <c r="C37" s="12">
        <v>415336.77056999999</v>
      </c>
      <c r="D37" s="13">
        <f t="shared" si="0"/>
        <v>9.1156403361363392</v>
      </c>
      <c r="E37" s="13">
        <f t="shared" si="1"/>
        <v>1.9501353038448097</v>
      </c>
      <c r="F37" s="12">
        <v>3795563.67154</v>
      </c>
      <c r="G37" s="12">
        <v>4594507.9329899997</v>
      </c>
      <c r="H37" s="13">
        <f t="shared" si="2"/>
        <v>21.049423236940154</v>
      </c>
      <c r="I37" s="13">
        <f t="shared" si="3"/>
        <v>2.1936051075393865</v>
      </c>
      <c r="J37" s="12">
        <v>4465899.3848200003</v>
      </c>
      <c r="K37" s="12">
        <v>5409678.85109</v>
      </c>
      <c r="L37" s="13">
        <f t="shared" si="4"/>
        <v>21.133021256098878</v>
      </c>
      <c r="M37" s="13">
        <f t="shared" si="5"/>
        <v>2.1370429055674069</v>
      </c>
    </row>
    <row r="38" spans="1:13" ht="13.8" x14ac:dyDescent="0.25">
      <c r="A38" s="11" t="s">
        <v>149</v>
      </c>
      <c r="B38" s="12">
        <v>685805.49332999997</v>
      </c>
      <c r="C38" s="12">
        <v>536658.81726000004</v>
      </c>
      <c r="D38" s="13">
        <f t="shared" si="0"/>
        <v>-21.747664245995278</v>
      </c>
      <c r="E38" s="13">
        <f t="shared" si="1"/>
        <v>2.5197800431251292</v>
      </c>
      <c r="F38" s="12">
        <v>4580898.45261</v>
      </c>
      <c r="G38" s="12">
        <v>4707498.9862900004</v>
      </c>
      <c r="H38" s="13">
        <f t="shared" si="2"/>
        <v>2.763661648248692</v>
      </c>
      <c r="I38" s="13">
        <f t="shared" si="3"/>
        <v>2.2475516357073846</v>
      </c>
      <c r="J38" s="12">
        <v>5196943.6009200001</v>
      </c>
      <c r="K38" s="12">
        <v>6918683.5282800002</v>
      </c>
      <c r="L38" s="13">
        <f t="shared" si="4"/>
        <v>33.129855922531185</v>
      </c>
      <c r="M38" s="13">
        <f t="shared" si="5"/>
        <v>2.7331610539131552</v>
      </c>
    </row>
    <row r="39" spans="1:13" ht="13.8" x14ac:dyDescent="0.25">
      <c r="A39" s="11" t="s">
        <v>150</v>
      </c>
      <c r="B39" s="12">
        <v>301391.62998999999</v>
      </c>
      <c r="C39" s="12">
        <v>464526.74857</v>
      </c>
      <c r="D39" s="13">
        <f>(C39-B39)/B39*100</f>
        <v>54.127288997844012</v>
      </c>
      <c r="E39" s="13">
        <f t="shared" si="1"/>
        <v>2.1810975481977501</v>
      </c>
      <c r="F39" s="12">
        <v>2395807.6675</v>
      </c>
      <c r="G39" s="12">
        <v>3267256.58292</v>
      </c>
      <c r="H39" s="13">
        <f t="shared" si="2"/>
        <v>36.373909610588555</v>
      </c>
      <c r="I39" s="13">
        <f t="shared" si="3"/>
        <v>1.5599212869942376</v>
      </c>
      <c r="J39" s="12">
        <v>2866507.8232700001</v>
      </c>
      <c r="K39" s="12">
        <v>4081637.8048</v>
      </c>
      <c r="L39" s="13">
        <f t="shared" si="4"/>
        <v>42.390604053674878</v>
      </c>
      <c r="M39" s="13">
        <f t="shared" si="5"/>
        <v>1.6124127427797372</v>
      </c>
    </row>
    <row r="40" spans="1:13" ht="13.8" x14ac:dyDescent="0.25">
      <c r="A40" s="11" t="s">
        <v>151</v>
      </c>
      <c r="B40" s="12">
        <v>513415.93057999999</v>
      </c>
      <c r="C40" s="12">
        <v>552343.98320999998</v>
      </c>
      <c r="D40" s="13">
        <f>(C40-B40)/B40*100</f>
        <v>7.5821668770627015</v>
      </c>
      <c r="E40" s="13">
        <f t="shared" si="1"/>
        <v>2.5934267752066176</v>
      </c>
      <c r="F40" s="12">
        <v>5063339.4647500003</v>
      </c>
      <c r="G40" s="12">
        <v>5496582.2212199997</v>
      </c>
      <c r="H40" s="13">
        <f t="shared" si="2"/>
        <v>8.556462774936433</v>
      </c>
      <c r="I40" s="13">
        <f t="shared" si="3"/>
        <v>2.6242920918479613</v>
      </c>
      <c r="J40" s="12">
        <v>5990424.2954500001</v>
      </c>
      <c r="K40" s="12">
        <v>6626007.4683499997</v>
      </c>
      <c r="L40" s="13">
        <f t="shared" si="4"/>
        <v>10.609985896704412</v>
      </c>
      <c r="M40" s="13">
        <f t="shared" si="5"/>
        <v>2.6175421207528613</v>
      </c>
    </row>
    <row r="41" spans="1:13" ht="13.8" x14ac:dyDescent="0.25">
      <c r="A41" s="11" t="s">
        <v>152</v>
      </c>
      <c r="B41" s="12">
        <v>10075.74826</v>
      </c>
      <c r="C41" s="12">
        <v>12078.26057</v>
      </c>
      <c r="D41" s="13">
        <f t="shared" si="0"/>
        <v>19.874576640127369</v>
      </c>
      <c r="E41" s="13">
        <f t="shared" si="1"/>
        <v>5.671118960709489E-2</v>
      </c>
      <c r="F41" s="12">
        <v>108670.53036999999</v>
      </c>
      <c r="G41" s="12">
        <v>112010.63331</v>
      </c>
      <c r="H41" s="13">
        <f t="shared" si="2"/>
        <v>3.0736050782375615</v>
      </c>
      <c r="I41" s="13">
        <f t="shared" si="3"/>
        <v>5.3478435756587506E-2</v>
      </c>
      <c r="J41" s="12">
        <v>127952.15635999999</v>
      </c>
      <c r="K41" s="12">
        <v>144210.20318000001</v>
      </c>
      <c r="L41" s="13">
        <f t="shared" si="4"/>
        <v>12.706348437190199</v>
      </c>
      <c r="M41" s="13">
        <f t="shared" si="5"/>
        <v>5.6968888560576421E-2</v>
      </c>
    </row>
    <row r="42" spans="1:13" ht="15.6" x14ac:dyDescent="0.3">
      <c r="A42" s="9" t="s">
        <v>31</v>
      </c>
      <c r="B42" s="8">
        <f>B43</f>
        <v>465035.92444999999</v>
      </c>
      <c r="C42" s="8">
        <f>C43</f>
        <v>462522.17291999998</v>
      </c>
      <c r="D42" s="10">
        <f t="shared" si="0"/>
        <v>-0.54054996567696001</v>
      </c>
      <c r="E42" s="10">
        <f t="shared" si="1"/>
        <v>2.1716854421159129</v>
      </c>
      <c r="F42" s="8">
        <f>F43</f>
        <v>4849204.6942299996</v>
      </c>
      <c r="G42" s="8">
        <f>G43</f>
        <v>5448322.9045000002</v>
      </c>
      <c r="H42" s="10">
        <f t="shared" si="2"/>
        <v>12.354978765546502</v>
      </c>
      <c r="I42" s="10">
        <f t="shared" si="3"/>
        <v>2.6012511296410552</v>
      </c>
      <c r="J42" s="8">
        <f>J43</f>
        <v>5760982.4420400001</v>
      </c>
      <c r="K42" s="8">
        <f>K43</f>
        <v>6526815.0006900001</v>
      </c>
      <c r="L42" s="10">
        <f t="shared" si="4"/>
        <v>13.293436776710847</v>
      </c>
      <c r="M42" s="10">
        <f t="shared" si="5"/>
        <v>2.5783570664948225</v>
      </c>
    </row>
    <row r="43" spans="1:13" ht="13.8" x14ac:dyDescent="0.25">
      <c r="A43" s="11" t="s">
        <v>153</v>
      </c>
      <c r="B43" s="12">
        <v>465035.92444999999</v>
      </c>
      <c r="C43" s="12">
        <v>462522.17291999998</v>
      </c>
      <c r="D43" s="13">
        <f t="shared" si="0"/>
        <v>-0.54054996567696001</v>
      </c>
      <c r="E43" s="13">
        <f t="shared" si="1"/>
        <v>2.1716854421159129</v>
      </c>
      <c r="F43" s="12">
        <v>4849204.6942299996</v>
      </c>
      <c r="G43" s="12">
        <v>5448322.9045000002</v>
      </c>
      <c r="H43" s="13">
        <f t="shared" si="2"/>
        <v>12.354978765546502</v>
      </c>
      <c r="I43" s="13">
        <f t="shared" si="3"/>
        <v>2.6012511296410552</v>
      </c>
      <c r="J43" s="12">
        <v>5760982.4420400001</v>
      </c>
      <c r="K43" s="12">
        <v>6526815.0006900001</v>
      </c>
      <c r="L43" s="13">
        <f t="shared" si="4"/>
        <v>13.293436776710847</v>
      </c>
      <c r="M43" s="13">
        <f t="shared" si="5"/>
        <v>2.5783570664948225</v>
      </c>
    </row>
    <row r="44" spans="1:13" ht="15.6" x14ac:dyDescent="0.3">
      <c r="A44" s="9" t="s">
        <v>33</v>
      </c>
      <c r="B44" s="8">
        <f>B8+B22+B42</f>
        <v>18959304.076620001</v>
      </c>
      <c r="C44" s="8">
        <f>C8+C22+C42</f>
        <v>18544183.675400004</v>
      </c>
      <c r="D44" s="10">
        <f t="shared" si="0"/>
        <v>-2.189533959381508</v>
      </c>
      <c r="E44" s="10">
        <f t="shared" si="1"/>
        <v>87.070709431167984</v>
      </c>
      <c r="F44" s="15">
        <f>F8+F22+F42</f>
        <v>165927537.34873</v>
      </c>
      <c r="G44" s="15">
        <f>G8+G22+G42</f>
        <v>187217233.75265005</v>
      </c>
      <c r="H44" s="16">
        <f t="shared" si="2"/>
        <v>12.830719206767643</v>
      </c>
      <c r="I44" s="16">
        <f t="shared" si="3"/>
        <v>89.385128107058648</v>
      </c>
      <c r="J44" s="15">
        <f>J8+J22+J42</f>
        <v>197184432.88756996</v>
      </c>
      <c r="K44" s="15">
        <f>K8+K22+K42</f>
        <v>227643019.22468999</v>
      </c>
      <c r="L44" s="16">
        <f t="shared" si="4"/>
        <v>15.446749974673107</v>
      </c>
      <c r="M44" s="16">
        <f t="shared" si="5"/>
        <v>89.92824022040547</v>
      </c>
    </row>
    <row r="45" spans="1:13" ht="30" x14ac:dyDescent="0.25">
      <c r="A45" s="137" t="s">
        <v>223</v>
      </c>
      <c r="B45" s="138">
        <f>B46-B44</f>
        <v>1754680.2003799975</v>
      </c>
      <c r="C45" s="138">
        <f>C46-C44</f>
        <v>2753660.107599996</v>
      </c>
      <c r="D45" s="139">
        <f t="shared" si="0"/>
        <v>56.932306354380543</v>
      </c>
      <c r="E45" s="139">
        <f t="shared" ref="E45:E46" si="6">C45/C$46*100</f>
        <v>12.929290568832021</v>
      </c>
      <c r="F45" s="138">
        <f>F46-F44</f>
        <v>15598490.28027001</v>
      </c>
      <c r="G45" s="138">
        <f>G46-G44</f>
        <v>22232859.028349936</v>
      </c>
      <c r="H45" s="140">
        <f t="shared" si="2"/>
        <v>42.532120922442793</v>
      </c>
      <c r="I45" s="139">
        <f t="shared" si="3"/>
        <v>10.614871892941345</v>
      </c>
      <c r="J45" s="138">
        <f>J46-J44</f>
        <v>18267411.710430056</v>
      </c>
      <c r="K45" s="138">
        <f>K46-K44</f>
        <v>25495503.965310007</v>
      </c>
      <c r="L45" s="140">
        <f t="shared" si="4"/>
        <v>39.568234238422306</v>
      </c>
      <c r="M45" s="139">
        <f t="shared" si="5"/>
        <v>10.071759779594537</v>
      </c>
    </row>
    <row r="46" spans="1:13" ht="21" x14ac:dyDescent="0.25">
      <c r="A46" s="141" t="s">
        <v>224</v>
      </c>
      <c r="B46" s="142">
        <v>20713984.276999999</v>
      </c>
      <c r="C46" s="142">
        <v>21297843.783</v>
      </c>
      <c r="D46" s="143">
        <f t="shared" si="0"/>
        <v>2.8186731156704403</v>
      </c>
      <c r="E46" s="144">
        <f t="shared" si="6"/>
        <v>100</v>
      </c>
      <c r="F46" s="142">
        <v>181526027.62900001</v>
      </c>
      <c r="G46" s="142">
        <v>209450092.78099999</v>
      </c>
      <c r="H46" s="143">
        <f t="shared" si="2"/>
        <v>15.382953902936022</v>
      </c>
      <c r="I46" s="144">
        <f t="shared" ref="I46" si="7">G46/G$46*100</f>
        <v>100</v>
      </c>
      <c r="J46" s="142">
        <v>215451844.59800002</v>
      </c>
      <c r="K46" s="142">
        <v>253138523.19</v>
      </c>
      <c r="L46" s="143">
        <f t="shared" si="4"/>
        <v>17.491926635540075</v>
      </c>
      <c r="M46" s="144">
        <f t="shared" ref="M46" si="8">K46/K$46*100</f>
        <v>100</v>
      </c>
    </row>
    <row r="47" spans="1:13" x14ac:dyDescent="0.25">
      <c r="G47" s="146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4" sqref="I4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F1" sqref="F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F1" sqref="F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E1" sqref="E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2550277.6738399998</v>
      </c>
      <c r="D2" s="114">
        <f t="shared" ref="D2:O2" si="0">D4+D6+D8+D10+D12+D14+D16+D18+D20+D22</f>
        <v>2743208.7411600002</v>
      </c>
      <c r="E2" s="114">
        <f t="shared" si="0"/>
        <v>2964947.8305600001</v>
      </c>
      <c r="F2" s="114">
        <f t="shared" si="0"/>
        <v>2749761.4421700002</v>
      </c>
      <c r="G2" s="114">
        <f t="shared" si="0"/>
        <v>2410181.2658099998</v>
      </c>
      <c r="H2" s="114">
        <f t="shared" si="0"/>
        <v>2987337.1514000003</v>
      </c>
      <c r="I2" s="114">
        <f t="shared" si="0"/>
        <v>2327245.4908300005</v>
      </c>
      <c r="J2" s="114">
        <f t="shared" si="0"/>
        <v>2766977.3990099998</v>
      </c>
      <c r="K2" s="114">
        <f t="shared" si="0"/>
        <v>2987569.2203699998</v>
      </c>
      <c r="L2" s="114">
        <f t="shared" si="0"/>
        <v>3038059.2364700004</v>
      </c>
      <c r="M2" s="114"/>
      <c r="N2" s="114"/>
      <c r="O2" s="114">
        <f t="shared" si="0"/>
        <v>27525565.451620005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2058772.94802</v>
      </c>
      <c r="D3" s="114">
        <f t="shared" ref="D3:O3" si="1">D5+D7+D9+D11+D13+D15+D17+D19+D21+D23</f>
        <v>2127159.9776500002</v>
      </c>
      <c r="E3" s="114">
        <f t="shared" si="1"/>
        <v>2425937.1573800002</v>
      </c>
      <c r="F3" s="114">
        <f t="shared" si="1"/>
        <v>2351071.3903600001</v>
      </c>
      <c r="G3" s="114">
        <f t="shared" si="1"/>
        <v>2069723.5391500001</v>
      </c>
      <c r="H3" s="114">
        <f t="shared" si="1"/>
        <v>2557491.76107</v>
      </c>
      <c r="I3" s="114">
        <f t="shared" si="1"/>
        <v>2018191.5068299999</v>
      </c>
      <c r="J3" s="114">
        <f t="shared" si="1"/>
        <v>2316969.56439</v>
      </c>
      <c r="K3" s="114">
        <f t="shared" si="1"/>
        <v>2723141.20909</v>
      </c>
      <c r="L3" s="114">
        <f t="shared" si="1"/>
        <v>2827424.9145599999</v>
      </c>
      <c r="M3" s="114">
        <f t="shared" si="1"/>
        <v>3021837.7225200003</v>
      </c>
      <c r="N3" s="114">
        <f t="shared" si="1"/>
        <v>3209207.3643100001</v>
      </c>
      <c r="O3" s="114">
        <f t="shared" si="1"/>
        <v>29706929.055330001</v>
      </c>
    </row>
    <row r="4" spans="1:15" s="37" customFormat="1" ht="13.8" x14ac:dyDescent="0.25">
      <c r="A4" s="87">
        <v>2022</v>
      </c>
      <c r="B4" s="115" t="s">
        <v>127</v>
      </c>
      <c r="C4" s="116">
        <v>829296.07770000002</v>
      </c>
      <c r="D4" s="116">
        <v>938344.49008000002</v>
      </c>
      <c r="E4" s="116">
        <v>961274.87272999994</v>
      </c>
      <c r="F4" s="116">
        <v>811774.95753999997</v>
      </c>
      <c r="G4" s="116">
        <v>866037.47242000001</v>
      </c>
      <c r="H4" s="116">
        <v>996030.45808000001</v>
      </c>
      <c r="I4" s="116">
        <v>840300.46117000002</v>
      </c>
      <c r="J4" s="116">
        <v>997332.65315999999</v>
      </c>
      <c r="K4" s="116">
        <v>1011143.67216</v>
      </c>
      <c r="L4" s="116">
        <v>1045928.63896</v>
      </c>
      <c r="M4" s="116"/>
      <c r="N4" s="116"/>
      <c r="O4" s="117">
        <v>9297463.7540000007</v>
      </c>
    </row>
    <row r="5" spans="1:15" ht="13.8" x14ac:dyDescent="0.25">
      <c r="A5" s="86">
        <v>2021</v>
      </c>
      <c r="B5" s="115" t="s">
        <v>127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609595.60609999998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897190.43819999998</v>
      </c>
      <c r="M5" s="116">
        <v>896591.60835999995</v>
      </c>
      <c r="N5" s="116">
        <v>948837.25242000003</v>
      </c>
      <c r="O5" s="117">
        <v>9146823.2213000003</v>
      </c>
    </row>
    <row r="6" spans="1:15" s="37" customFormat="1" ht="13.8" x14ac:dyDescent="0.25">
      <c r="A6" s="87">
        <v>2022</v>
      </c>
      <c r="B6" s="115" t="s">
        <v>128</v>
      </c>
      <c r="C6" s="116">
        <v>284427.62802</v>
      </c>
      <c r="D6" s="116">
        <v>253757.08697999999</v>
      </c>
      <c r="E6" s="116">
        <v>224880.32947</v>
      </c>
      <c r="F6" s="116">
        <v>209879.04910999999</v>
      </c>
      <c r="G6" s="116">
        <v>189558.17141000001</v>
      </c>
      <c r="H6" s="116">
        <v>293476.03868</v>
      </c>
      <c r="I6" s="116">
        <v>155058.80514000001</v>
      </c>
      <c r="J6" s="116">
        <v>154895.62380999999</v>
      </c>
      <c r="K6" s="116">
        <v>178633.17675000001</v>
      </c>
      <c r="L6" s="116">
        <v>239319.97365999999</v>
      </c>
      <c r="M6" s="116"/>
      <c r="N6" s="116"/>
      <c r="O6" s="117">
        <v>2183885.8830300001</v>
      </c>
    </row>
    <row r="7" spans="1:15" ht="13.8" x14ac:dyDescent="0.25">
      <c r="A7" s="86">
        <v>2021</v>
      </c>
      <c r="B7" s="115" t="s">
        <v>128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166029.30218999999</v>
      </c>
      <c r="J7" s="116">
        <v>147760.25855</v>
      </c>
      <c r="K7" s="116">
        <v>229150.72443999999</v>
      </c>
      <c r="L7" s="116">
        <v>291587.59298999998</v>
      </c>
      <c r="M7" s="116">
        <v>365157.71123000002</v>
      </c>
      <c r="N7" s="116">
        <v>409189.45477000001</v>
      </c>
      <c r="O7" s="117">
        <v>3080372.3457800001</v>
      </c>
    </row>
    <row r="8" spans="1:15" s="37" customFormat="1" ht="13.8" x14ac:dyDescent="0.25">
      <c r="A8" s="87">
        <v>2022</v>
      </c>
      <c r="B8" s="115" t="s">
        <v>129</v>
      </c>
      <c r="C8" s="116">
        <v>172966.68771</v>
      </c>
      <c r="D8" s="116">
        <v>202863.34534</v>
      </c>
      <c r="E8" s="116">
        <v>229835.91381</v>
      </c>
      <c r="F8" s="116">
        <v>206688.71721</v>
      </c>
      <c r="G8" s="116">
        <v>157876.15529</v>
      </c>
      <c r="H8" s="116">
        <v>182365.40611000001</v>
      </c>
      <c r="I8" s="116">
        <v>160760.45160999999</v>
      </c>
      <c r="J8" s="116">
        <v>235994.72297</v>
      </c>
      <c r="K8" s="116">
        <v>261721.41196999999</v>
      </c>
      <c r="L8" s="116">
        <v>246843.18729999999</v>
      </c>
      <c r="M8" s="116"/>
      <c r="N8" s="116"/>
      <c r="O8" s="117">
        <v>2057915.9993199999</v>
      </c>
    </row>
    <row r="9" spans="1:15" ht="13.8" x14ac:dyDescent="0.25">
      <c r="A9" s="86">
        <v>2021</v>
      </c>
      <c r="B9" s="115" t="s">
        <v>129</v>
      </c>
      <c r="C9" s="116">
        <v>129703.74055</v>
      </c>
      <c r="D9" s="116">
        <v>145445.9252</v>
      </c>
      <c r="E9" s="116">
        <v>164169.03878999999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179835.28245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2026810.2558200001</v>
      </c>
    </row>
    <row r="10" spans="1:15" s="37" customFormat="1" ht="13.8" x14ac:dyDescent="0.25">
      <c r="A10" s="87">
        <v>2022</v>
      </c>
      <c r="B10" s="115" t="s">
        <v>130</v>
      </c>
      <c r="C10" s="116">
        <v>119386.62277</v>
      </c>
      <c r="D10" s="116">
        <v>126675.82837</v>
      </c>
      <c r="E10" s="116">
        <v>155116.77708</v>
      </c>
      <c r="F10" s="116">
        <v>138567.59539999999</v>
      </c>
      <c r="G10" s="116">
        <v>95080.687220000007</v>
      </c>
      <c r="H10" s="116">
        <v>119419.27142999999</v>
      </c>
      <c r="I10" s="116">
        <v>74297.532760000002</v>
      </c>
      <c r="J10" s="116">
        <v>106288.30931</v>
      </c>
      <c r="K10" s="116">
        <v>146895.7016</v>
      </c>
      <c r="L10" s="116">
        <v>177974.17144999999</v>
      </c>
      <c r="M10" s="116"/>
      <c r="N10" s="116"/>
      <c r="O10" s="117">
        <v>1259702.4973899999</v>
      </c>
    </row>
    <row r="11" spans="1:15" ht="13.8" x14ac:dyDescent="0.25">
      <c r="A11" s="86">
        <v>2021</v>
      </c>
      <c r="B11" s="115" t="s">
        <v>130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104753.48768999999</v>
      </c>
      <c r="H11" s="116">
        <v>110501.72897</v>
      </c>
      <c r="I11" s="116">
        <v>71800.412160000007</v>
      </c>
      <c r="J11" s="116">
        <v>113471.33409</v>
      </c>
      <c r="K11" s="116">
        <v>159668.88045</v>
      </c>
      <c r="L11" s="116">
        <v>194546.33186999999</v>
      </c>
      <c r="M11" s="116">
        <v>175975.25318999999</v>
      </c>
      <c r="N11" s="116">
        <v>169879.31026999999</v>
      </c>
      <c r="O11" s="117">
        <v>1568908.4724000001</v>
      </c>
    </row>
    <row r="12" spans="1:15" s="37" customFormat="1" ht="13.8" x14ac:dyDescent="0.25">
      <c r="A12" s="87">
        <v>2022</v>
      </c>
      <c r="B12" s="115" t="s">
        <v>131</v>
      </c>
      <c r="C12" s="116">
        <v>182179.29435000001</v>
      </c>
      <c r="D12" s="116">
        <v>166179.95728999999</v>
      </c>
      <c r="E12" s="116">
        <v>147802.41224000001</v>
      </c>
      <c r="F12" s="116">
        <v>124927.20426</v>
      </c>
      <c r="G12" s="116">
        <v>99631.660919999995</v>
      </c>
      <c r="H12" s="116">
        <v>111830.66846</v>
      </c>
      <c r="I12" s="116">
        <v>86926.950379999995</v>
      </c>
      <c r="J12" s="116">
        <v>91437.626239999998</v>
      </c>
      <c r="K12" s="116">
        <v>136051.89129</v>
      </c>
      <c r="L12" s="116">
        <v>178901.93283000001</v>
      </c>
      <c r="M12" s="116"/>
      <c r="N12" s="116"/>
      <c r="O12" s="117">
        <v>1325869.5982600001</v>
      </c>
    </row>
    <row r="13" spans="1:15" ht="13.8" x14ac:dyDescent="0.25">
      <c r="A13" s="86">
        <v>2021</v>
      </c>
      <c r="B13" s="115" t="s">
        <v>131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250347.52458</v>
      </c>
      <c r="M13" s="116">
        <v>277980.59620000003</v>
      </c>
      <c r="N13" s="116">
        <v>247152.83914</v>
      </c>
      <c r="O13" s="117">
        <v>2255980.7328499998</v>
      </c>
    </row>
    <row r="14" spans="1:15" s="37" customFormat="1" ht="13.8" x14ac:dyDescent="0.25">
      <c r="A14" s="87">
        <v>2022</v>
      </c>
      <c r="B14" s="115" t="s">
        <v>132</v>
      </c>
      <c r="C14" s="116">
        <v>37521.507830000002</v>
      </c>
      <c r="D14" s="116">
        <v>46265.332340000001</v>
      </c>
      <c r="E14" s="116">
        <v>31049.380369999999</v>
      </c>
      <c r="F14" s="116">
        <v>29633.729480000002</v>
      </c>
      <c r="G14" s="116">
        <v>21837.58901</v>
      </c>
      <c r="H14" s="116">
        <v>26370.037349999999</v>
      </c>
      <c r="I14" s="116">
        <v>24072.580310000001</v>
      </c>
      <c r="J14" s="116">
        <v>29110.841799999998</v>
      </c>
      <c r="K14" s="116">
        <v>44352.360890000004</v>
      </c>
      <c r="L14" s="116">
        <v>38679.603810000001</v>
      </c>
      <c r="M14" s="116"/>
      <c r="N14" s="116"/>
      <c r="O14" s="117">
        <v>328892.96318999998</v>
      </c>
    </row>
    <row r="15" spans="1:15" ht="13.8" x14ac:dyDescent="0.25">
      <c r="A15" s="86">
        <v>2021</v>
      </c>
      <c r="B15" s="115" t="s">
        <v>132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133</v>
      </c>
      <c r="C16" s="116">
        <v>54248.671849999999</v>
      </c>
      <c r="D16" s="116">
        <v>55002.358999999997</v>
      </c>
      <c r="E16" s="116">
        <v>64496.353640000001</v>
      </c>
      <c r="F16" s="116">
        <v>51947.963620000002</v>
      </c>
      <c r="G16" s="116">
        <v>53632.734109999998</v>
      </c>
      <c r="H16" s="116">
        <v>79070.990999999995</v>
      </c>
      <c r="I16" s="116">
        <v>56373.059930000003</v>
      </c>
      <c r="J16" s="116">
        <v>88413.106140000004</v>
      </c>
      <c r="K16" s="116">
        <v>84330.331309999994</v>
      </c>
      <c r="L16" s="116">
        <v>87773.245859999995</v>
      </c>
      <c r="M16" s="116"/>
      <c r="N16" s="116"/>
      <c r="O16" s="117">
        <v>675288.81646</v>
      </c>
    </row>
    <row r="17" spans="1:15" ht="13.8" x14ac:dyDescent="0.25">
      <c r="A17" s="86">
        <v>2021</v>
      </c>
      <c r="B17" s="115" t="s">
        <v>133</v>
      </c>
      <c r="C17" s="116">
        <v>59118.003539999998</v>
      </c>
      <c r="D17" s="116">
        <v>49195.791729999997</v>
      </c>
      <c r="E17" s="116">
        <v>49264.961300000003</v>
      </c>
      <c r="F17" s="116">
        <v>52377.636700000003</v>
      </c>
      <c r="G17" s="116">
        <v>62131.952920000003</v>
      </c>
      <c r="H17" s="116">
        <v>85386.680869999997</v>
      </c>
      <c r="I17" s="116">
        <v>52207.46948</v>
      </c>
      <c r="J17" s="116">
        <v>60022.116329999997</v>
      </c>
      <c r="K17" s="116">
        <v>100938.86161000001</v>
      </c>
      <c r="L17" s="116">
        <v>76717.204389999999</v>
      </c>
      <c r="M17" s="116">
        <v>57727.288930000002</v>
      </c>
      <c r="N17" s="116">
        <v>77389.950119999994</v>
      </c>
      <c r="O17" s="117">
        <v>782477.91792000004</v>
      </c>
    </row>
    <row r="18" spans="1:15" ht="13.8" x14ac:dyDescent="0.25">
      <c r="A18" s="87">
        <v>2022</v>
      </c>
      <c r="B18" s="115" t="s">
        <v>134</v>
      </c>
      <c r="C18" s="116">
        <v>12415.09123</v>
      </c>
      <c r="D18" s="116">
        <v>15693.36544</v>
      </c>
      <c r="E18" s="116">
        <v>17033.14921</v>
      </c>
      <c r="F18" s="116">
        <v>18062.520100000002</v>
      </c>
      <c r="G18" s="116">
        <v>12463.489380000001</v>
      </c>
      <c r="H18" s="116">
        <v>9079.7899400000006</v>
      </c>
      <c r="I18" s="116">
        <v>5416.2380400000002</v>
      </c>
      <c r="J18" s="116">
        <v>8198.9843700000001</v>
      </c>
      <c r="K18" s="116">
        <v>7682.7719500000003</v>
      </c>
      <c r="L18" s="116">
        <v>8275.2099500000004</v>
      </c>
      <c r="M18" s="116"/>
      <c r="N18" s="116"/>
      <c r="O18" s="117">
        <v>114320.60961</v>
      </c>
    </row>
    <row r="19" spans="1:15" ht="13.8" x14ac:dyDescent="0.25">
      <c r="A19" s="86">
        <v>2021</v>
      </c>
      <c r="B19" s="115" t="s">
        <v>134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135</v>
      </c>
      <c r="C20" s="118">
        <v>300295.32032</v>
      </c>
      <c r="D20" s="118">
        <v>316201.99005999998</v>
      </c>
      <c r="E20" s="118">
        <v>381564.50910000002</v>
      </c>
      <c r="F20" s="118">
        <v>382464.25160000002</v>
      </c>
      <c r="G20" s="118">
        <v>301401.84957000002</v>
      </c>
      <c r="H20" s="116">
        <v>369564.70286000002</v>
      </c>
      <c r="I20" s="116">
        <v>318336.14055000001</v>
      </c>
      <c r="J20" s="116">
        <v>323610.74696999998</v>
      </c>
      <c r="K20" s="116">
        <v>356108.30796000001</v>
      </c>
      <c r="L20" s="116">
        <v>309785.54324999999</v>
      </c>
      <c r="M20" s="116"/>
      <c r="N20" s="116"/>
      <c r="O20" s="117">
        <v>3359333.3622400002</v>
      </c>
    </row>
    <row r="21" spans="1:15" ht="13.8" x14ac:dyDescent="0.25">
      <c r="A21" s="86">
        <v>2021</v>
      </c>
      <c r="B21" s="115" t="s">
        <v>135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407113.88834</v>
      </c>
      <c r="O21" s="117">
        <v>3398253.3804600001</v>
      </c>
    </row>
    <row r="22" spans="1:15" ht="13.8" x14ac:dyDescent="0.25">
      <c r="A22" s="87">
        <v>2022</v>
      </c>
      <c r="B22" s="115" t="s">
        <v>136</v>
      </c>
      <c r="C22" s="118">
        <v>557540.77205999999</v>
      </c>
      <c r="D22" s="118">
        <v>622224.98626000003</v>
      </c>
      <c r="E22" s="118">
        <v>751894.13291000004</v>
      </c>
      <c r="F22" s="118">
        <v>775815.45385000005</v>
      </c>
      <c r="G22" s="118">
        <v>612661.45648000005</v>
      </c>
      <c r="H22" s="116">
        <v>800129.78749000002</v>
      </c>
      <c r="I22" s="116">
        <v>605703.27093999996</v>
      </c>
      <c r="J22" s="116">
        <v>731694.78423999995</v>
      </c>
      <c r="K22" s="116">
        <v>760649.59449000005</v>
      </c>
      <c r="L22" s="116">
        <v>704577.72939999995</v>
      </c>
      <c r="M22" s="116"/>
      <c r="N22" s="116"/>
      <c r="O22" s="117">
        <v>6922891.9681200003</v>
      </c>
    </row>
    <row r="23" spans="1:15" ht="13.8" x14ac:dyDescent="0.25">
      <c r="A23" s="86">
        <v>2021</v>
      </c>
      <c r="B23" s="115" t="s">
        <v>136</v>
      </c>
      <c r="C23" s="116">
        <v>453129.49826000002</v>
      </c>
      <c r="D23" s="118">
        <v>479071.42109999998</v>
      </c>
      <c r="E23" s="116">
        <v>580656.74308000004</v>
      </c>
      <c r="F23" s="116">
        <v>581183.08773999999</v>
      </c>
      <c r="G23" s="116">
        <v>501065.42385000002</v>
      </c>
      <c r="H23" s="116">
        <v>613084.11737999995</v>
      </c>
      <c r="I23" s="116">
        <v>505401.99088</v>
      </c>
      <c r="J23" s="116">
        <v>605133.60210000002</v>
      </c>
      <c r="K23" s="116">
        <v>650689.73337999999</v>
      </c>
      <c r="L23" s="116">
        <v>613680.53521999996</v>
      </c>
      <c r="M23" s="116">
        <v>694274.64844000002</v>
      </c>
      <c r="N23" s="116">
        <v>712894.75083999999</v>
      </c>
      <c r="O23" s="117">
        <v>6990265.5522699999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13077920.849230001</v>
      </c>
      <c r="D24" s="119">
        <f t="shared" ref="D24:O24" si="2">D26+D28+D30+D32+D34+D36+D38+D40+D42+D44+D46+D48+D50+D52+D54+D56</f>
        <v>14955701.177779997</v>
      </c>
      <c r="E24" s="119">
        <f t="shared" si="2"/>
        <v>17089000.59922</v>
      </c>
      <c r="F24" s="119">
        <f t="shared" si="2"/>
        <v>17669309.912150003</v>
      </c>
      <c r="G24" s="119">
        <f t="shared" si="2"/>
        <v>14012142.756099999</v>
      </c>
      <c r="H24" s="119">
        <f t="shared" si="2"/>
        <v>17290588.94929</v>
      </c>
      <c r="I24" s="119">
        <f t="shared" si="2"/>
        <v>13554096.834479999</v>
      </c>
      <c r="J24" s="119">
        <f t="shared" si="2"/>
        <v>15294749.48535</v>
      </c>
      <c r="K24" s="119">
        <f t="shared" si="2"/>
        <v>16256232.566920001</v>
      </c>
      <c r="L24" s="119">
        <f t="shared" si="2"/>
        <v>15043602.266010003</v>
      </c>
      <c r="M24" s="119"/>
      <c r="N24" s="119"/>
      <c r="O24" s="119">
        <f t="shared" si="2"/>
        <v>154243345.39652997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11079161.734089999</v>
      </c>
      <c r="D25" s="119">
        <f t="shared" ref="D25:O25" si="3">D27+D29+D31+D33+D35+D37+D39+D41+D43+D45+D47+D49+D51+D53+D55+D57</f>
        <v>11951265.775179999</v>
      </c>
      <c r="E25" s="119">
        <f t="shared" si="3"/>
        <v>14119264.05033</v>
      </c>
      <c r="F25" s="119">
        <f t="shared" si="3"/>
        <v>14141597.447160002</v>
      </c>
      <c r="G25" s="119">
        <f t="shared" si="3"/>
        <v>12585038.100200001</v>
      </c>
      <c r="H25" s="119">
        <f t="shared" si="3"/>
        <v>15239314.872320004</v>
      </c>
      <c r="I25" s="119">
        <f t="shared" si="3"/>
        <v>12619444.482030001</v>
      </c>
      <c r="J25" s="119">
        <f t="shared" si="3"/>
        <v>14409384.863190001</v>
      </c>
      <c r="K25" s="119">
        <f t="shared" si="3"/>
        <v>15791134.123890001</v>
      </c>
      <c r="L25" s="119">
        <f t="shared" si="3"/>
        <v>15666843.237610001</v>
      </c>
      <c r="M25" s="119">
        <f t="shared" si="3"/>
        <v>16220518.659810001</v>
      </c>
      <c r="N25" s="119">
        <f t="shared" si="3"/>
        <v>16895729.629210003</v>
      </c>
      <c r="O25" s="119">
        <f t="shared" si="3"/>
        <v>170718696.97501999</v>
      </c>
    </row>
    <row r="26" spans="1:15" ht="13.8" x14ac:dyDescent="0.25">
      <c r="A26" s="87">
        <v>2022</v>
      </c>
      <c r="B26" s="115" t="s">
        <v>137</v>
      </c>
      <c r="C26" s="116">
        <v>814865.37549000001</v>
      </c>
      <c r="D26" s="116">
        <v>880179.43382000003</v>
      </c>
      <c r="E26" s="116">
        <v>950843.48181999999</v>
      </c>
      <c r="F26" s="116">
        <v>993183.76393000002</v>
      </c>
      <c r="G26" s="116">
        <v>766403.62754999998</v>
      </c>
      <c r="H26" s="116">
        <v>981790.49667000002</v>
      </c>
      <c r="I26" s="116">
        <v>727401.98696000001</v>
      </c>
      <c r="J26" s="116">
        <v>835431.14021999994</v>
      </c>
      <c r="K26" s="116">
        <v>935743.71248999995</v>
      </c>
      <c r="L26" s="116">
        <v>834442.34820000001</v>
      </c>
      <c r="M26" s="116"/>
      <c r="N26" s="116"/>
      <c r="O26" s="117">
        <v>8720285.3671499994</v>
      </c>
    </row>
    <row r="27" spans="1:15" ht="13.8" x14ac:dyDescent="0.25">
      <c r="A27" s="86">
        <v>2021</v>
      </c>
      <c r="B27" s="115" t="s">
        <v>137</v>
      </c>
      <c r="C27" s="116">
        <v>730163.28118000005</v>
      </c>
      <c r="D27" s="116">
        <v>744922.84401</v>
      </c>
      <c r="E27" s="116">
        <v>868398.21742999996</v>
      </c>
      <c r="F27" s="116">
        <v>877321.17700999998</v>
      </c>
      <c r="G27" s="116">
        <v>743280.20654000004</v>
      </c>
      <c r="H27" s="116">
        <v>898555.29079999996</v>
      </c>
      <c r="I27" s="116">
        <v>723408.12600000005</v>
      </c>
      <c r="J27" s="116">
        <v>827998.32036999997</v>
      </c>
      <c r="K27" s="116">
        <v>943332.54030999995</v>
      </c>
      <c r="L27" s="116">
        <v>916756.39771000005</v>
      </c>
      <c r="M27" s="116">
        <v>935913.99219000002</v>
      </c>
      <c r="N27" s="116">
        <v>931980.09959</v>
      </c>
      <c r="O27" s="117">
        <v>10142030.493140001</v>
      </c>
    </row>
    <row r="28" spans="1:15" ht="13.8" x14ac:dyDescent="0.25">
      <c r="A28" s="87">
        <v>2022</v>
      </c>
      <c r="B28" s="115" t="s">
        <v>138</v>
      </c>
      <c r="C28" s="116">
        <v>132688.50438</v>
      </c>
      <c r="D28" s="116">
        <v>177402.67344000001</v>
      </c>
      <c r="E28" s="116">
        <v>191733.96872999999</v>
      </c>
      <c r="F28" s="116">
        <v>187110.63066</v>
      </c>
      <c r="G28" s="116">
        <v>116475.43423</v>
      </c>
      <c r="H28" s="116">
        <v>172009.67978000001</v>
      </c>
      <c r="I28" s="116">
        <v>155445.99411</v>
      </c>
      <c r="J28" s="116">
        <v>190933.29936999999</v>
      </c>
      <c r="K28" s="116">
        <v>210059.21243000001</v>
      </c>
      <c r="L28" s="116">
        <v>168928.3682</v>
      </c>
      <c r="M28" s="116"/>
      <c r="N28" s="116"/>
      <c r="O28" s="117">
        <v>1702787.7653300001</v>
      </c>
    </row>
    <row r="29" spans="1:15" ht="13.8" x14ac:dyDescent="0.25">
      <c r="A29" s="86">
        <v>2021</v>
      </c>
      <c r="B29" s="115" t="s">
        <v>138</v>
      </c>
      <c r="C29" s="116">
        <v>109745.77877</v>
      </c>
      <c r="D29" s="116">
        <v>128849.98011</v>
      </c>
      <c r="E29" s="116">
        <v>157418.14199999999</v>
      </c>
      <c r="F29" s="116">
        <v>142853.13707999999</v>
      </c>
      <c r="G29" s="116">
        <v>100608.22285000001</v>
      </c>
      <c r="H29" s="116">
        <v>152946.96387000001</v>
      </c>
      <c r="I29" s="116">
        <v>144666.56654</v>
      </c>
      <c r="J29" s="116">
        <v>156640.94991</v>
      </c>
      <c r="K29" s="116">
        <v>171824.96994000001</v>
      </c>
      <c r="L29" s="116">
        <v>159288.47047999999</v>
      </c>
      <c r="M29" s="116">
        <v>148397.13758000001</v>
      </c>
      <c r="N29" s="116">
        <v>158225.92219000001</v>
      </c>
      <c r="O29" s="117">
        <v>1731466.24132</v>
      </c>
    </row>
    <row r="30" spans="1:15" s="37" customFormat="1" ht="13.8" x14ac:dyDescent="0.25">
      <c r="A30" s="87">
        <v>2022</v>
      </c>
      <c r="B30" s="115" t="s">
        <v>139</v>
      </c>
      <c r="C30" s="116">
        <v>198477.64064999999</v>
      </c>
      <c r="D30" s="116">
        <v>251000.45086000001</v>
      </c>
      <c r="E30" s="116">
        <v>259806.35934</v>
      </c>
      <c r="F30" s="116">
        <v>262164.34668000002</v>
      </c>
      <c r="G30" s="116">
        <v>157792.49171</v>
      </c>
      <c r="H30" s="116">
        <v>225209.39405999999</v>
      </c>
      <c r="I30" s="116">
        <v>156205.38829</v>
      </c>
      <c r="J30" s="116">
        <v>224489.66537</v>
      </c>
      <c r="K30" s="116">
        <v>245949.03855999999</v>
      </c>
      <c r="L30" s="116">
        <v>256902.03902</v>
      </c>
      <c r="M30" s="116"/>
      <c r="N30" s="116"/>
      <c r="O30" s="117">
        <v>2237996.8145400002</v>
      </c>
    </row>
    <row r="31" spans="1:15" ht="13.8" x14ac:dyDescent="0.25">
      <c r="A31" s="86">
        <v>2021</v>
      </c>
      <c r="B31" s="115" t="s">
        <v>139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271360.61531999998</v>
      </c>
      <c r="L31" s="116">
        <v>276585.44179000001</v>
      </c>
      <c r="M31" s="116">
        <v>280147.27015</v>
      </c>
      <c r="N31" s="116">
        <v>282936.11814999999</v>
      </c>
      <c r="O31" s="117">
        <v>3179102.4776699999</v>
      </c>
    </row>
    <row r="32" spans="1:15" ht="13.8" x14ac:dyDescent="0.25">
      <c r="A32" s="87">
        <v>2022</v>
      </c>
      <c r="B32" s="115" t="s">
        <v>140</v>
      </c>
      <c r="C32" s="118">
        <v>2127175.3160299999</v>
      </c>
      <c r="D32" s="118">
        <v>2432243.0735399998</v>
      </c>
      <c r="E32" s="118">
        <v>2977387.2802300001</v>
      </c>
      <c r="F32" s="118">
        <v>3297193.9045299999</v>
      </c>
      <c r="G32" s="118">
        <v>2751561.6142299999</v>
      </c>
      <c r="H32" s="118">
        <v>3187273.7788300002</v>
      </c>
      <c r="I32" s="118">
        <v>2895407.7835200001</v>
      </c>
      <c r="J32" s="118">
        <v>2939356.3410399999</v>
      </c>
      <c r="K32" s="118">
        <v>2918324.9539600001</v>
      </c>
      <c r="L32" s="118">
        <v>2613347.9467199999</v>
      </c>
      <c r="M32" s="118"/>
      <c r="N32" s="118"/>
      <c r="O32" s="117">
        <v>28139271.992630001</v>
      </c>
    </row>
    <row r="33" spans="1:15" ht="13.8" x14ac:dyDescent="0.25">
      <c r="A33" s="86">
        <v>2021</v>
      </c>
      <c r="B33" s="115" t="s">
        <v>140</v>
      </c>
      <c r="C33" s="116">
        <v>1640829.53419</v>
      </c>
      <c r="D33" s="116">
        <v>1675061.82513</v>
      </c>
      <c r="E33" s="116">
        <v>1993846.9318200001</v>
      </c>
      <c r="F33" s="118">
        <v>2165921.43163</v>
      </c>
      <c r="G33" s="118">
        <v>2136422.5669900002</v>
      </c>
      <c r="H33" s="118">
        <v>2369608.4095200002</v>
      </c>
      <c r="I33" s="118">
        <v>1910640.2161000001</v>
      </c>
      <c r="J33" s="118">
        <v>2046190.77149</v>
      </c>
      <c r="K33" s="118">
        <v>2277933.8436699999</v>
      </c>
      <c r="L33" s="118">
        <v>2264993.6012599999</v>
      </c>
      <c r="M33" s="118">
        <v>2376507.0905800001</v>
      </c>
      <c r="N33" s="118">
        <v>2480611.27006</v>
      </c>
      <c r="O33" s="117">
        <v>25338567.49244</v>
      </c>
    </row>
    <row r="34" spans="1:15" ht="13.8" x14ac:dyDescent="0.25">
      <c r="A34" s="87">
        <v>2022</v>
      </c>
      <c r="B34" s="115" t="s">
        <v>141</v>
      </c>
      <c r="C34" s="116">
        <v>1591627.7439999999</v>
      </c>
      <c r="D34" s="116">
        <v>1840588.4107900001</v>
      </c>
      <c r="E34" s="116">
        <v>2014252.57684</v>
      </c>
      <c r="F34" s="116">
        <v>2035791.98538</v>
      </c>
      <c r="G34" s="116">
        <v>1335971.5244</v>
      </c>
      <c r="H34" s="116">
        <v>1966199.3723299999</v>
      </c>
      <c r="I34" s="116">
        <v>1618419.24456</v>
      </c>
      <c r="J34" s="116">
        <v>1838707.1662999999</v>
      </c>
      <c r="K34" s="116">
        <v>1924418.40802</v>
      </c>
      <c r="L34" s="116">
        <v>1707172.0149000001</v>
      </c>
      <c r="M34" s="116"/>
      <c r="N34" s="116"/>
      <c r="O34" s="117">
        <v>17873148.447519999</v>
      </c>
    </row>
    <row r="35" spans="1:15" ht="13.8" x14ac:dyDescent="0.25">
      <c r="A35" s="86">
        <v>2021</v>
      </c>
      <c r="B35" s="115" t="s">
        <v>141</v>
      </c>
      <c r="C35" s="116">
        <v>1512747.1390800001</v>
      </c>
      <c r="D35" s="116">
        <v>1510500.9532099999</v>
      </c>
      <c r="E35" s="116">
        <v>1674711.4819400001</v>
      </c>
      <c r="F35" s="116">
        <v>1625076.6174000001</v>
      </c>
      <c r="G35" s="116">
        <v>1299824.86194</v>
      </c>
      <c r="H35" s="116">
        <v>1801821.26159</v>
      </c>
      <c r="I35" s="116">
        <v>1691621.63647</v>
      </c>
      <c r="J35" s="116">
        <v>1736089.8269499999</v>
      </c>
      <c r="K35" s="116">
        <v>1942296.8601200001</v>
      </c>
      <c r="L35" s="116">
        <v>1908628.4271199999</v>
      </c>
      <c r="M35" s="116">
        <v>1729433.8864899999</v>
      </c>
      <c r="N35" s="116">
        <v>1808074.55883</v>
      </c>
      <c r="O35" s="117">
        <v>20240827.51114</v>
      </c>
    </row>
    <row r="36" spans="1:15" ht="13.8" x14ac:dyDescent="0.25">
      <c r="A36" s="87">
        <v>2022</v>
      </c>
      <c r="B36" s="115" t="s">
        <v>142</v>
      </c>
      <c r="C36" s="116">
        <v>2227769.1717599998</v>
      </c>
      <c r="D36" s="116">
        <v>2538733.0345800002</v>
      </c>
      <c r="E36" s="116">
        <v>2679675.0013700002</v>
      </c>
      <c r="F36" s="116">
        <v>2742308.6765200002</v>
      </c>
      <c r="G36" s="116">
        <v>2295210.9668899998</v>
      </c>
      <c r="H36" s="116">
        <v>2768997.72615</v>
      </c>
      <c r="I36" s="116">
        <v>2048527.35828</v>
      </c>
      <c r="J36" s="116">
        <v>2264997.6294800001</v>
      </c>
      <c r="K36" s="116">
        <v>2752307.2959199999</v>
      </c>
      <c r="L36" s="116">
        <v>2650906.7911100001</v>
      </c>
      <c r="M36" s="116"/>
      <c r="N36" s="116"/>
      <c r="O36" s="117">
        <v>24969433.652059998</v>
      </c>
    </row>
    <row r="37" spans="1:15" ht="13.8" x14ac:dyDescent="0.25">
      <c r="A37" s="86">
        <v>2021</v>
      </c>
      <c r="B37" s="115" t="s">
        <v>142</v>
      </c>
      <c r="C37" s="116">
        <v>2266223.68744</v>
      </c>
      <c r="D37" s="116">
        <v>2530669.7148199999</v>
      </c>
      <c r="E37" s="116">
        <v>2890088.6971999998</v>
      </c>
      <c r="F37" s="116">
        <v>2462170.5479000001</v>
      </c>
      <c r="G37" s="116">
        <v>1880240.25731</v>
      </c>
      <c r="H37" s="116">
        <v>2350260.9346400001</v>
      </c>
      <c r="I37" s="116">
        <v>1981658.3225499999</v>
      </c>
      <c r="J37" s="116">
        <v>2417746.8923499999</v>
      </c>
      <c r="K37" s="116">
        <v>2465093.5784800001</v>
      </c>
      <c r="L37" s="116">
        <v>2603918.5035700002</v>
      </c>
      <c r="M37" s="116">
        <v>2529063.0759800002</v>
      </c>
      <c r="N37" s="116">
        <v>2957449.0071399999</v>
      </c>
      <c r="O37" s="117">
        <v>29334583.219379999</v>
      </c>
    </row>
    <row r="38" spans="1:15" ht="13.8" x14ac:dyDescent="0.25">
      <c r="A38" s="87">
        <v>2022</v>
      </c>
      <c r="B38" s="115" t="s">
        <v>143</v>
      </c>
      <c r="C38" s="116">
        <v>70779.795960000003</v>
      </c>
      <c r="D38" s="116">
        <v>67064.578930000003</v>
      </c>
      <c r="E38" s="116">
        <v>140232.55400999999</v>
      </c>
      <c r="F38" s="116">
        <v>198883.93552</v>
      </c>
      <c r="G38" s="116">
        <v>100124.42561000001</v>
      </c>
      <c r="H38" s="116">
        <v>101131.22425</v>
      </c>
      <c r="I38" s="116">
        <v>44156.116430000002</v>
      </c>
      <c r="J38" s="116">
        <v>77427.979340000005</v>
      </c>
      <c r="K38" s="116">
        <v>199348.73256</v>
      </c>
      <c r="L38" s="116">
        <v>210071.99903000001</v>
      </c>
      <c r="M38" s="116"/>
      <c r="N38" s="116"/>
      <c r="O38" s="117">
        <v>1209221.34164</v>
      </c>
    </row>
    <row r="39" spans="1:15" ht="13.8" x14ac:dyDescent="0.25">
      <c r="A39" s="86">
        <v>2021</v>
      </c>
      <c r="B39" s="115" t="s">
        <v>143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170121.63492000001</v>
      </c>
      <c r="O39" s="117">
        <v>1625268.8317799999</v>
      </c>
    </row>
    <row r="40" spans="1:15" ht="13.8" x14ac:dyDescent="0.25">
      <c r="A40" s="87">
        <v>2022</v>
      </c>
      <c r="B40" s="115" t="s">
        <v>144</v>
      </c>
      <c r="C40" s="116">
        <v>980434.88092999998</v>
      </c>
      <c r="D40" s="116">
        <v>1173432.56971</v>
      </c>
      <c r="E40" s="116">
        <v>1365427.42408</v>
      </c>
      <c r="F40" s="116">
        <v>1395743.9345100001</v>
      </c>
      <c r="G40" s="116">
        <v>1064579.7686300001</v>
      </c>
      <c r="H40" s="116">
        <v>1356849.3117500001</v>
      </c>
      <c r="I40" s="116">
        <v>1026036.30754</v>
      </c>
      <c r="J40" s="116">
        <v>1254366.26541</v>
      </c>
      <c r="K40" s="116">
        <v>1338119.8008699999</v>
      </c>
      <c r="L40" s="116">
        <v>1324565.83293</v>
      </c>
      <c r="M40" s="116"/>
      <c r="N40" s="116"/>
      <c r="O40" s="117">
        <v>12279556.09636</v>
      </c>
    </row>
    <row r="41" spans="1:15" ht="13.8" x14ac:dyDescent="0.25">
      <c r="A41" s="86">
        <v>2021</v>
      </c>
      <c r="B41" s="115" t="s">
        <v>144</v>
      </c>
      <c r="C41" s="116">
        <v>894313.18824000005</v>
      </c>
      <c r="D41" s="116">
        <v>1063990.71875</v>
      </c>
      <c r="E41" s="116">
        <v>1254807.48523</v>
      </c>
      <c r="F41" s="116">
        <v>1251377.3909799999</v>
      </c>
      <c r="G41" s="116">
        <v>1098938.99734</v>
      </c>
      <c r="H41" s="116">
        <v>1304148.9452800001</v>
      </c>
      <c r="I41" s="116">
        <v>1000010.46754</v>
      </c>
      <c r="J41" s="116">
        <v>1204900.96741</v>
      </c>
      <c r="K41" s="116">
        <v>1276019.17408</v>
      </c>
      <c r="L41" s="116">
        <v>1230967.20255</v>
      </c>
      <c r="M41" s="116">
        <v>1267932.4725299999</v>
      </c>
      <c r="N41" s="116">
        <v>1313570.574</v>
      </c>
      <c r="O41" s="117">
        <v>14160977.583930001</v>
      </c>
    </row>
    <row r="42" spans="1:15" ht="13.8" x14ac:dyDescent="0.25">
      <c r="A42" s="87">
        <v>2022</v>
      </c>
      <c r="B42" s="115" t="s">
        <v>145</v>
      </c>
      <c r="C42" s="116">
        <v>711568.15674999997</v>
      </c>
      <c r="D42" s="116">
        <v>813080.07473999995</v>
      </c>
      <c r="E42" s="116">
        <v>908597.98166000005</v>
      </c>
      <c r="F42" s="116">
        <v>906353.61387</v>
      </c>
      <c r="G42" s="116">
        <v>719634.39950000006</v>
      </c>
      <c r="H42" s="116">
        <v>903796.79749000003</v>
      </c>
      <c r="I42" s="116">
        <v>720584.54986999999</v>
      </c>
      <c r="J42" s="116">
        <v>848469.31753</v>
      </c>
      <c r="K42" s="116">
        <v>950681.20736</v>
      </c>
      <c r="L42" s="116">
        <v>854230.47184000001</v>
      </c>
      <c r="M42" s="116"/>
      <c r="N42" s="116"/>
      <c r="O42" s="117">
        <v>8336996.5706099998</v>
      </c>
    </row>
    <row r="43" spans="1:15" ht="13.8" x14ac:dyDescent="0.25">
      <c r="A43" s="86">
        <v>2021</v>
      </c>
      <c r="B43" s="115" t="s">
        <v>145</v>
      </c>
      <c r="C43" s="116">
        <v>650750.31206999999</v>
      </c>
      <c r="D43" s="116">
        <v>683825.22444000002</v>
      </c>
      <c r="E43" s="116">
        <v>783684.44865999999</v>
      </c>
      <c r="F43" s="116">
        <v>820942.23528999998</v>
      </c>
      <c r="G43" s="116">
        <v>734997.33541000006</v>
      </c>
      <c r="H43" s="116">
        <v>826943.15567999997</v>
      </c>
      <c r="I43" s="116">
        <v>696211.51508000004</v>
      </c>
      <c r="J43" s="116">
        <v>758019.00523000001</v>
      </c>
      <c r="K43" s="116">
        <v>875249.19924999995</v>
      </c>
      <c r="L43" s="116">
        <v>807782.56012000004</v>
      </c>
      <c r="M43" s="116">
        <v>838115.69967999996</v>
      </c>
      <c r="N43" s="116">
        <v>935250.92426999996</v>
      </c>
      <c r="O43" s="117">
        <v>9411771.6151800007</v>
      </c>
    </row>
    <row r="44" spans="1:15" ht="13.8" x14ac:dyDescent="0.25">
      <c r="A44" s="87">
        <v>2022</v>
      </c>
      <c r="B44" s="115" t="s">
        <v>146</v>
      </c>
      <c r="C44" s="116">
        <v>1119966.4588200001</v>
      </c>
      <c r="D44" s="116">
        <v>1241164.5638600001</v>
      </c>
      <c r="E44" s="116">
        <v>1443518.62</v>
      </c>
      <c r="F44" s="116">
        <v>1497057.91124</v>
      </c>
      <c r="G44" s="116">
        <v>1165955.7126499999</v>
      </c>
      <c r="H44" s="116">
        <v>1343833.3687499999</v>
      </c>
      <c r="I44" s="116">
        <v>978751.68863999995</v>
      </c>
      <c r="J44" s="116">
        <v>1132653.2546699999</v>
      </c>
      <c r="K44" s="116">
        <v>1189152.2469200001</v>
      </c>
      <c r="L44" s="116">
        <v>1049543.38167</v>
      </c>
      <c r="M44" s="116"/>
      <c r="N44" s="116"/>
      <c r="O44" s="117">
        <v>12161597.207219999</v>
      </c>
    </row>
    <row r="45" spans="1:15" ht="13.8" x14ac:dyDescent="0.25">
      <c r="A45" s="86">
        <v>2021</v>
      </c>
      <c r="B45" s="115" t="s">
        <v>146</v>
      </c>
      <c r="C45" s="116">
        <v>758964.78963999997</v>
      </c>
      <c r="D45" s="116">
        <v>833118.63651999994</v>
      </c>
      <c r="E45" s="116">
        <v>978890.10042000003</v>
      </c>
      <c r="F45" s="116">
        <v>1048965.4924099999</v>
      </c>
      <c r="G45" s="116">
        <v>937477.03962000005</v>
      </c>
      <c r="H45" s="116">
        <v>1125693.9550399999</v>
      </c>
      <c r="I45" s="116">
        <v>929062.49080999999</v>
      </c>
      <c r="J45" s="116">
        <v>1023465.86719</v>
      </c>
      <c r="K45" s="116">
        <v>1148069.6106700001</v>
      </c>
      <c r="L45" s="116">
        <v>1144169.8263399999</v>
      </c>
      <c r="M45" s="116">
        <v>1203753.26578</v>
      </c>
      <c r="N45" s="116">
        <v>1226477.65543</v>
      </c>
      <c r="O45" s="117">
        <v>12358108.729870001</v>
      </c>
    </row>
    <row r="46" spans="1:15" ht="13.8" x14ac:dyDescent="0.25">
      <c r="A46" s="87">
        <v>2022</v>
      </c>
      <c r="B46" s="115" t="s">
        <v>147</v>
      </c>
      <c r="C46" s="116">
        <v>1628012.6870800001</v>
      </c>
      <c r="D46" s="116">
        <v>1748026.3077400001</v>
      </c>
      <c r="E46" s="116">
        <v>2255261.5858499999</v>
      </c>
      <c r="F46" s="116">
        <v>2019079.5067100001</v>
      </c>
      <c r="G46" s="116">
        <v>1905881.4984800001</v>
      </c>
      <c r="H46" s="116">
        <v>2285972.6197000002</v>
      </c>
      <c r="I46" s="116">
        <v>1600695.8362100001</v>
      </c>
      <c r="J46" s="116">
        <v>1824695.8669199999</v>
      </c>
      <c r="K46" s="116">
        <v>1775021.38384</v>
      </c>
      <c r="L46" s="116">
        <v>1392546.4922100001</v>
      </c>
      <c r="M46" s="116"/>
      <c r="N46" s="116"/>
      <c r="O46" s="117">
        <v>18435193.784740001</v>
      </c>
    </row>
    <row r="47" spans="1:15" ht="13.8" x14ac:dyDescent="0.25">
      <c r="A47" s="86">
        <v>2021</v>
      </c>
      <c r="B47" s="115" t="s">
        <v>147</v>
      </c>
      <c r="C47" s="116">
        <v>1052767.6559599999</v>
      </c>
      <c r="D47" s="116">
        <v>1191709.9948400001</v>
      </c>
      <c r="E47" s="116">
        <v>1526133.41301</v>
      </c>
      <c r="F47" s="116">
        <v>1647164.7859799999</v>
      </c>
      <c r="G47" s="116">
        <v>1727666.49</v>
      </c>
      <c r="H47" s="116">
        <v>2007804.7012499999</v>
      </c>
      <c r="I47" s="116">
        <v>1727114.1022699999</v>
      </c>
      <c r="J47" s="116">
        <v>2255362.4096900001</v>
      </c>
      <c r="K47" s="116">
        <v>2579261.2418399998</v>
      </c>
      <c r="L47" s="116">
        <v>2254219.8930600001</v>
      </c>
      <c r="M47" s="116">
        <v>2014862.9172499999</v>
      </c>
      <c r="N47" s="116">
        <v>2265283.8882800001</v>
      </c>
      <c r="O47" s="117">
        <v>22249351.49343</v>
      </c>
    </row>
    <row r="48" spans="1:15" ht="13.8" x14ac:dyDescent="0.25">
      <c r="A48" s="87">
        <v>2022</v>
      </c>
      <c r="B48" s="115" t="s">
        <v>148</v>
      </c>
      <c r="C48" s="116">
        <v>353686.47193</v>
      </c>
      <c r="D48" s="116">
        <v>428053.31328</v>
      </c>
      <c r="E48" s="116">
        <v>513029.88225000002</v>
      </c>
      <c r="F48" s="116">
        <v>565859.13638000004</v>
      </c>
      <c r="G48" s="116">
        <v>444299.16667000001</v>
      </c>
      <c r="H48" s="116">
        <v>522954.83629000001</v>
      </c>
      <c r="I48" s="116">
        <v>417042.98772999999</v>
      </c>
      <c r="J48" s="116">
        <v>474288.34178999998</v>
      </c>
      <c r="K48" s="116">
        <v>459957.02610000002</v>
      </c>
      <c r="L48" s="116">
        <v>415336.77056999999</v>
      </c>
      <c r="M48" s="116"/>
      <c r="N48" s="116"/>
      <c r="O48" s="117">
        <v>4594507.9329899997</v>
      </c>
    </row>
    <row r="49" spans="1:15" ht="13.8" x14ac:dyDescent="0.25">
      <c r="A49" s="86">
        <v>2021</v>
      </c>
      <c r="B49" s="115" t="s">
        <v>148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425652.95978999999</v>
      </c>
      <c r="I49" s="116">
        <v>357614.99625000003</v>
      </c>
      <c r="J49" s="116">
        <v>420352.70672999998</v>
      </c>
      <c r="K49" s="116">
        <v>414216.10771000001</v>
      </c>
      <c r="L49" s="116">
        <v>380639.08097000001</v>
      </c>
      <c r="M49" s="116">
        <v>395567.53496000002</v>
      </c>
      <c r="N49" s="116">
        <v>419603.38313999999</v>
      </c>
      <c r="O49" s="117">
        <v>4610734.5896399999</v>
      </c>
    </row>
    <row r="50" spans="1:15" ht="13.8" x14ac:dyDescent="0.25">
      <c r="A50" s="87">
        <v>2022</v>
      </c>
      <c r="B50" s="115" t="s">
        <v>149</v>
      </c>
      <c r="C50" s="116">
        <v>359355.12098000001</v>
      </c>
      <c r="D50" s="116">
        <v>492473.30148000002</v>
      </c>
      <c r="E50" s="116">
        <v>434701.79544999998</v>
      </c>
      <c r="F50" s="116">
        <v>528728.36580000003</v>
      </c>
      <c r="G50" s="116">
        <v>352424.78256999998</v>
      </c>
      <c r="H50" s="116">
        <v>531468.82371000003</v>
      </c>
      <c r="I50" s="116">
        <v>370876.74121000001</v>
      </c>
      <c r="J50" s="116">
        <v>499492.90798999998</v>
      </c>
      <c r="K50" s="116">
        <v>601318.32984000002</v>
      </c>
      <c r="L50" s="116">
        <v>536658.81726000004</v>
      </c>
      <c r="M50" s="116"/>
      <c r="N50" s="116"/>
      <c r="O50" s="117">
        <v>4707498.9862900004</v>
      </c>
    </row>
    <row r="51" spans="1:15" ht="13.8" x14ac:dyDescent="0.25">
      <c r="A51" s="86">
        <v>2021</v>
      </c>
      <c r="B51" s="115" t="s">
        <v>149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594623.31441999995</v>
      </c>
      <c r="I51" s="116">
        <v>459338.49693000002</v>
      </c>
      <c r="J51" s="116">
        <v>452122.42173</v>
      </c>
      <c r="K51" s="116">
        <v>507313.06409</v>
      </c>
      <c r="L51" s="116">
        <v>685805.49332999997</v>
      </c>
      <c r="M51" s="116">
        <v>1284244.8190299999</v>
      </c>
      <c r="N51" s="116">
        <v>926939.72296000004</v>
      </c>
      <c r="O51" s="117">
        <v>6792082.9945999999</v>
      </c>
    </row>
    <row r="52" spans="1:15" ht="13.8" x14ac:dyDescent="0.25">
      <c r="A52" s="87">
        <v>2022</v>
      </c>
      <c r="B52" s="115" t="s">
        <v>150</v>
      </c>
      <c r="C52" s="116">
        <v>295375.80463000003</v>
      </c>
      <c r="D52" s="116">
        <v>325086.20932999998</v>
      </c>
      <c r="E52" s="116">
        <v>326942.17726000003</v>
      </c>
      <c r="F52" s="116">
        <v>390540.38660999999</v>
      </c>
      <c r="G52" s="116">
        <v>330387.68416</v>
      </c>
      <c r="H52" s="116">
        <v>308733.75809000002</v>
      </c>
      <c r="I52" s="116">
        <v>325742.77529000002</v>
      </c>
      <c r="J52" s="116">
        <v>333687.74527000001</v>
      </c>
      <c r="K52" s="116">
        <v>166233.29371</v>
      </c>
      <c r="L52" s="116">
        <v>464526.74857</v>
      </c>
      <c r="M52" s="116"/>
      <c r="N52" s="116"/>
      <c r="O52" s="117">
        <v>3267256.58292</v>
      </c>
    </row>
    <row r="53" spans="1:15" ht="13.8" x14ac:dyDescent="0.25">
      <c r="A53" s="86">
        <v>2021</v>
      </c>
      <c r="B53" s="115" t="s">
        <v>150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3210188.8893800001</v>
      </c>
    </row>
    <row r="54" spans="1:15" ht="13.8" x14ac:dyDescent="0.25">
      <c r="A54" s="87">
        <v>2022</v>
      </c>
      <c r="B54" s="115" t="s">
        <v>151</v>
      </c>
      <c r="C54" s="116">
        <v>457939.87108999997</v>
      </c>
      <c r="D54" s="116">
        <v>537163.91683</v>
      </c>
      <c r="E54" s="116">
        <v>616171.56963000004</v>
      </c>
      <c r="F54" s="116">
        <v>635020.23771000002</v>
      </c>
      <c r="G54" s="116">
        <v>494805.63045</v>
      </c>
      <c r="H54" s="116">
        <v>620278.52187000006</v>
      </c>
      <c r="I54" s="116">
        <v>459241.71727999998</v>
      </c>
      <c r="J54" s="116">
        <v>545502.86549999996</v>
      </c>
      <c r="K54" s="116">
        <v>578113.90764999995</v>
      </c>
      <c r="L54" s="116">
        <v>552343.98320999998</v>
      </c>
      <c r="M54" s="116"/>
      <c r="N54" s="116"/>
      <c r="O54" s="117">
        <v>5496582.2212199997</v>
      </c>
    </row>
    <row r="55" spans="1:15" ht="13.8" x14ac:dyDescent="0.25">
      <c r="A55" s="86">
        <v>2021</v>
      </c>
      <c r="B55" s="115" t="s">
        <v>151</v>
      </c>
      <c r="C55" s="116">
        <v>400023.77013999998</v>
      </c>
      <c r="D55" s="116">
        <v>445925.11801999999</v>
      </c>
      <c r="E55" s="116">
        <v>545986.36667000002</v>
      </c>
      <c r="F55" s="116">
        <v>561086.21823999996</v>
      </c>
      <c r="G55" s="116">
        <v>485871.66136999999</v>
      </c>
      <c r="H55" s="116">
        <v>573154.10702</v>
      </c>
      <c r="I55" s="116">
        <v>466206.55346999998</v>
      </c>
      <c r="J55" s="116">
        <v>521625.02171</v>
      </c>
      <c r="K55" s="116">
        <v>550044.71753000002</v>
      </c>
      <c r="L55" s="116">
        <v>513415.93057999999</v>
      </c>
      <c r="M55" s="116">
        <v>559262.21074999997</v>
      </c>
      <c r="N55" s="116">
        <v>570163.03637999995</v>
      </c>
      <c r="O55" s="117">
        <v>6192764.7118800003</v>
      </c>
    </row>
    <row r="56" spans="1:15" ht="13.8" x14ac:dyDescent="0.25">
      <c r="A56" s="87">
        <v>2022</v>
      </c>
      <c r="B56" s="115" t="s">
        <v>152</v>
      </c>
      <c r="C56" s="116">
        <v>8197.8487499999992</v>
      </c>
      <c r="D56" s="116">
        <v>10009.26485</v>
      </c>
      <c r="E56" s="116">
        <v>11418.340700000001</v>
      </c>
      <c r="F56" s="116">
        <v>14289.5761</v>
      </c>
      <c r="G56" s="116">
        <v>10634.02837</v>
      </c>
      <c r="H56" s="116">
        <v>14089.23957</v>
      </c>
      <c r="I56" s="116">
        <v>9560.3585600000006</v>
      </c>
      <c r="J56" s="116">
        <v>10249.69915</v>
      </c>
      <c r="K56" s="116">
        <v>11484.01669</v>
      </c>
      <c r="L56" s="116">
        <v>12078.26057</v>
      </c>
      <c r="M56" s="116"/>
      <c r="N56" s="116"/>
      <c r="O56" s="117">
        <v>112010.63331</v>
      </c>
    </row>
    <row r="57" spans="1:15" ht="13.8" x14ac:dyDescent="0.25">
      <c r="A57" s="86">
        <v>2021</v>
      </c>
      <c r="B57" s="115" t="s">
        <v>152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15017.843370000001</v>
      </c>
      <c r="N57" s="116">
        <v>17181.726500000001</v>
      </c>
      <c r="O57" s="117">
        <v>140870.10024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471948.06660000002</v>
      </c>
      <c r="E58" s="119">
        <f t="shared" si="4"/>
        <v>554604.43623999995</v>
      </c>
      <c r="F58" s="119">
        <f t="shared" si="4"/>
        <v>703526.65693000006</v>
      </c>
      <c r="G58" s="119">
        <f t="shared" si="4"/>
        <v>533088.27280000004</v>
      </c>
      <c r="H58" s="119">
        <f t="shared" si="4"/>
        <v>594728.54084000003</v>
      </c>
      <c r="I58" s="119">
        <f t="shared" si="4"/>
        <v>491327.25160000002</v>
      </c>
      <c r="J58" s="119">
        <f t="shared" si="4"/>
        <v>600552.10296000005</v>
      </c>
      <c r="K58" s="119">
        <f t="shared" si="4"/>
        <v>538876.59580000001</v>
      </c>
      <c r="L58" s="119">
        <f t="shared" si="4"/>
        <v>462522.17291999998</v>
      </c>
      <c r="M58" s="119"/>
      <c r="N58" s="119"/>
      <c r="O58" s="119">
        <f t="shared" si="4"/>
        <v>5448322.9045000002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496926.69274000003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582749.42501999997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5927696.7904200004</v>
      </c>
    </row>
    <row r="60" spans="1:15" ht="13.8" x14ac:dyDescent="0.25">
      <c r="A60" s="87">
        <v>2022</v>
      </c>
      <c r="B60" s="115" t="s">
        <v>153</v>
      </c>
      <c r="C60" s="116">
        <v>497148.80781000003</v>
      </c>
      <c r="D60" s="116">
        <v>471948.06660000002</v>
      </c>
      <c r="E60" s="116">
        <v>554604.43623999995</v>
      </c>
      <c r="F60" s="116">
        <v>703526.65693000006</v>
      </c>
      <c r="G60" s="116">
        <v>533088.27280000004</v>
      </c>
      <c r="H60" s="116">
        <v>594728.54084000003</v>
      </c>
      <c r="I60" s="116">
        <v>491327.25160000002</v>
      </c>
      <c r="J60" s="116">
        <v>600552.10296000005</v>
      </c>
      <c r="K60" s="116">
        <v>538876.59580000001</v>
      </c>
      <c r="L60" s="116">
        <v>462522.17291999998</v>
      </c>
      <c r="M60" s="116"/>
      <c r="N60" s="116"/>
      <c r="O60" s="117">
        <v>5448322.9045000002</v>
      </c>
    </row>
    <row r="61" spans="1:15" ht="14.4" thickBot="1" x14ac:dyDescent="0.3">
      <c r="A61" s="86">
        <v>2021</v>
      </c>
      <c r="B61" s="115" t="s">
        <v>153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496926.69274000003</v>
      </c>
      <c r="I61" s="116">
        <v>476806.03814999998</v>
      </c>
      <c r="J61" s="116">
        <v>508970.62647999998</v>
      </c>
      <c r="K61" s="116">
        <v>582749.42501999997</v>
      </c>
      <c r="L61" s="116">
        <v>465035.92444999999</v>
      </c>
      <c r="M61" s="116">
        <v>547964.59438999998</v>
      </c>
      <c r="N61" s="116">
        <v>530527.50179999997</v>
      </c>
      <c r="O61" s="117">
        <v>5927696.7904200004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15003935.219000001</v>
      </c>
      <c r="D81" s="122">
        <v>15952528.857999999</v>
      </c>
      <c r="E81" s="122">
        <v>18955706.114999998</v>
      </c>
      <c r="F81" s="122">
        <v>18756865.083000001</v>
      </c>
      <c r="G81" s="122">
        <v>16468343.399</v>
      </c>
      <c r="H81" s="122">
        <v>19740427.009</v>
      </c>
      <c r="I81" s="122">
        <v>16357698.211999999</v>
      </c>
      <c r="J81" s="122">
        <v>18860976.377999999</v>
      </c>
      <c r="K81" s="122">
        <v>20715563.079</v>
      </c>
      <c r="L81" s="122">
        <v>20713984.276999999</v>
      </c>
      <c r="M81" s="122">
        <v>21455111.986000001</v>
      </c>
      <c r="N81" s="122">
        <v>22233318.423</v>
      </c>
      <c r="O81" s="122">
        <f t="shared" si="6"/>
        <v>225214458.03800002</v>
      </c>
    </row>
    <row r="82" spans="1:15" ht="13.8" thickBot="1" x14ac:dyDescent="0.3">
      <c r="A82" s="120">
        <v>2022</v>
      </c>
      <c r="B82" s="121" t="s">
        <v>40</v>
      </c>
      <c r="C82" s="122">
        <v>17554368.881000001</v>
      </c>
      <c r="D82" s="122">
        <v>19905230.627</v>
      </c>
      <c r="E82" s="122">
        <v>22610097.511</v>
      </c>
      <c r="F82" s="122">
        <v>23330142.875</v>
      </c>
      <c r="G82" s="122">
        <v>18978529.592999998</v>
      </c>
      <c r="H82" s="122">
        <v>23383472.953000002</v>
      </c>
      <c r="I82" s="122">
        <v>18493528.260000002</v>
      </c>
      <c r="J82" s="122">
        <v>21284843.333999999</v>
      </c>
      <c r="K82" s="122">
        <v>22612034.964000002</v>
      </c>
      <c r="L82" s="145">
        <f>SEKTOR_USD!C46</f>
        <v>21297843.783</v>
      </c>
      <c r="M82" s="122"/>
      <c r="N82" s="122"/>
      <c r="O82" s="122">
        <f t="shared" ref="O82" si="7">SUM(C82:N82)</f>
        <v>209450092.78099996</v>
      </c>
    </row>
    <row r="84" spans="1:15" x14ac:dyDescent="0.25">
      <c r="C84" s="35"/>
    </row>
  </sheetData>
  <autoFilter ref="A1:O82" xr:uid="{F721D72B-D74A-4A2B-85CB-2E6EF6FBAF08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E1" sqref="E1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3" t="s">
        <v>62</v>
      </c>
      <c r="B2" s="153"/>
      <c r="C2" s="153"/>
      <c r="D2" s="153"/>
    </row>
    <row r="3" spans="1:4" ht="15.6" x14ac:dyDescent="0.3">
      <c r="A3" s="152" t="s">
        <v>63</v>
      </c>
      <c r="B3" s="152"/>
      <c r="C3" s="152"/>
      <c r="D3" s="15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154</v>
      </c>
      <c r="C5" s="127" t="s">
        <v>155</v>
      </c>
      <c r="D5" s="128" t="s">
        <v>65</v>
      </c>
    </row>
    <row r="6" spans="1:4" x14ac:dyDescent="0.25">
      <c r="A6" s="129" t="s">
        <v>156</v>
      </c>
      <c r="B6" s="130">
        <v>310.57512000000003</v>
      </c>
      <c r="C6" s="130">
        <v>9092.7385900000008</v>
      </c>
      <c r="D6" s="136">
        <f t="shared" ref="D6:D15" si="0">(C6-B6)/B6</f>
        <v>28.27709917652129</v>
      </c>
    </row>
    <row r="7" spans="1:4" x14ac:dyDescent="0.25">
      <c r="A7" s="129" t="s">
        <v>157</v>
      </c>
      <c r="B7" s="130">
        <v>5.6250999999999998</v>
      </c>
      <c r="C7" s="130">
        <v>137.90423999999999</v>
      </c>
      <c r="D7" s="136">
        <f t="shared" si="0"/>
        <v>23.515873495582298</v>
      </c>
    </row>
    <row r="8" spans="1:4" x14ac:dyDescent="0.25">
      <c r="A8" s="129" t="s">
        <v>158</v>
      </c>
      <c r="B8" s="130">
        <v>135.45354</v>
      </c>
      <c r="C8" s="130">
        <v>2858.7046</v>
      </c>
      <c r="D8" s="136">
        <f t="shared" si="0"/>
        <v>20.104687260296039</v>
      </c>
    </row>
    <row r="9" spans="1:4" x14ac:dyDescent="0.25">
      <c r="A9" s="129" t="s">
        <v>159</v>
      </c>
      <c r="B9" s="130">
        <v>11794.4277</v>
      </c>
      <c r="C9" s="130">
        <v>140188.34518</v>
      </c>
      <c r="D9" s="136">
        <f t="shared" si="0"/>
        <v>10.885981138364178</v>
      </c>
    </row>
    <row r="10" spans="1:4" x14ac:dyDescent="0.25">
      <c r="A10" s="129" t="s">
        <v>160</v>
      </c>
      <c r="B10" s="130">
        <v>118.98862</v>
      </c>
      <c r="C10" s="130">
        <v>724.22163</v>
      </c>
      <c r="D10" s="136">
        <f t="shared" si="0"/>
        <v>5.0864781018554552</v>
      </c>
    </row>
    <row r="11" spans="1:4" x14ac:dyDescent="0.25">
      <c r="A11" s="129" t="s">
        <v>161</v>
      </c>
      <c r="B11" s="130">
        <v>77.587370000000007</v>
      </c>
      <c r="C11" s="130">
        <v>462.98052000000001</v>
      </c>
      <c r="D11" s="136">
        <f t="shared" si="0"/>
        <v>4.9672150248165385</v>
      </c>
    </row>
    <row r="12" spans="1:4" x14ac:dyDescent="0.25">
      <c r="A12" s="129" t="s">
        <v>162</v>
      </c>
      <c r="B12" s="130">
        <v>141.07590999999999</v>
      </c>
      <c r="C12" s="130">
        <v>701.82876999999996</v>
      </c>
      <c r="D12" s="136">
        <f t="shared" si="0"/>
        <v>3.9748307134790055</v>
      </c>
    </row>
    <row r="13" spans="1:4" x14ac:dyDescent="0.25">
      <c r="A13" s="129" t="s">
        <v>163</v>
      </c>
      <c r="B13" s="130">
        <v>37.271000000000001</v>
      </c>
      <c r="C13" s="130">
        <v>183.50997000000001</v>
      </c>
      <c r="D13" s="136">
        <f t="shared" si="0"/>
        <v>3.9236663894180461</v>
      </c>
    </row>
    <row r="14" spans="1:4" x14ac:dyDescent="0.25">
      <c r="A14" s="129" t="s">
        <v>164</v>
      </c>
      <c r="B14" s="130">
        <v>319.28744999999998</v>
      </c>
      <c r="C14" s="130">
        <v>1571.8607099999999</v>
      </c>
      <c r="D14" s="136">
        <f t="shared" si="0"/>
        <v>3.9230269150885824</v>
      </c>
    </row>
    <row r="15" spans="1:4" x14ac:dyDescent="0.25">
      <c r="A15" s="129" t="s">
        <v>165</v>
      </c>
      <c r="B15" s="130">
        <v>88.644919999999999</v>
      </c>
      <c r="C15" s="130">
        <v>429.83656999999999</v>
      </c>
      <c r="D15" s="136">
        <f t="shared" si="0"/>
        <v>3.848970138390333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3" t="s">
        <v>66</v>
      </c>
      <c r="B18" s="153"/>
      <c r="C18" s="153"/>
      <c r="D18" s="153"/>
    </row>
    <row r="19" spans="1:4" ht="15.6" x14ac:dyDescent="0.3">
      <c r="A19" s="152" t="s">
        <v>67</v>
      </c>
      <c r="B19" s="152"/>
      <c r="C19" s="152"/>
      <c r="D19" s="15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154</v>
      </c>
      <c r="C21" s="127" t="s">
        <v>155</v>
      </c>
      <c r="D21" s="128" t="s">
        <v>65</v>
      </c>
    </row>
    <row r="22" spans="1:4" x14ac:dyDescent="0.25">
      <c r="A22" s="129" t="s">
        <v>166</v>
      </c>
      <c r="B22" s="130">
        <v>1556011.00291</v>
      </c>
      <c r="C22" s="130">
        <v>1526526.0834900001</v>
      </c>
      <c r="D22" s="136">
        <f t="shared" ref="D22:D31" si="1">(C22-B22)/B22</f>
        <v>-1.894904301117294E-2</v>
      </c>
    </row>
    <row r="23" spans="1:4" x14ac:dyDescent="0.25">
      <c r="A23" s="129" t="s">
        <v>167</v>
      </c>
      <c r="B23" s="130">
        <v>1149233.8186000001</v>
      </c>
      <c r="C23" s="130">
        <v>1111230.1356599999</v>
      </c>
      <c r="D23" s="136">
        <f t="shared" si="1"/>
        <v>-3.3068712671801108E-2</v>
      </c>
    </row>
    <row r="24" spans="1:4" x14ac:dyDescent="0.25">
      <c r="A24" s="129" t="s">
        <v>168</v>
      </c>
      <c r="B24" s="130">
        <v>1166855.47117</v>
      </c>
      <c r="C24" s="130">
        <v>1031264.71163</v>
      </c>
      <c r="D24" s="136">
        <f t="shared" si="1"/>
        <v>-0.11620184580704226</v>
      </c>
    </row>
    <row r="25" spans="1:4" x14ac:dyDescent="0.25">
      <c r="A25" s="129" t="s">
        <v>169</v>
      </c>
      <c r="B25" s="130">
        <v>888085.01040999999</v>
      </c>
      <c r="C25" s="130">
        <v>1027556.93487</v>
      </c>
      <c r="D25" s="136">
        <f t="shared" si="1"/>
        <v>0.1570479434120956</v>
      </c>
    </row>
    <row r="26" spans="1:4" x14ac:dyDescent="0.25">
      <c r="A26" s="129" t="s">
        <v>170</v>
      </c>
      <c r="B26" s="130">
        <v>563514.98508999997</v>
      </c>
      <c r="C26" s="130">
        <v>898901.01693000004</v>
      </c>
      <c r="D26" s="136">
        <f t="shared" si="1"/>
        <v>0.59516790274252418</v>
      </c>
    </row>
    <row r="27" spans="1:4" x14ac:dyDescent="0.25">
      <c r="A27" s="129" t="s">
        <v>171</v>
      </c>
      <c r="B27" s="130">
        <v>1024998.65864</v>
      </c>
      <c r="C27" s="130">
        <v>875665.87944000005</v>
      </c>
      <c r="D27" s="136">
        <f t="shared" si="1"/>
        <v>-0.14569070694993821</v>
      </c>
    </row>
    <row r="28" spans="1:4" x14ac:dyDescent="0.25">
      <c r="A28" s="129" t="s">
        <v>172</v>
      </c>
      <c r="B28" s="130">
        <v>739547.82178999996</v>
      </c>
      <c r="C28" s="130">
        <v>717472.28118000005</v>
      </c>
      <c r="D28" s="136">
        <f t="shared" si="1"/>
        <v>-2.9850051557948367E-2</v>
      </c>
    </row>
    <row r="29" spans="1:4" x14ac:dyDescent="0.25">
      <c r="A29" s="129" t="s">
        <v>173</v>
      </c>
      <c r="B29" s="130">
        <v>965034.79494000005</v>
      </c>
      <c r="C29" s="130">
        <v>651460.90856000001</v>
      </c>
      <c r="D29" s="136">
        <f t="shared" si="1"/>
        <v>-0.32493531634732004</v>
      </c>
    </row>
    <row r="30" spans="1:4" x14ac:dyDescent="0.25">
      <c r="A30" s="129" t="s">
        <v>174</v>
      </c>
      <c r="B30" s="130">
        <v>508372.88750000001</v>
      </c>
      <c r="C30" s="130">
        <v>562930.54648000002</v>
      </c>
      <c r="D30" s="136">
        <f t="shared" si="1"/>
        <v>0.10731819166890565</v>
      </c>
    </row>
    <row r="31" spans="1:4" x14ac:dyDescent="0.25">
      <c r="A31" s="129" t="s">
        <v>175</v>
      </c>
      <c r="B31" s="130">
        <v>428338.42567000003</v>
      </c>
      <c r="C31" s="130">
        <v>485524.22168999998</v>
      </c>
      <c r="D31" s="136">
        <f t="shared" si="1"/>
        <v>0.13350610777109445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3" t="s">
        <v>68</v>
      </c>
      <c r="B33" s="153"/>
      <c r="C33" s="153"/>
      <c r="D33" s="153"/>
    </row>
    <row r="34" spans="1:4" ht="15.6" x14ac:dyDescent="0.3">
      <c r="A34" s="152" t="s">
        <v>72</v>
      </c>
      <c r="B34" s="152"/>
      <c r="C34" s="152"/>
      <c r="D34" s="15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154</v>
      </c>
      <c r="C36" s="127" t="s">
        <v>155</v>
      </c>
      <c r="D36" s="128" t="s">
        <v>65</v>
      </c>
    </row>
    <row r="37" spans="1:4" x14ac:dyDescent="0.25">
      <c r="A37" s="129" t="s">
        <v>150</v>
      </c>
      <c r="B37" s="130">
        <v>301391.62998999999</v>
      </c>
      <c r="C37" s="130">
        <v>464526.74857</v>
      </c>
      <c r="D37" s="136">
        <f t="shared" ref="D37:D46" si="2">(C37-B37)/B37</f>
        <v>0.54127288997844014</v>
      </c>
    </row>
    <row r="38" spans="1:4" x14ac:dyDescent="0.25">
      <c r="A38" s="129" t="s">
        <v>132</v>
      </c>
      <c r="B38" s="130">
        <v>25260.424210000001</v>
      </c>
      <c r="C38" s="130">
        <v>38679.603810000001</v>
      </c>
      <c r="D38" s="136">
        <f t="shared" si="2"/>
        <v>0.53123334305239678</v>
      </c>
    </row>
    <row r="39" spans="1:4" x14ac:dyDescent="0.25">
      <c r="A39" s="129" t="s">
        <v>129</v>
      </c>
      <c r="B39" s="130">
        <v>181364.35298</v>
      </c>
      <c r="C39" s="130">
        <v>246843.18729999999</v>
      </c>
      <c r="D39" s="136">
        <f t="shared" si="2"/>
        <v>0.36103475266289342</v>
      </c>
    </row>
    <row r="40" spans="1:4" x14ac:dyDescent="0.25">
      <c r="A40" s="129" t="s">
        <v>152</v>
      </c>
      <c r="B40" s="130">
        <v>10075.74826</v>
      </c>
      <c r="C40" s="130">
        <v>12078.26057</v>
      </c>
      <c r="D40" s="136">
        <f t="shared" si="2"/>
        <v>0.1987457664012737</v>
      </c>
    </row>
    <row r="41" spans="1:4" x14ac:dyDescent="0.25">
      <c r="A41" s="129" t="s">
        <v>127</v>
      </c>
      <c r="B41" s="130">
        <v>897190.43819999998</v>
      </c>
      <c r="C41" s="130">
        <v>1045928.63896</v>
      </c>
      <c r="D41" s="136">
        <f t="shared" si="2"/>
        <v>0.16578219564890592</v>
      </c>
    </row>
    <row r="42" spans="1:4" x14ac:dyDescent="0.25">
      <c r="A42" s="129" t="s">
        <v>140</v>
      </c>
      <c r="B42" s="130">
        <v>2264993.6012599999</v>
      </c>
      <c r="C42" s="130">
        <v>2613347.9467199999</v>
      </c>
      <c r="D42" s="136">
        <f t="shared" si="2"/>
        <v>0.15379926250838541</v>
      </c>
    </row>
    <row r="43" spans="1:4" x14ac:dyDescent="0.25">
      <c r="A43" s="131" t="s">
        <v>136</v>
      </c>
      <c r="B43" s="130">
        <v>613680.53521999996</v>
      </c>
      <c r="C43" s="130">
        <v>704577.72939999995</v>
      </c>
      <c r="D43" s="136">
        <f t="shared" si="2"/>
        <v>0.14811809885319893</v>
      </c>
    </row>
    <row r="44" spans="1:4" x14ac:dyDescent="0.25">
      <c r="A44" s="129" t="s">
        <v>133</v>
      </c>
      <c r="B44" s="130">
        <v>76717.204389999999</v>
      </c>
      <c r="C44" s="130">
        <v>87773.245859999995</v>
      </c>
      <c r="D44" s="136">
        <f t="shared" si="2"/>
        <v>0.14411423823260613</v>
      </c>
    </row>
    <row r="45" spans="1:4" x14ac:dyDescent="0.25">
      <c r="A45" s="129" t="s">
        <v>148</v>
      </c>
      <c r="B45" s="130">
        <v>380639.08097000001</v>
      </c>
      <c r="C45" s="130">
        <v>415336.77056999999</v>
      </c>
      <c r="D45" s="136">
        <f t="shared" si="2"/>
        <v>9.1156403361363394E-2</v>
      </c>
    </row>
    <row r="46" spans="1:4" x14ac:dyDescent="0.25">
      <c r="A46" s="129" t="s">
        <v>144</v>
      </c>
      <c r="B46" s="130">
        <v>1230967.20255</v>
      </c>
      <c r="C46" s="130">
        <v>1324565.83293</v>
      </c>
      <c r="D46" s="136">
        <f t="shared" si="2"/>
        <v>7.6036656530008684E-2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3" t="s">
        <v>71</v>
      </c>
      <c r="B48" s="153"/>
      <c r="C48" s="153"/>
      <c r="D48" s="153"/>
    </row>
    <row r="49" spans="1:4" ht="15.6" x14ac:dyDescent="0.3">
      <c r="A49" s="152" t="s">
        <v>69</v>
      </c>
      <c r="B49" s="152"/>
      <c r="C49" s="152"/>
      <c r="D49" s="15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154</v>
      </c>
      <c r="C51" s="127" t="s">
        <v>155</v>
      </c>
      <c r="D51" s="128" t="s">
        <v>65</v>
      </c>
    </row>
    <row r="52" spans="1:4" x14ac:dyDescent="0.25">
      <c r="A52" s="129" t="s">
        <v>142</v>
      </c>
      <c r="B52" s="130">
        <v>2603918.5035700002</v>
      </c>
      <c r="C52" s="130">
        <v>2650906.7911100001</v>
      </c>
      <c r="D52" s="136">
        <f t="shared" ref="D52:D61" si="3">(C52-B52)/B52</f>
        <v>1.8045222028100528E-2</v>
      </c>
    </row>
    <row r="53" spans="1:4" x14ac:dyDescent="0.25">
      <c r="A53" s="129" t="s">
        <v>140</v>
      </c>
      <c r="B53" s="130">
        <v>2264993.6012599999</v>
      </c>
      <c r="C53" s="130">
        <v>2613347.9467199999</v>
      </c>
      <c r="D53" s="136">
        <f t="shared" si="3"/>
        <v>0.15379926250838541</v>
      </c>
    </row>
    <row r="54" spans="1:4" x14ac:dyDescent="0.25">
      <c r="A54" s="129" t="s">
        <v>141</v>
      </c>
      <c r="B54" s="130">
        <v>1908628.4271199999</v>
      </c>
      <c r="C54" s="130">
        <v>1707172.0149000001</v>
      </c>
      <c r="D54" s="136">
        <f t="shared" si="3"/>
        <v>-0.10555035718711622</v>
      </c>
    </row>
    <row r="55" spans="1:4" x14ac:dyDescent="0.25">
      <c r="A55" s="129" t="s">
        <v>147</v>
      </c>
      <c r="B55" s="130">
        <v>2254219.8930600001</v>
      </c>
      <c r="C55" s="130">
        <v>1392546.4922100001</v>
      </c>
      <c r="D55" s="136">
        <f t="shared" si="3"/>
        <v>-0.38224904478165966</v>
      </c>
    </row>
    <row r="56" spans="1:4" x14ac:dyDescent="0.25">
      <c r="A56" s="129" t="s">
        <v>144</v>
      </c>
      <c r="B56" s="130">
        <v>1230967.20255</v>
      </c>
      <c r="C56" s="130">
        <v>1324565.83293</v>
      </c>
      <c r="D56" s="136">
        <f t="shared" si="3"/>
        <v>7.6036656530008684E-2</v>
      </c>
    </row>
    <row r="57" spans="1:4" x14ac:dyDescent="0.25">
      <c r="A57" s="129" t="s">
        <v>146</v>
      </c>
      <c r="B57" s="130">
        <v>1144169.8263399999</v>
      </c>
      <c r="C57" s="130">
        <v>1049543.38167</v>
      </c>
      <c r="D57" s="136">
        <f t="shared" si="3"/>
        <v>-8.2703146413756951E-2</v>
      </c>
    </row>
    <row r="58" spans="1:4" x14ac:dyDescent="0.25">
      <c r="A58" s="129" t="s">
        <v>127</v>
      </c>
      <c r="B58" s="130">
        <v>897190.43819999998</v>
      </c>
      <c r="C58" s="130">
        <v>1045928.63896</v>
      </c>
      <c r="D58" s="136">
        <f t="shared" si="3"/>
        <v>0.16578219564890592</v>
      </c>
    </row>
    <row r="59" spans="1:4" x14ac:dyDescent="0.25">
      <c r="A59" s="129" t="s">
        <v>145</v>
      </c>
      <c r="B59" s="130">
        <v>807782.56012000004</v>
      </c>
      <c r="C59" s="130">
        <v>854230.47184000001</v>
      </c>
      <c r="D59" s="136">
        <f t="shared" si="3"/>
        <v>5.750051314935533E-2</v>
      </c>
    </row>
    <row r="60" spans="1:4" x14ac:dyDescent="0.25">
      <c r="A60" s="129" t="s">
        <v>137</v>
      </c>
      <c r="B60" s="130">
        <v>916756.39771000005</v>
      </c>
      <c r="C60" s="130">
        <v>834442.34820000001</v>
      </c>
      <c r="D60" s="136">
        <f t="shared" si="3"/>
        <v>-8.9788355680544329E-2</v>
      </c>
    </row>
    <row r="61" spans="1:4" x14ac:dyDescent="0.25">
      <c r="A61" s="129" t="s">
        <v>136</v>
      </c>
      <c r="B61" s="130">
        <v>613680.53521999996</v>
      </c>
      <c r="C61" s="130">
        <v>704577.72939999995</v>
      </c>
      <c r="D61" s="136">
        <f t="shared" si="3"/>
        <v>0.14811809885319893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3" t="s">
        <v>73</v>
      </c>
      <c r="B63" s="153"/>
      <c r="C63" s="153"/>
      <c r="D63" s="153"/>
    </row>
    <row r="64" spans="1:4" ht="15.6" x14ac:dyDescent="0.3">
      <c r="A64" s="152" t="s">
        <v>74</v>
      </c>
      <c r="B64" s="152"/>
      <c r="C64" s="152"/>
      <c r="D64" s="15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154</v>
      </c>
      <c r="C66" s="127" t="s">
        <v>155</v>
      </c>
      <c r="D66" s="128" t="s">
        <v>65</v>
      </c>
    </row>
    <row r="67" spans="1:4" x14ac:dyDescent="0.25">
      <c r="A67" s="129" t="s">
        <v>176</v>
      </c>
      <c r="B67" s="135">
        <v>8064107.0290700002</v>
      </c>
      <c r="C67" s="135">
        <v>8327336.35671</v>
      </c>
      <c r="D67" s="136">
        <f t="shared" ref="D67:D76" si="4">(C67-B67)/B67</f>
        <v>3.2642092508332811E-2</v>
      </c>
    </row>
    <row r="68" spans="1:4" x14ac:dyDescent="0.25">
      <c r="A68" s="129" t="s">
        <v>177</v>
      </c>
      <c r="B68" s="135">
        <v>1570410.6892500001</v>
      </c>
      <c r="C68" s="135">
        <v>1495928.70147</v>
      </c>
      <c r="D68" s="136">
        <f t="shared" si="4"/>
        <v>-4.7428349978674268E-2</v>
      </c>
    </row>
    <row r="69" spans="1:4" x14ac:dyDescent="0.25">
      <c r="A69" s="129" t="s">
        <v>178</v>
      </c>
      <c r="B69" s="135">
        <v>1318294.9306300001</v>
      </c>
      <c r="C69" s="135">
        <v>1303051.21163</v>
      </c>
      <c r="D69" s="136">
        <f t="shared" si="4"/>
        <v>-1.1563208388213416E-2</v>
      </c>
    </row>
    <row r="70" spans="1:4" x14ac:dyDescent="0.25">
      <c r="A70" s="129" t="s">
        <v>179</v>
      </c>
      <c r="B70" s="135">
        <v>1145851.68215</v>
      </c>
      <c r="C70" s="135">
        <v>1063697.34296</v>
      </c>
      <c r="D70" s="136">
        <f t="shared" si="4"/>
        <v>-7.1697184260227309E-2</v>
      </c>
    </row>
    <row r="71" spans="1:4" x14ac:dyDescent="0.25">
      <c r="A71" s="129" t="s">
        <v>180</v>
      </c>
      <c r="B71" s="135">
        <v>888243.57762</v>
      </c>
      <c r="C71" s="135">
        <v>959017.24705999997</v>
      </c>
      <c r="D71" s="136">
        <f t="shared" si="4"/>
        <v>7.9678222531745335E-2</v>
      </c>
    </row>
    <row r="72" spans="1:4" x14ac:dyDescent="0.25">
      <c r="A72" s="129" t="s">
        <v>181</v>
      </c>
      <c r="B72" s="135">
        <v>889679.39073999994</v>
      </c>
      <c r="C72" s="135">
        <v>887739.94704999996</v>
      </c>
      <c r="D72" s="136">
        <f t="shared" si="4"/>
        <v>-2.179935502818418E-3</v>
      </c>
    </row>
    <row r="73" spans="1:4" x14ac:dyDescent="0.25">
      <c r="A73" s="129" t="s">
        <v>182</v>
      </c>
      <c r="B73" s="135">
        <v>425432.73025999998</v>
      </c>
      <c r="C73" s="135">
        <v>472518.05508999998</v>
      </c>
      <c r="D73" s="136">
        <f t="shared" si="4"/>
        <v>0.11067631021530515</v>
      </c>
    </row>
    <row r="74" spans="1:4" x14ac:dyDescent="0.25">
      <c r="A74" s="129" t="s">
        <v>183</v>
      </c>
      <c r="B74" s="135">
        <v>421192.58395</v>
      </c>
      <c r="C74" s="135">
        <v>326132.80262999999</v>
      </c>
      <c r="D74" s="136">
        <f t="shared" si="4"/>
        <v>-0.22569196358710011</v>
      </c>
    </row>
    <row r="75" spans="1:4" x14ac:dyDescent="0.25">
      <c r="A75" s="129" t="s">
        <v>184</v>
      </c>
      <c r="B75" s="135">
        <v>558479.28055000002</v>
      </c>
      <c r="C75" s="135">
        <v>300611.30281000002</v>
      </c>
      <c r="D75" s="136">
        <f t="shared" si="4"/>
        <v>-0.46173239853418946</v>
      </c>
    </row>
    <row r="76" spans="1:4" x14ac:dyDescent="0.25">
      <c r="A76" s="129" t="s">
        <v>185</v>
      </c>
      <c r="B76" s="135">
        <v>287651.92605000001</v>
      </c>
      <c r="C76" s="135">
        <v>261264.56975</v>
      </c>
      <c r="D76" s="136">
        <f t="shared" si="4"/>
        <v>-9.1733633291971525E-2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3" t="s">
        <v>76</v>
      </c>
      <c r="B78" s="153"/>
      <c r="C78" s="153"/>
      <c r="D78" s="153"/>
    </row>
    <row r="79" spans="1:4" ht="15.6" x14ac:dyDescent="0.3">
      <c r="A79" s="152" t="s">
        <v>77</v>
      </c>
      <c r="B79" s="152"/>
      <c r="C79" s="152"/>
      <c r="D79" s="15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154</v>
      </c>
      <c r="C81" s="127" t="s">
        <v>155</v>
      </c>
      <c r="D81" s="128" t="s">
        <v>65</v>
      </c>
    </row>
    <row r="82" spans="1:4" x14ac:dyDescent="0.25">
      <c r="A82" s="129" t="s">
        <v>186</v>
      </c>
      <c r="B82" s="135">
        <v>116.74603</v>
      </c>
      <c r="C82" s="135">
        <v>1461.1898100000001</v>
      </c>
      <c r="D82" s="136">
        <f t="shared" ref="D82:D91" si="5">(C82-B82)/B82</f>
        <v>11.515970007716751</v>
      </c>
    </row>
    <row r="83" spans="1:4" x14ac:dyDescent="0.25">
      <c r="A83" s="129" t="s">
        <v>187</v>
      </c>
      <c r="B83" s="135">
        <v>4.0152400000000004</v>
      </c>
      <c r="C83" s="135">
        <v>48.463970000000003</v>
      </c>
      <c r="D83" s="136">
        <f t="shared" si="5"/>
        <v>11.070005777985873</v>
      </c>
    </row>
    <row r="84" spans="1:4" x14ac:dyDescent="0.25">
      <c r="A84" s="129" t="s">
        <v>188</v>
      </c>
      <c r="B84" s="135">
        <v>1349.7934399999999</v>
      </c>
      <c r="C84" s="135">
        <v>7990.66284</v>
      </c>
      <c r="D84" s="136">
        <f t="shared" si="5"/>
        <v>4.9199153020035418</v>
      </c>
    </row>
    <row r="85" spans="1:4" x14ac:dyDescent="0.25">
      <c r="A85" s="129" t="s">
        <v>189</v>
      </c>
      <c r="B85" s="135">
        <v>7037.2</v>
      </c>
      <c r="C85" s="135">
        <v>31280.13377</v>
      </c>
      <c r="D85" s="136">
        <f t="shared" si="5"/>
        <v>3.4449687048826236</v>
      </c>
    </row>
    <row r="86" spans="1:4" x14ac:dyDescent="0.25">
      <c r="A86" s="129" t="s">
        <v>190</v>
      </c>
      <c r="B86" s="135">
        <v>2047.59464</v>
      </c>
      <c r="C86" s="135">
        <v>4539.2281199999998</v>
      </c>
      <c r="D86" s="136">
        <f t="shared" si="5"/>
        <v>1.2168587626308689</v>
      </c>
    </row>
    <row r="87" spans="1:4" x14ac:dyDescent="0.25">
      <c r="A87" s="129" t="s">
        <v>191</v>
      </c>
      <c r="B87" s="135">
        <v>418.90230000000003</v>
      </c>
      <c r="C87" s="135">
        <v>897.96256000000005</v>
      </c>
      <c r="D87" s="136">
        <f t="shared" si="5"/>
        <v>1.1436085693489866</v>
      </c>
    </row>
    <row r="88" spans="1:4" x14ac:dyDescent="0.25">
      <c r="A88" s="129" t="s">
        <v>192</v>
      </c>
      <c r="B88" s="135">
        <v>2227.9129200000002</v>
      </c>
      <c r="C88" s="135">
        <v>3815.7614100000001</v>
      </c>
      <c r="D88" s="136">
        <f t="shared" si="5"/>
        <v>0.71270671117612605</v>
      </c>
    </row>
    <row r="89" spans="1:4" x14ac:dyDescent="0.25">
      <c r="A89" s="129" t="s">
        <v>193</v>
      </c>
      <c r="B89" s="135">
        <v>4637.5313100000003</v>
      </c>
      <c r="C89" s="135">
        <v>7190.2718100000002</v>
      </c>
      <c r="D89" s="136">
        <f t="shared" si="5"/>
        <v>0.55045245613662497</v>
      </c>
    </row>
    <row r="90" spans="1:4" x14ac:dyDescent="0.25">
      <c r="A90" s="129" t="s">
        <v>194</v>
      </c>
      <c r="B90" s="135">
        <v>16069.311669999999</v>
      </c>
      <c r="C90" s="135">
        <v>24807.7549</v>
      </c>
      <c r="D90" s="136">
        <f t="shared" si="5"/>
        <v>0.54379698455372616</v>
      </c>
    </row>
    <row r="91" spans="1:4" x14ac:dyDescent="0.25">
      <c r="A91" s="129" t="s">
        <v>195</v>
      </c>
      <c r="B91" s="135">
        <v>103.80764000000001</v>
      </c>
      <c r="C91" s="135">
        <v>157.13559000000001</v>
      </c>
      <c r="D91" s="136">
        <f t="shared" si="5"/>
        <v>0.51371893244081068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6.77734375" style="19" customWidth="1"/>
    <col min="3" max="3" width="16.77734375" style="17" customWidth="1"/>
    <col min="4" max="5" width="11.77734375" style="17" customWidth="1"/>
    <col min="6" max="7" width="16.77734375" style="17" customWidth="1"/>
    <col min="8" max="9" width="11.77734375" style="17" customWidth="1"/>
    <col min="10" max="11" width="16.77734375" style="17" customWidth="1"/>
    <col min="12" max="13" width="11.77734375" style="17" customWidth="1"/>
    <col min="14" max="16384" width="9.109375" style="17"/>
  </cols>
  <sheetData>
    <row r="1" spans="1:13" ht="24.6" x14ac:dyDescent="0.4">
      <c r="B1" s="151" t="s">
        <v>120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5" t="s">
        <v>112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7.399999999999999" x14ac:dyDescent="0.25">
      <c r="A6" s="88"/>
      <c r="B6" s="154" t="str">
        <f>SEKTOR_USD!B6</f>
        <v>1 - 31 EKIM</v>
      </c>
      <c r="C6" s="154"/>
      <c r="D6" s="154"/>
      <c r="E6" s="154"/>
      <c r="F6" s="154" t="str">
        <f>SEKTOR_USD!F6</f>
        <v>1 OCAK  -  31 EKIM</v>
      </c>
      <c r="G6" s="154"/>
      <c r="H6" s="154"/>
      <c r="I6" s="154"/>
      <c r="J6" s="154" t="s">
        <v>104</v>
      </c>
      <c r="K6" s="154"/>
      <c r="L6" s="154"/>
      <c r="M6" s="154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26068682.411898497</v>
      </c>
      <c r="C8" s="93">
        <f>SEKTOR_USD!C8*$C$53</f>
        <v>56443124.299301997</v>
      </c>
      <c r="D8" s="94">
        <f t="shared" ref="D8:D43" si="0">(C8-B8)/B8*100</f>
        <v>116.51698159297736</v>
      </c>
      <c r="E8" s="94">
        <f>C8/C$44*100</f>
        <v>16.382814631523374</v>
      </c>
      <c r="F8" s="93">
        <f>SEKTOR_USD!F8*$B$54</f>
        <v>192991331.02276936</v>
      </c>
      <c r="G8" s="93">
        <f>SEKTOR_USD!G8*$C$54</f>
        <v>444045766.22173631</v>
      </c>
      <c r="H8" s="94">
        <f t="shared" ref="H8:H43" si="1">(G8-F8)/F8*100</f>
        <v>130.08586130189818</v>
      </c>
      <c r="I8" s="94">
        <f>G8/G$44*100</f>
        <v>14.7024741792663</v>
      </c>
      <c r="J8" s="93">
        <f>SEKTOR_USD!J8*$B$55</f>
        <v>231524421.76336801</v>
      </c>
      <c r="K8" s="93">
        <f>SEKTOR_USD!K8*$C$55</f>
        <v>521733809.2820223</v>
      </c>
      <c r="L8" s="94">
        <f t="shared" ref="L8:L43" si="2">(K8-J8)/J8*100</f>
        <v>125.34720324893669</v>
      </c>
      <c r="M8" s="94">
        <f>K8/K$44*100</f>
        <v>14.82874838570441</v>
      </c>
    </row>
    <row r="9" spans="1:13" s="21" customFormat="1" ht="15.6" x14ac:dyDescent="0.3">
      <c r="A9" s="95" t="s">
        <v>3</v>
      </c>
      <c r="B9" s="93">
        <f>SEKTOR_USD!B9*$B$53</f>
        <v>17748321.309096042</v>
      </c>
      <c r="C9" s="93">
        <f>SEKTOR_USD!C9*$C$53</f>
        <v>37597595.681711435</v>
      </c>
      <c r="D9" s="96">
        <f t="shared" si="0"/>
        <v>111.83747480637851</v>
      </c>
      <c r="E9" s="96">
        <f t="shared" ref="E9:E44" si="3">C9/C$44*100</f>
        <v>10.912833906539424</v>
      </c>
      <c r="F9" s="93">
        <f>SEKTOR_USD!F9*$B$54</f>
        <v>125146789.29607621</v>
      </c>
      <c r="G9" s="93">
        <f>SEKTOR_USD!G9*$C$54</f>
        <v>278171657.90199107</v>
      </c>
      <c r="H9" s="96">
        <f t="shared" si="1"/>
        <v>122.27630406392913</v>
      </c>
      <c r="I9" s="96">
        <f t="shared" ref="I9:I44" si="4">G9/G$44*100</f>
        <v>9.2103380525543752</v>
      </c>
      <c r="J9" s="93">
        <f>SEKTOR_USD!J9*$B$55</f>
        <v>151311949.48534104</v>
      </c>
      <c r="K9" s="93">
        <f>SEKTOR_USD!K9*$C$55</f>
        <v>329804477.21748066</v>
      </c>
      <c r="L9" s="96">
        <f t="shared" si="2"/>
        <v>117.96327278793788</v>
      </c>
      <c r="M9" s="96">
        <f t="shared" ref="M9:M44" si="5">K9/K$44*100</f>
        <v>9.3737218522735315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8272040.2143968325</v>
      </c>
      <c r="C10" s="98">
        <f>SEKTOR_USD!C10*$C$53</f>
        <v>19431971.394216094</v>
      </c>
      <c r="D10" s="99">
        <f t="shared" si="0"/>
        <v>134.9114715423685</v>
      </c>
      <c r="E10" s="99">
        <f t="shared" si="3"/>
        <v>5.6401977960749408</v>
      </c>
      <c r="F10" s="98">
        <f>SEKTOR_USD!F10*$B$54</f>
        <v>60023546.625534452</v>
      </c>
      <c r="G10" s="98">
        <f>SEKTOR_USD!G10*$C$54</f>
        <v>149987814.92137411</v>
      </c>
      <c r="H10" s="99">
        <f t="shared" si="1"/>
        <v>149.88162705062186</v>
      </c>
      <c r="I10" s="99">
        <f t="shared" si="4"/>
        <v>4.9661366999384979</v>
      </c>
      <c r="J10" s="98">
        <f>SEKTOR_USD!J10*$B$55</f>
        <v>70806361.952333286</v>
      </c>
      <c r="K10" s="98">
        <f>SEKTOR_USD!K10*$C$55</f>
        <v>172221787.60239437</v>
      </c>
      <c r="L10" s="99">
        <f t="shared" si="2"/>
        <v>143.22925631786273</v>
      </c>
      <c r="M10" s="99">
        <f t="shared" si="5"/>
        <v>4.8948975693305377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2688419.5289370348</v>
      </c>
      <c r="C11" s="98">
        <f>SEKTOR_USD!C11*$C$53</f>
        <v>4446248.7295976216</v>
      </c>
      <c r="D11" s="99">
        <f t="shared" si="0"/>
        <v>65.385226589081086</v>
      </c>
      <c r="E11" s="99">
        <f t="shared" si="3"/>
        <v>1.2905392755436986</v>
      </c>
      <c r="F11" s="98">
        <f>SEKTOR_USD!F11*$B$54</f>
        <v>18957448.819176428</v>
      </c>
      <c r="G11" s="98">
        <f>SEKTOR_USD!G11*$C$54</f>
        <v>35230712.407174751</v>
      </c>
      <c r="H11" s="99">
        <f t="shared" si="1"/>
        <v>85.840999721107437</v>
      </c>
      <c r="I11" s="99">
        <f t="shared" si="4"/>
        <v>1.1664983181598192</v>
      </c>
      <c r="J11" s="98">
        <f>SEKTOR_USD!J11*$B$55</f>
        <v>25143951.471661337</v>
      </c>
      <c r="K11" s="98">
        <f>SEKTOR_USD!K11*$C$55</f>
        <v>45721717.103569783</v>
      </c>
      <c r="L11" s="99">
        <f t="shared" si="2"/>
        <v>81.839824003402001</v>
      </c>
      <c r="M11" s="99">
        <f t="shared" si="5"/>
        <v>1.2995052776514713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1672168.0898857154</v>
      </c>
      <c r="C12" s="98">
        <f>SEKTOR_USD!C12*$C$53</f>
        <v>4586020.0933403894</v>
      </c>
      <c r="D12" s="99">
        <f t="shared" si="0"/>
        <v>174.25592684607574</v>
      </c>
      <c r="E12" s="99">
        <f t="shared" si="3"/>
        <v>1.331108403695616</v>
      </c>
      <c r="F12" s="98">
        <f>SEKTOR_USD!F12*$B$54</f>
        <v>13572841.028886529</v>
      </c>
      <c r="G12" s="98">
        <f>SEKTOR_USD!G12*$C$54</f>
        <v>33198550.937824156</v>
      </c>
      <c r="H12" s="99">
        <f t="shared" si="1"/>
        <v>144.59544517738786</v>
      </c>
      <c r="I12" s="99">
        <f t="shared" si="4"/>
        <v>1.0992129079521078</v>
      </c>
      <c r="J12" s="98">
        <f>SEKTOR_USD!J12*$B$55</f>
        <v>16036056.995545844</v>
      </c>
      <c r="K12" s="98">
        <f>SEKTOR_USD!K12*$C$55</f>
        <v>37614609.265595362</v>
      </c>
      <c r="L12" s="99">
        <f t="shared" si="2"/>
        <v>134.56270625655142</v>
      </c>
      <c r="M12" s="99">
        <f t="shared" si="5"/>
        <v>1.0690845916113396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1793705.1179688242</v>
      </c>
      <c r="C13" s="98">
        <f>SEKTOR_USD!C13*$C$53</f>
        <v>3306524.8236863432</v>
      </c>
      <c r="D13" s="99">
        <f t="shared" si="0"/>
        <v>84.34049111877556</v>
      </c>
      <c r="E13" s="99">
        <f t="shared" si="3"/>
        <v>0.95973041771633039</v>
      </c>
      <c r="F13" s="98">
        <f>SEKTOR_USD!F13*$B$54</f>
        <v>10054522.424614511</v>
      </c>
      <c r="G13" s="98">
        <f>SEKTOR_USD!G13*$C$54</f>
        <v>20321673.74174891</v>
      </c>
      <c r="H13" s="99">
        <f t="shared" si="1"/>
        <v>102.11475874775861</v>
      </c>
      <c r="I13" s="99">
        <f t="shared" si="4"/>
        <v>0.67285605718024277</v>
      </c>
      <c r="J13" s="98">
        <f>SEKTOR_USD!J13*$B$55</f>
        <v>12265123.263415013</v>
      </c>
      <c r="K13" s="98">
        <f>SEKTOR_USD!K13*$C$55</f>
        <v>24815092.155735776</v>
      </c>
      <c r="L13" s="99">
        <f t="shared" si="2"/>
        <v>102.32240331212491</v>
      </c>
      <c r="M13" s="99">
        <f t="shared" si="5"/>
        <v>0.70529597890514295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2308188.6550810761</v>
      </c>
      <c r="C14" s="98">
        <f>SEKTOR_USD!C14*$C$53</f>
        <v>3323761.4036261989</v>
      </c>
      <c r="D14" s="99">
        <f t="shared" si="0"/>
        <v>43.998689028711581</v>
      </c>
      <c r="E14" s="99">
        <f t="shared" si="3"/>
        <v>0.96473339544907755</v>
      </c>
      <c r="F14" s="98">
        <f>SEKTOR_USD!F14*$B$54</f>
        <v>14229007.273669945</v>
      </c>
      <c r="G14" s="98">
        <f>SEKTOR_USD!G14*$C$54</f>
        <v>21389089.452286512</v>
      </c>
      <c r="H14" s="99">
        <f t="shared" si="1"/>
        <v>50.320321304958036</v>
      </c>
      <c r="I14" s="99">
        <f t="shared" si="4"/>
        <v>0.70819847707595585</v>
      </c>
      <c r="J14" s="98">
        <f>SEKTOR_USD!J14*$B$55</f>
        <v>16814035.488400828</v>
      </c>
      <c r="K14" s="98">
        <f>SEKTOR_USD!K14*$C$55</f>
        <v>28608644.301320028</v>
      </c>
      <c r="L14" s="99">
        <f t="shared" si="2"/>
        <v>70.147400492021788</v>
      </c>
      <c r="M14" s="99">
        <f t="shared" si="5"/>
        <v>0.81311653654224658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232899.545069899</v>
      </c>
      <c r="C15" s="98">
        <f>SEKTOR_USD!C15*$C$53</f>
        <v>718615.90435356321</v>
      </c>
      <c r="D15" s="99">
        <f t="shared" si="0"/>
        <v>208.55187121034885</v>
      </c>
      <c r="E15" s="99">
        <f t="shared" si="3"/>
        <v>0.20858078461178567</v>
      </c>
      <c r="F15" s="98">
        <f>SEKTOR_USD!F15*$B$54</f>
        <v>1965815.2308040268</v>
      </c>
      <c r="G15" s="98">
        <f>SEKTOR_USD!G15*$C$54</f>
        <v>5305741.2426761072</v>
      </c>
      <c r="H15" s="99">
        <f t="shared" si="1"/>
        <v>169.90030189694053</v>
      </c>
      <c r="I15" s="99">
        <f t="shared" si="4"/>
        <v>0.17567451275587737</v>
      </c>
      <c r="J15" s="98">
        <f>SEKTOR_USD!J15*$B$55</f>
        <v>2402522.4941061311</v>
      </c>
      <c r="K15" s="98">
        <f>SEKTOR_USD!K15*$C$55</f>
        <v>6169962.1020420548</v>
      </c>
      <c r="L15" s="99">
        <f t="shared" si="2"/>
        <v>156.81183494340667</v>
      </c>
      <c r="M15" s="99">
        <f t="shared" si="5"/>
        <v>0.17536301833001822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707327.86800912791</v>
      </c>
      <c r="C16" s="98">
        <f>SEKTOR_USD!C16*$C$53</f>
        <v>1630710.871847773</v>
      </c>
      <c r="D16" s="99">
        <f t="shared" si="0"/>
        <v>130.54525992841681</v>
      </c>
      <c r="E16" s="99">
        <f t="shared" si="3"/>
        <v>0.47331954534313947</v>
      </c>
      <c r="F16" s="98">
        <f>SEKTOR_USD!F16*$B$54</f>
        <v>5321844.2907011695</v>
      </c>
      <c r="G16" s="98">
        <f>SEKTOR_USD!G16*$C$54</f>
        <v>10893841.23472392</v>
      </c>
      <c r="H16" s="99">
        <f t="shared" si="1"/>
        <v>104.70048801988949</v>
      </c>
      <c r="I16" s="99">
        <f t="shared" si="4"/>
        <v>0.36069799928364837</v>
      </c>
      <c r="J16" s="98">
        <f>SEKTOR_USD!J16*$B$55</f>
        <v>6649735.1954800608</v>
      </c>
      <c r="K16" s="98">
        <f>SEKTOR_USD!K16*$C$55</f>
        <v>12525435.215862308</v>
      </c>
      <c r="L16" s="99">
        <f t="shared" si="2"/>
        <v>88.35990979574737</v>
      </c>
      <c r="M16" s="99">
        <f t="shared" si="5"/>
        <v>0.35599864132451464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73572.289747532952</v>
      </c>
      <c r="C17" s="98">
        <f>SEKTOR_USD!C17*$C$53</f>
        <v>153742.46104344612</v>
      </c>
      <c r="D17" s="99">
        <f t="shared" si="0"/>
        <v>108.96788936571254</v>
      </c>
      <c r="E17" s="99">
        <f t="shared" si="3"/>
        <v>4.4624288104833508E-2</v>
      </c>
      <c r="F17" s="98">
        <f>SEKTOR_USD!F17*$B$54</f>
        <v>1021763.6026891361</v>
      </c>
      <c r="G17" s="98">
        <f>SEKTOR_USD!G17*$C$54</f>
        <v>1844233.9641825876</v>
      </c>
      <c r="H17" s="99">
        <f t="shared" si="1"/>
        <v>80.495171224422833</v>
      </c>
      <c r="I17" s="99">
        <f t="shared" si="4"/>
        <v>6.1063080208224568E-2</v>
      </c>
      <c r="J17" s="98">
        <f>SEKTOR_USD!J17*$B$55</f>
        <v>1194162.6243985435</v>
      </c>
      <c r="K17" s="98">
        <f>SEKTOR_USD!K17*$C$55</f>
        <v>2127229.4709609509</v>
      </c>
      <c r="L17" s="99">
        <f t="shared" si="2"/>
        <v>78.135659875668892</v>
      </c>
      <c r="M17" s="99">
        <f t="shared" si="5"/>
        <v>6.0460238578259197E-2</v>
      </c>
    </row>
    <row r="18" spans="1:13" s="21" customFormat="1" ht="15.6" x14ac:dyDescent="0.3">
      <c r="A18" s="95" t="s">
        <v>12</v>
      </c>
      <c r="B18" s="93">
        <f>SEKTOR_USD!B18*$B$53</f>
        <v>2662264.6162672401</v>
      </c>
      <c r="C18" s="93">
        <f>SEKTOR_USD!C18*$C$53</f>
        <v>5755405.8570968229</v>
      </c>
      <c r="D18" s="96">
        <f t="shared" si="0"/>
        <v>116.18459043964135</v>
      </c>
      <c r="E18" s="96">
        <f t="shared" si="3"/>
        <v>1.6705267197118494</v>
      </c>
      <c r="F18" s="93">
        <f>SEKTOR_USD!F18*$B$54</f>
        <v>21946838.396781441</v>
      </c>
      <c r="G18" s="93">
        <f>SEKTOR_USD!G18*$C$54</f>
        <v>54193173.958659194</v>
      </c>
      <c r="H18" s="96">
        <f t="shared" si="1"/>
        <v>146.92929787375095</v>
      </c>
      <c r="I18" s="96">
        <f t="shared" si="4"/>
        <v>1.7943504958941574</v>
      </c>
      <c r="J18" s="93">
        <f>SEKTOR_USD!J18*$B$55</f>
        <v>25721044.829485275</v>
      </c>
      <c r="K18" s="93">
        <f>SEKTOR_USD!K18*$C$55</f>
        <v>63181967.342711061</v>
      </c>
      <c r="L18" s="96">
        <f t="shared" si="2"/>
        <v>145.643082392526</v>
      </c>
      <c r="M18" s="96">
        <f t="shared" si="5"/>
        <v>1.7957615158737215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2662264.6162672401</v>
      </c>
      <c r="C19" s="98">
        <f>SEKTOR_USD!C19*$C$53</f>
        <v>5755405.8570968229</v>
      </c>
      <c r="D19" s="99">
        <f t="shared" si="0"/>
        <v>116.18459043964135</v>
      </c>
      <c r="E19" s="99">
        <f t="shared" si="3"/>
        <v>1.6705267197118494</v>
      </c>
      <c r="F19" s="98">
        <f>SEKTOR_USD!F19*$B$54</f>
        <v>21946838.396781441</v>
      </c>
      <c r="G19" s="98">
        <f>SEKTOR_USD!G19*$C$54</f>
        <v>54193173.958659194</v>
      </c>
      <c r="H19" s="99">
        <f t="shared" si="1"/>
        <v>146.92929787375095</v>
      </c>
      <c r="I19" s="99">
        <f t="shared" si="4"/>
        <v>1.7943504958941574</v>
      </c>
      <c r="J19" s="98">
        <f>SEKTOR_USD!J19*$B$55</f>
        <v>25721044.829485275</v>
      </c>
      <c r="K19" s="98">
        <f>SEKTOR_USD!K19*$C$55</f>
        <v>63181967.342711061</v>
      </c>
      <c r="L19" s="99">
        <f t="shared" si="2"/>
        <v>145.643082392526</v>
      </c>
      <c r="M19" s="99">
        <f t="shared" si="5"/>
        <v>1.7957615158737215</v>
      </c>
    </row>
    <row r="20" spans="1:13" s="21" customFormat="1" ht="15.6" x14ac:dyDescent="0.3">
      <c r="A20" s="95" t="s">
        <v>110</v>
      </c>
      <c r="B20" s="93">
        <f>SEKTOR_USD!B20*$B$53</f>
        <v>5658096.4865352167</v>
      </c>
      <c r="C20" s="93">
        <f>SEKTOR_USD!C20*$C$53</f>
        <v>13090122.760493733</v>
      </c>
      <c r="D20" s="96">
        <f t="shared" si="0"/>
        <v>131.3520596837609</v>
      </c>
      <c r="E20" s="96">
        <f t="shared" si="3"/>
        <v>3.7994540052720982</v>
      </c>
      <c r="F20" s="93">
        <f>SEKTOR_USD!F20*$B$54</f>
        <v>45897703.329911701</v>
      </c>
      <c r="G20" s="93">
        <f>SEKTOR_USD!G20*$C$54</f>
        <v>111680934.36108597</v>
      </c>
      <c r="H20" s="96">
        <f t="shared" si="1"/>
        <v>143.32575762740419</v>
      </c>
      <c r="I20" s="96">
        <f t="shared" si="4"/>
        <v>3.6977856308177648</v>
      </c>
      <c r="J20" s="93">
        <f>SEKTOR_USD!J20*$B$55</f>
        <v>54491427.448541693</v>
      </c>
      <c r="K20" s="93">
        <f>SEKTOR_USD!K20*$C$55</f>
        <v>128747364.72183064</v>
      </c>
      <c r="L20" s="96">
        <f t="shared" si="2"/>
        <v>136.2708608494641</v>
      </c>
      <c r="M20" s="96">
        <f t="shared" si="5"/>
        <v>3.6592650175571597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5658096.4865352167</v>
      </c>
      <c r="C21" s="98">
        <f>SEKTOR_USD!C21*$C$53</f>
        <v>13090122.760493733</v>
      </c>
      <c r="D21" s="99">
        <f t="shared" si="0"/>
        <v>131.3520596837609</v>
      </c>
      <c r="E21" s="99">
        <f t="shared" si="3"/>
        <v>3.7994540052720982</v>
      </c>
      <c r="F21" s="98">
        <f>SEKTOR_USD!F21*$B$54</f>
        <v>45897703.329911701</v>
      </c>
      <c r="G21" s="98">
        <f>SEKTOR_USD!G21*$C$54</f>
        <v>111680934.36108597</v>
      </c>
      <c r="H21" s="99">
        <f t="shared" si="1"/>
        <v>143.32575762740419</v>
      </c>
      <c r="I21" s="99">
        <f t="shared" si="4"/>
        <v>3.6977856308177648</v>
      </c>
      <c r="J21" s="98">
        <f>SEKTOR_USD!J21*$B$55</f>
        <v>54491427.448541693</v>
      </c>
      <c r="K21" s="98">
        <f>SEKTOR_USD!K21*$C$55</f>
        <v>128747364.72183064</v>
      </c>
      <c r="L21" s="99">
        <f t="shared" si="2"/>
        <v>136.2708608494641</v>
      </c>
      <c r="M21" s="99">
        <f t="shared" si="5"/>
        <v>3.6592650175571597</v>
      </c>
    </row>
    <row r="22" spans="1:13" ht="16.8" x14ac:dyDescent="0.3">
      <c r="A22" s="92" t="s">
        <v>14</v>
      </c>
      <c r="B22" s="93">
        <f>SEKTOR_USD!B22*$B$53</f>
        <v>144447323.30648348</v>
      </c>
      <c r="C22" s="93">
        <f>SEKTOR_USD!C22*$C$53</f>
        <v>279490242.46027017</v>
      </c>
      <c r="D22" s="96">
        <f t="shared" si="0"/>
        <v>93.489388423804272</v>
      </c>
      <c r="E22" s="96">
        <f t="shared" si="3"/>
        <v>81.123022341319142</v>
      </c>
      <c r="F22" s="93">
        <f>SEKTOR_USD!F22*$B$54</f>
        <v>1131206806.0796552</v>
      </c>
      <c r="G22" s="93">
        <f>SEKTOR_USD!G22*$C$54</f>
        <v>2488272388.5032883</v>
      </c>
      <c r="H22" s="96">
        <f t="shared" si="1"/>
        <v>119.96617905144338</v>
      </c>
      <c r="I22" s="96">
        <f t="shared" si="4"/>
        <v>82.387364830053585</v>
      </c>
      <c r="J22" s="93">
        <f>SEKTOR_USD!J22*$B$55</f>
        <v>1330336758.2347767</v>
      </c>
      <c r="K22" s="93">
        <f>SEKTOR_USD!K22*$C$55</f>
        <v>2895783461.664525</v>
      </c>
      <c r="L22" s="96">
        <f t="shared" si="2"/>
        <v>117.67296466399522</v>
      </c>
      <c r="M22" s="96">
        <f t="shared" si="5"/>
        <v>82.304124380208137</v>
      </c>
    </row>
    <row r="23" spans="1:13" s="21" customFormat="1" ht="15.6" x14ac:dyDescent="0.3">
      <c r="A23" s="95" t="s">
        <v>15</v>
      </c>
      <c r="B23" s="93">
        <f>SEKTOR_USD!B23*$B$53</f>
        <v>12471167.594936384</v>
      </c>
      <c r="C23" s="93">
        <f>SEKTOR_USD!C23*$C$53</f>
        <v>23414201.715120938</v>
      </c>
      <c r="D23" s="96">
        <f t="shared" si="0"/>
        <v>87.746668761212931</v>
      </c>
      <c r="E23" s="96">
        <f t="shared" si="3"/>
        <v>6.7960541023535548</v>
      </c>
      <c r="F23" s="93">
        <f>SEKTOR_USD!F23*$B$54</f>
        <v>101239552.40603507</v>
      </c>
      <c r="G23" s="93">
        <f>SEKTOR_USD!G23*$C$54</f>
        <v>204249918.70532522</v>
      </c>
      <c r="H23" s="96">
        <f t="shared" si="1"/>
        <v>101.74913247952044</v>
      </c>
      <c r="I23" s="96">
        <f t="shared" si="4"/>
        <v>6.7627694807988181</v>
      </c>
      <c r="J23" s="93">
        <f>SEKTOR_USD!J23*$B$55</f>
        <v>118699610.41022573</v>
      </c>
      <c r="K23" s="93">
        <f>SEKTOR_USD!K23*$C$55</f>
        <v>237998036.02444965</v>
      </c>
      <c r="L23" s="96">
        <f t="shared" si="2"/>
        <v>100.50447950244205</v>
      </c>
      <c r="M23" s="96">
        <f t="shared" si="5"/>
        <v>6.7643938915039099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8452437.1479895432</v>
      </c>
      <c r="C24" s="98">
        <f>SEKTOR_USD!C24*$C$53</f>
        <v>15502835.696771679</v>
      </c>
      <c r="D24" s="99">
        <f t="shared" si="0"/>
        <v>83.412611360962458</v>
      </c>
      <c r="E24" s="99">
        <f t="shared" si="3"/>
        <v>4.4997523903246215</v>
      </c>
      <c r="F24" s="98">
        <f>SEKTOR_USD!F24*$B$54</f>
        <v>68020296.884456083</v>
      </c>
      <c r="G24" s="98">
        <f>SEKTOR_USD!G24*$C$54</f>
        <v>140676703.05753589</v>
      </c>
      <c r="H24" s="99">
        <f t="shared" si="1"/>
        <v>106.81577338084681</v>
      </c>
      <c r="I24" s="99">
        <f t="shared" si="4"/>
        <v>4.6578432937809406</v>
      </c>
      <c r="J24" s="98">
        <f>SEKTOR_USD!J24*$B$55</f>
        <v>79524177.721566558</v>
      </c>
      <c r="K24" s="98">
        <f>SEKTOR_USD!K24*$C$55</f>
        <v>163648278.49576116</v>
      </c>
      <c r="L24" s="99">
        <f t="shared" si="2"/>
        <v>105.78430759602884</v>
      </c>
      <c r="M24" s="99">
        <f t="shared" si="5"/>
        <v>4.6512207995621306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1468629.8219404302</v>
      </c>
      <c r="C25" s="98">
        <f>SEKTOR_USD!C25*$C$53</f>
        <v>3138465.7578532398</v>
      </c>
      <c r="D25" s="99">
        <f t="shared" si="0"/>
        <v>113.70026067607257</v>
      </c>
      <c r="E25" s="99">
        <f t="shared" si="3"/>
        <v>0.91095068489908149</v>
      </c>
      <c r="F25" s="98">
        <f>SEKTOR_USD!F25*$B$54</f>
        <v>11713398.416648505</v>
      </c>
      <c r="G25" s="98">
        <f>SEKTOR_USD!G25*$C$54</f>
        <v>27469579.11901705</v>
      </c>
      <c r="H25" s="99">
        <f t="shared" si="1"/>
        <v>134.51417037069228</v>
      </c>
      <c r="I25" s="99">
        <f t="shared" si="4"/>
        <v>0.90952511753256104</v>
      </c>
      <c r="J25" s="98">
        <f>SEKTOR_USD!J25*$B$55</f>
        <v>13369246.524908928</v>
      </c>
      <c r="K25" s="98">
        <f>SEKTOR_USD!K25*$C$55</f>
        <v>31056955.881213684</v>
      </c>
      <c r="L25" s="99">
        <f t="shared" si="2"/>
        <v>132.30146757597655</v>
      </c>
      <c r="M25" s="99">
        <f t="shared" si="5"/>
        <v>0.88270258931887369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2550100.6250064094</v>
      </c>
      <c r="C26" s="98">
        <f>SEKTOR_USD!C26*$C$53</f>
        <v>4772900.2604960157</v>
      </c>
      <c r="D26" s="99">
        <f t="shared" si="0"/>
        <v>87.16517355012293</v>
      </c>
      <c r="E26" s="99">
        <f t="shared" si="3"/>
        <v>1.3853510271298504</v>
      </c>
      <c r="F26" s="98">
        <f>SEKTOR_USD!F26*$B$54</f>
        <v>21505857.104930483</v>
      </c>
      <c r="G26" s="98">
        <f>SEKTOR_USD!G26*$C$54</f>
        <v>36103636.52877225</v>
      </c>
      <c r="H26" s="99">
        <f t="shared" si="1"/>
        <v>67.878156878923207</v>
      </c>
      <c r="I26" s="99">
        <f t="shared" si="4"/>
        <v>1.1954010694853145</v>
      </c>
      <c r="J26" s="98">
        <f>SEKTOR_USD!J26*$B$55</f>
        <v>25806186.163750261</v>
      </c>
      <c r="K26" s="98">
        <f>SEKTOR_USD!K26*$C$55</f>
        <v>43292801.647474788</v>
      </c>
      <c r="L26" s="99">
        <f t="shared" si="2"/>
        <v>67.761332002974669</v>
      </c>
      <c r="M26" s="99">
        <f t="shared" si="5"/>
        <v>1.2304705026229052</v>
      </c>
    </row>
    <row r="27" spans="1:13" s="21" customFormat="1" ht="15.6" x14ac:dyDescent="0.3">
      <c r="A27" s="95" t="s">
        <v>19</v>
      </c>
      <c r="B27" s="93">
        <f>SEKTOR_USD!B27*$B$53</f>
        <v>20883100.574013922</v>
      </c>
      <c r="C27" s="93">
        <f>SEKTOR_USD!C27*$C$53</f>
        <v>48552550.004072033</v>
      </c>
      <c r="D27" s="96">
        <f t="shared" si="0"/>
        <v>132.49684514994314</v>
      </c>
      <c r="E27" s="96">
        <f t="shared" si="3"/>
        <v>14.092547789993937</v>
      </c>
      <c r="F27" s="93">
        <f>SEKTOR_USD!F27*$B$54</f>
        <v>168374581.10310245</v>
      </c>
      <c r="G27" s="93">
        <f>SEKTOR_USD!G27*$C$54</f>
        <v>453946154.70665431</v>
      </c>
      <c r="H27" s="96">
        <f t="shared" si="1"/>
        <v>169.6049200138381</v>
      </c>
      <c r="I27" s="96">
        <f t="shared" si="4"/>
        <v>15.030278692082049</v>
      </c>
      <c r="J27" s="93">
        <f>SEKTOR_USD!J27*$B$55</f>
        <v>195102895.49210393</v>
      </c>
      <c r="K27" s="93">
        <f>SEKTOR_USD!K27*$C$55</f>
        <v>509984034.44443119</v>
      </c>
      <c r="L27" s="96">
        <f t="shared" si="2"/>
        <v>161.39234538683252</v>
      </c>
      <c r="M27" s="96">
        <f t="shared" si="5"/>
        <v>14.494795608338706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20883100.574013922</v>
      </c>
      <c r="C28" s="98">
        <f>SEKTOR_USD!C28*$C$53</f>
        <v>48552550.004072033</v>
      </c>
      <c r="D28" s="99">
        <f t="shared" si="0"/>
        <v>132.49684514994314</v>
      </c>
      <c r="E28" s="99">
        <f t="shared" si="3"/>
        <v>14.092547789993937</v>
      </c>
      <c r="F28" s="98">
        <f>SEKTOR_USD!F28*$B$54</f>
        <v>168374581.10310245</v>
      </c>
      <c r="G28" s="98">
        <f>SEKTOR_USD!G28*$C$54</f>
        <v>453946154.70665431</v>
      </c>
      <c r="H28" s="99">
        <f t="shared" si="1"/>
        <v>169.6049200138381</v>
      </c>
      <c r="I28" s="99">
        <f t="shared" si="4"/>
        <v>15.030278692082049</v>
      </c>
      <c r="J28" s="98">
        <f>SEKTOR_USD!J28*$B$55</f>
        <v>195102895.49210393</v>
      </c>
      <c r="K28" s="98">
        <f>SEKTOR_USD!K28*$C$55</f>
        <v>509984034.44443119</v>
      </c>
      <c r="L28" s="99">
        <f t="shared" si="2"/>
        <v>161.39234538683252</v>
      </c>
      <c r="M28" s="99">
        <f t="shared" si="5"/>
        <v>14.494795608338706</v>
      </c>
    </row>
    <row r="29" spans="1:13" s="21" customFormat="1" ht="15.6" x14ac:dyDescent="0.3">
      <c r="A29" s="95" t="s">
        <v>21</v>
      </c>
      <c r="B29" s="93">
        <f>SEKTOR_USD!B29*$B$53</f>
        <v>111093055.13753319</v>
      </c>
      <c r="C29" s="93">
        <f>SEKTOR_USD!C29*$C$53</f>
        <v>207523490.74107721</v>
      </c>
      <c r="D29" s="96">
        <f t="shared" si="0"/>
        <v>86.801497613116467</v>
      </c>
      <c r="E29" s="96">
        <f t="shared" si="3"/>
        <v>60.234420448971647</v>
      </c>
      <c r="F29" s="93">
        <f>SEKTOR_USD!F29*$B$54</f>
        <v>861592672.57051742</v>
      </c>
      <c r="G29" s="93">
        <f>SEKTOR_USD!G29*$C$54</f>
        <v>1830076315.0913086</v>
      </c>
      <c r="H29" s="96">
        <f t="shared" si="1"/>
        <v>112.40620694131138</v>
      </c>
      <c r="I29" s="96">
        <f t="shared" si="4"/>
        <v>60.594316657172719</v>
      </c>
      <c r="J29" s="93">
        <f>SEKTOR_USD!J29*$B$55</f>
        <v>1016534252.3324473</v>
      </c>
      <c r="K29" s="93">
        <f>SEKTOR_USD!K29*$C$55</f>
        <v>2147801391.1956444</v>
      </c>
      <c r="L29" s="96">
        <f t="shared" si="2"/>
        <v>111.28667197071758</v>
      </c>
      <c r="M29" s="96">
        <f t="shared" si="5"/>
        <v>61.044934880365517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17597435.76308392</v>
      </c>
      <c r="C30" s="98">
        <f>SEKTOR_USD!C30*$C$53</f>
        <v>31716999.155438304</v>
      </c>
      <c r="D30" s="99">
        <f t="shared" si="0"/>
        <v>80.236482078681874</v>
      </c>
      <c r="E30" s="99">
        <f t="shared" si="3"/>
        <v>9.2059701563712846</v>
      </c>
      <c r="F30" s="98">
        <f>SEKTOR_USD!F30*$B$54</f>
        <v>137315203.26714984</v>
      </c>
      <c r="G30" s="98">
        <f>SEKTOR_USD!G30*$C$54</f>
        <v>288331802.34292901</v>
      </c>
      <c r="H30" s="99">
        <f t="shared" si="1"/>
        <v>109.97806177512111</v>
      </c>
      <c r="I30" s="99">
        <f t="shared" si="4"/>
        <v>9.5467431546039521</v>
      </c>
      <c r="J30" s="98">
        <f>SEKTOR_USD!J30*$B$55</f>
        <v>162119273.96923724</v>
      </c>
      <c r="K30" s="98">
        <f>SEKTOR_USD!K30*$C$55</f>
        <v>330917808.44548988</v>
      </c>
      <c r="L30" s="99">
        <f t="shared" si="2"/>
        <v>104.11996694994011</v>
      </c>
      <c r="M30" s="99">
        <f t="shared" si="5"/>
        <v>9.4053650165775959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24007967.159968182</v>
      </c>
      <c r="C31" s="98">
        <f>SEKTOR_USD!C31*$C$53</f>
        <v>49250343.680045955</v>
      </c>
      <c r="D31" s="99">
        <f t="shared" si="0"/>
        <v>105.14166548081543</v>
      </c>
      <c r="E31" s="99">
        <f t="shared" si="3"/>
        <v>14.295084849847505</v>
      </c>
      <c r="F31" s="98">
        <f>SEKTOR_USD!F31*$B$54</f>
        <v>196051019.72254217</v>
      </c>
      <c r="G31" s="98">
        <f>SEKTOR_USD!G31*$C$54</f>
        <v>402809937.46122062</v>
      </c>
      <c r="H31" s="99">
        <f t="shared" si="1"/>
        <v>105.46179154349234</v>
      </c>
      <c r="I31" s="99">
        <f t="shared" si="4"/>
        <v>13.337144851231708</v>
      </c>
      <c r="J31" s="98">
        <f>SEKTOR_USD!J31*$B$55</f>
        <v>239406268.76576823</v>
      </c>
      <c r="K31" s="98">
        <f>SEKTOR_USD!K31*$C$55</f>
        <v>470719551.82238626</v>
      </c>
      <c r="L31" s="99">
        <f t="shared" si="2"/>
        <v>96.619559817346186</v>
      </c>
      <c r="M31" s="99">
        <f t="shared" si="5"/>
        <v>13.37881822113734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1919637.4723137103</v>
      </c>
      <c r="C32" s="98">
        <f>SEKTOR_USD!C32*$C$53</f>
        <v>3902860.0267946823</v>
      </c>
      <c r="D32" s="99">
        <f t="shared" si="0"/>
        <v>103.31234845559788</v>
      </c>
      <c r="E32" s="99">
        <f t="shared" si="3"/>
        <v>1.1328188002617412</v>
      </c>
      <c r="F32" s="98">
        <f>SEKTOR_USD!F32*$B$54</f>
        <v>9826928.3143880907</v>
      </c>
      <c r="G32" s="98">
        <f>SEKTOR_USD!G32*$C$54</f>
        <v>19507305.60372949</v>
      </c>
      <c r="H32" s="99">
        <f t="shared" si="1"/>
        <v>98.50867920922839</v>
      </c>
      <c r="I32" s="99">
        <f t="shared" si="4"/>
        <v>0.64589211014495274</v>
      </c>
      <c r="J32" s="98">
        <f>SEKTOR_USD!J32*$B$55</f>
        <v>13110075.742856925</v>
      </c>
      <c r="K32" s="98">
        <f>SEKTOR_USD!K32*$C$55</f>
        <v>25333852.806122795</v>
      </c>
      <c r="L32" s="99">
        <f t="shared" si="2"/>
        <v>93.239560953154992</v>
      </c>
      <c r="M32" s="99">
        <f t="shared" si="5"/>
        <v>0.72004022399744294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11349441.287544444</v>
      </c>
      <c r="C33" s="98">
        <f>SEKTOR_USD!C33*$C$53</f>
        <v>24608682.099808268</v>
      </c>
      <c r="D33" s="99">
        <f t="shared" si="0"/>
        <v>116.82725586514384</v>
      </c>
      <c r="E33" s="99">
        <f t="shared" si="3"/>
        <v>7.1427562200385122</v>
      </c>
      <c r="F33" s="98">
        <f>SEKTOR_USD!F33*$B$54</f>
        <v>95192931.031507462</v>
      </c>
      <c r="G33" s="98">
        <f>SEKTOR_USD!G33*$C$54</f>
        <v>198095290.91254523</v>
      </c>
      <c r="H33" s="99">
        <f t="shared" si="1"/>
        <v>108.09874091068654</v>
      </c>
      <c r="I33" s="99">
        <f t="shared" si="4"/>
        <v>6.5589881071438398</v>
      </c>
      <c r="J33" s="98">
        <f>SEKTOR_USD!J33*$B$55</f>
        <v>113468923.21346606</v>
      </c>
      <c r="K33" s="98">
        <f>SEKTOR_USD!K33*$C$55</f>
        <v>229688848.28510523</v>
      </c>
      <c r="L33" s="99">
        <f t="shared" si="2"/>
        <v>102.42445400931295</v>
      </c>
      <c r="M33" s="99">
        <f t="shared" si="5"/>
        <v>6.5282296788647498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7447705.1217876738</v>
      </c>
      <c r="C34" s="98">
        <f>SEKTOR_USD!C34*$C$53</f>
        <v>15870472.874103427</v>
      </c>
      <c r="D34" s="99">
        <f t="shared" si="0"/>
        <v>113.092121862822</v>
      </c>
      <c r="E34" s="99">
        <f t="shared" si="3"/>
        <v>4.6064603694213249</v>
      </c>
      <c r="F34" s="98">
        <f>SEKTOR_USD!F34*$B$54</f>
        <v>62794054.874630287</v>
      </c>
      <c r="G34" s="98">
        <f>SEKTOR_USD!G34*$C$54</f>
        <v>134493441.62216386</v>
      </c>
      <c r="H34" s="99">
        <f t="shared" si="1"/>
        <v>114.1818073234528</v>
      </c>
      <c r="I34" s="99">
        <f t="shared" si="4"/>
        <v>4.4531138525552487</v>
      </c>
      <c r="J34" s="98">
        <f>SEKTOR_USD!J34*$B$55</f>
        <v>74771549.769032508</v>
      </c>
      <c r="K34" s="98">
        <f>SEKTOR_USD!K34*$C$55</f>
        <v>156263268.69263792</v>
      </c>
      <c r="L34" s="99">
        <f t="shared" si="2"/>
        <v>108.98760180219796</v>
      </c>
      <c r="M34" s="99">
        <f t="shared" si="5"/>
        <v>4.441323625470277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10549174.860325567</v>
      </c>
      <c r="C35" s="98">
        <f>SEKTOR_USD!C35*$C$53</f>
        <v>19499128.535078034</v>
      </c>
      <c r="D35" s="99">
        <f t="shared" si="0"/>
        <v>84.840319676682782</v>
      </c>
      <c r="E35" s="99">
        <f t="shared" si="3"/>
        <v>5.6596903915607983</v>
      </c>
      <c r="F35" s="98">
        <f>SEKTOR_USD!F35*$B$54</f>
        <v>81615429.480550945</v>
      </c>
      <c r="G35" s="98">
        <f>SEKTOR_USD!G35*$C$54</f>
        <v>196192363.78093371</v>
      </c>
      <c r="H35" s="99">
        <f t="shared" si="1"/>
        <v>140.38636447742593</v>
      </c>
      <c r="I35" s="99">
        <f t="shared" si="4"/>
        <v>6.4959816804513872</v>
      </c>
      <c r="J35" s="98">
        <f>SEKTOR_USD!J35*$B$55</f>
        <v>93903618.584553242</v>
      </c>
      <c r="K35" s="98">
        <f>SEKTOR_USD!K35*$C$55</f>
        <v>225527680.42759529</v>
      </c>
      <c r="L35" s="99">
        <f t="shared" si="2"/>
        <v>140.16931810196894</v>
      </c>
      <c r="M35" s="99">
        <f t="shared" si="5"/>
        <v>6.4099607262841047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20783767.652379833</v>
      </c>
      <c r="C36" s="98">
        <f>SEKTOR_USD!C36*$C$53</f>
        <v>25871672.878799099</v>
      </c>
      <c r="D36" s="99">
        <f t="shared" si="0"/>
        <v>24.480187189913462</v>
      </c>
      <c r="E36" s="99">
        <f t="shared" si="3"/>
        <v>7.5093437197631854</v>
      </c>
      <c r="F36" s="98">
        <f>SEKTOR_USD!F36*$B$54</f>
        <v>147721838.06972489</v>
      </c>
      <c r="G36" s="98">
        <f>SEKTOR_USD!G36*$C$54</f>
        <v>297398786.01147056</v>
      </c>
      <c r="H36" s="99">
        <f t="shared" si="1"/>
        <v>101.32350768008855</v>
      </c>
      <c r="I36" s="99">
        <f t="shared" si="4"/>
        <v>9.8469534108683803</v>
      </c>
      <c r="J36" s="98">
        <f>SEKTOR_USD!J36*$B$55</f>
        <v>167604107.02957332</v>
      </c>
      <c r="K36" s="98">
        <f>SEKTOR_USD!K36*$C$55</f>
        <v>351082676.43758196</v>
      </c>
      <c r="L36" s="99">
        <f t="shared" si="2"/>
        <v>109.47140416769996</v>
      </c>
      <c r="M36" s="99">
        <f t="shared" si="5"/>
        <v>9.9784920563934918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3509468.7269203803</v>
      </c>
      <c r="C37" s="98">
        <f>SEKTOR_USD!C37*$C$53</f>
        <v>7716408.1219799062</v>
      </c>
      <c r="D37" s="99">
        <f t="shared" si="0"/>
        <v>119.87396732699163</v>
      </c>
      <c r="E37" s="99">
        <f t="shared" si="3"/>
        <v>2.2397144993821954</v>
      </c>
      <c r="F37" s="98">
        <f>SEKTOR_USD!F37*$B$54</f>
        <v>31202696.602822661</v>
      </c>
      <c r="G37" s="98">
        <f>SEKTOR_USD!G37*$C$54</f>
        <v>74119160.207708538</v>
      </c>
      <c r="H37" s="99">
        <f t="shared" si="1"/>
        <v>137.54088036417841</v>
      </c>
      <c r="I37" s="99">
        <f t="shared" si="4"/>
        <v>2.4541052342757226</v>
      </c>
      <c r="J37" s="98">
        <f>SEKTOR_USD!J37*$B$55</f>
        <v>36438142.070335008</v>
      </c>
      <c r="K37" s="98">
        <f>SEKTOR_USD!K37*$C$55</f>
        <v>83610656.074511692</v>
      </c>
      <c r="L37" s="99">
        <f t="shared" si="2"/>
        <v>129.45916373321552</v>
      </c>
      <c r="M37" s="99">
        <f t="shared" si="5"/>
        <v>2.376386883952939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6323084.1285620136</v>
      </c>
      <c r="C38" s="98">
        <f>SEKTOR_USD!C38*$C$53</f>
        <v>9970411.3617343828</v>
      </c>
      <c r="D38" s="99">
        <f t="shared" si="0"/>
        <v>57.682725059706563</v>
      </c>
      <c r="E38" s="99">
        <f t="shared" si="3"/>
        <v>2.8939468388242449</v>
      </c>
      <c r="F38" s="98">
        <f>SEKTOR_USD!F38*$B$54</f>
        <v>37658803.001224607</v>
      </c>
      <c r="G38" s="98">
        <f>SEKTOR_USD!G38*$C$54</f>
        <v>75941945.607957125</v>
      </c>
      <c r="H38" s="99">
        <f t="shared" si="1"/>
        <v>101.65788489211303</v>
      </c>
      <c r="I38" s="99">
        <f t="shared" si="4"/>
        <v>2.5144581467908615</v>
      </c>
      <c r="J38" s="98">
        <f>SEKTOR_USD!J38*$B$55</f>
        <v>42402874.078515291</v>
      </c>
      <c r="K38" s="98">
        <f>SEKTOR_USD!K38*$C$55</f>
        <v>106933458.50925156</v>
      </c>
      <c r="L38" s="99">
        <f t="shared" si="2"/>
        <v>152.18445879693959</v>
      </c>
      <c r="M38" s="99">
        <f t="shared" si="5"/>
        <v>3.0392689184336756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2778812.1422267407</v>
      </c>
      <c r="C39" s="98">
        <f>SEKTOR_USD!C39*$C$53</f>
        <v>8630292.8840689901</v>
      </c>
      <c r="D39" s="99">
        <f t="shared" si="0"/>
        <v>210.57489467975668</v>
      </c>
      <c r="E39" s="99">
        <f t="shared" si="3"/>
        <v>2.5049727542670057</v>
      </c>
      <c r="F39" s="98">
        <f>SEKTOR_USD!F39*$B$54</f>
        <v>19695535.692960095</v>
      </c>
      <c r="G39" s="98">
        <f>SEKTOR_USD!G39*$C$54</f>
        <v>52707780.167340264</v>
      </c>
      <c r="H39" s="99">
        <f t="shared" si="1"/>
        <v>167.61282855677771</v>
      </c>
      <c r="I39" s="99">
        <f t="shared" si="4"/>
        <v>1.7451687098617608</v>
      </c>
      <c r="J39" s="98">
        <f>SEKTOR_USD!J39*$B$55</f>
        <v>23388395.104707208</v>
      </c>
      <c r="K39" s="98">
        <f>SEKTOR_USD!K39*$C$55</f>
        <v>63084782.68522267</v>
      </c>
      <c r="L39" s="99">
        <f t="shared" si="2"/>
        <v>169.72685557431029</v>
      </c>
      <c r="M39" s="99">
        <f t="shared" si="5"/>
        <v>1.7929993279395535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4733663.0481599048</v>
      </c>
      <c r="C40" s="98">
        <f>SEKTOR_USD!C40*$C$53</f>
        <v>10261821.009295996</v>
      </c>
      <c r="D40" s="99">
        <f t="shared" si="0"/>
        <v>116.78393465891128</v>
      </c>
      <c r="E40" s="99">
        <f t="shared" si="3"/>
        <v>2.978529510267514</v>
      </c>
      <c r="F40" s="98">
        <f>SEKTOR_USD!F40*$B$54</f>
        <v>41624870.187354922</v>
      </c>
      <c r="G40" s="98">
        <f>SEKTOR_USD!G40*$C$54</f>
        <v>88671532.227460921</v>
      </c>
      <c r="H40" s="99">
        <f t="shared" si="1"/>
        <v>113.02536639357051</v>
      </c>
      <c r="I40" s="99">
        <f t="shared" si="4"/>
        <v>2.9359381671465359</v>
      </c>
      <c r="J40" s="98">
        <f>SEKTOR_USD!J40*$B$55</f>
        <v>48877037.463304035</v>
      </c>
      <c r="K40" s="98">
        <f>SEKTOR_USD!K40*$C$55</f>
        <v>102409929.83746733</v>
      </c>
      <c r="L40" s="99">
        <f t="shared" si="2"/>
        <v>109.52564875552201</v>
      </c>
      <c r="M40" s="99">
        <f t="shared" si="5"/>
        <v>2.910700925913281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92897.774260807884</v>
      </c>
      <c r="C41" s="98">
        <f>SEKTOR_USD!C41*$C$53</f>
        <v>224398.11393012648</v>
      </c>
      <c r="D41" s="99">
        <f t="shared" si="0"/>
        <v>141.55381085895027</v>
      </c>
      <c r="E41" s="99">
        <f t="shared" si="3"/>
        <v>6.5132338966328043E-2</v>
      </c>
      <c r="F41" s="98">
        <f>SEKTOR_USD!F41*$B$54</f>
        <v>893362.32566141034</v>
      </c>
      <c r="G41" s="98">
        <f>SEKTOR_USD!G41*$C$54</f>
        <v>1806969.1458488673</v>
      </c>
      <c r="H41" s="99">
        <f t="shared" si="1"/>
        <v>102.26610121610607</v>
      </c>
      <c r="I41" s="99">
        <f t="shared" si="4"/>
        <v>5.9829232098358838E-2</v>
      </c>
      <c r="J41" s="98">
        <f>SEKTOR_USD!J41*$B$55</f>
        <v>1043986.5410983317</v>
      </c>
      <c r="K41" s="98">
        <f>SEKTOR_USD!K41*$C$55</f>
        <v>2228877.1722722426</v>
      </c>
      <c r="L41" s="99">
        <f t="shared" si="2"/>
        <v>113.49673434748885</v>
      </c>
      <c r="M41" s="99">
        <f t="shared" si="5"/>
        <v>6.3349275401087771E-2</v>
      </c>
    </row>
    <row r="42" spans="1:13" ht="16.8" x14ac:dyDescent="0.3">
      <c r="A42" s="92" t="s">
        <v>31</v>
      </c>
      <c r="B42" s="93">
        <f>SEKTOR_USD!B42*$B$53</f>
        <v>4287602.3912016843</v>
      </c>
      <c r="C42" s="93">
        <f>SEKTOR_USD!C42*$C$53</f>
        <v>8593050.5185409989</v>
      </c>
      <c r="D42" s="96">
        <f t="shared" si="0"/>
        <v>100.41621714210838</v>
      </c>
      <c r="E42" s="96">
        <f t="shared" si="3"/>
        <v>2.4941630271574802</v>
      </c>
      <c r="F42" s="93">
        <f>SEKTOR_USD!F42*$B$54</f>
        <v>39864503.913762771</v>
      </c>
      <c r="G42" s="93">
        <f>SEKTOR_USD!G42*$C$54</f>
        <v>87893007.066626906</v>
      </c>
      <c r="H42" s="96">
        <f t="shared" si="1"/>
        <v>120.47936995970703</v>
      </c>
      <c r="I42" s="96">
        <f t="shared" si="4"/>
        <v>2.9101609906801005</v>
      </c>
      <c r="J42" s="93">
        <f>SEKTOR_USD!J42*$B$55</f>
        <v>47004976.735771209</v>
      </c>
      <c r="K42" s="93">
        <f>SEKTOR_USD!K42*$C$55</f>
        <v>100876835.63224824</v>
      </c>
      <c r="L42" s="96">
        <f t="shared" si="2"/>
        <v>114.60884067511954</v>
      </c>
      <c r="M42" s="96">
        <f t="shared" si="5"/>
        <v>2.8671272340874432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4287602.3912016843</v>
      </c>
      <c r="C43" s="98">
        <f>SEKTOR_USD!C43*$C$53</f>
        <v>8593050.5185409989</v>
      </c>
      <c r="D43" s="99">
        <f t="shared" si="0"/>
        <v>100.41621714210838</v>
      </c>
      <c r="E43" s="99">
        <f t="shared" si="3"/>
        <v>2.4941630271574802</v>
      </c>
      <c r="F43" s="98">
        <f>SEKTOR_USD!F43*$B$54</f>
        <v>39864503.913762771</v>
      </c>
      <c r="G43" s="98">
        <f>SEKTOR_USD!G43*$C$54</f>
        <v>87893007.066626906</v>
      </c>
      <c r="H43" s="99">
        <f t="shared" si="1"/>
        <v>120.47936995970703</v>
      </c>
      <c r="I43" s="99">
        <f t="shared" si="4"/>
        <v>2.9101609906801005</v>
      </c>
      <c r="J43" s="98">
        <f>SEKTOR_USD!J43*$B$55</f>
        <v>47004976.735771209</v>
      </c>
      <c r="K43" s="98">
        <f>SEKTOR_USD!K43*$C$55</f>
        <v>100876835.63224824</v>
      </c>
      <c r="L43" s="99">
        <f t="shared" si="2"/>
        <v>114.60884067511954</v>
      </c>
      <c r="M43" s="99">
        <f t="shared" si="5"/>
        <v>2.8671272340874432</v>
      </c>
    </row>
    <row r="44" spans="1:13" ht="17.399999999999999" x14ac:dyDescent="0.3">
      <c r="A44" s="100" t="s">
        <v>33</v>
      </c>
      <c r="B44" s="101">
        <f>SEKTOR_USD!B44*$B$53</f>
        <v>174803608.10958368</v>
      </c>
      <c r="C44" s="101">
        <f>SEKTOR_USD!C44*$C$53</f>
        <v>344526417.27811319</v>
      </c>
      <c r="D44" s="102">
        <f>(C44-B44)/B44*100</f>
        <v>97.093424445867825</v>
      </c>
      <c r="E44" s="103">
        <f t="shared" si="3"/>
        <v>100</v>
      </c>
      <c r="F44" s="101">
        <f>SEKTOR_USD!F44*$B$54</f>
        <v>1364062641.016187</v>
      </c>
      <c r="G44" s="101">
        <f>SEKTOR_USD!G44*$C$54</f>
        <v>3020211161.7916517</v>
      </c>
      <c r="H44" s="102">
        <f>(G44-F44)/F44*100</f>
        <v>121.41293742504979</v>
      </c>
      <c r="I44" s="102">
        <f t="shared" si="4"/>
        <v>100</v>
      </c>
      <c r="J44" s="101">
        <f>SEKTOR_USD!J44*$B$55</f>
        <v>1608866156.733916</v>
      </c>
      <c r="K44" s="101">
        <f>SEKTOR_USD!K44*$C$55</f>
        <v>3518394106.5787959</v>
      </c>
      <c r="L44" s="102">
        <f>(K44-J44)/J44*100</f>
        <v>118.68780643141399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225</v>
      </c>
      <c r="B53" s="83">
        <v>9.2199380000000009</v>
      </c>
      <c r="C53" s="83">
        <v>18.578678</v>
      </c>
    </row>
    <row r="54" spans="1:3" x14ac:dyDescent="0.25">
      <c r="A54" s="82" t="s">
        <v>227</v>
      </c>
      <c r="B54" s="83">
        <v>8.2208334000000001</v>
      </c>
      <c r="C54" s="83">
        <v>16.1321215</v>
      </c>
    </row>
    <row r="55" spans="1:3" x14ac:dyDescent="0.25">
      <c r="A55" s="82" t="s">
        <v>226</v>
      </c>
      <c r="B55" s="83">
        <v>8.159194583333333</v>
      </c>
      <c r="C55" s="83">
        <v>15.455752250000002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5" t="s">
        <v>37</v>
      </c>
      <c r="B5" s="156"/>
      <c r="C5" s="156"/>
      <c r="D5" s="156"/>
      <c r="E5" s="156"/>
      <c r="F5" s="156"/>
      <c r="G5" s="157"/>
    </row>
    <row r="6" spans="1:7" ht="50.25" customHeight="1" x14ac:dyDescent="0.25">
      <c r="A6" s="88"/>
      <c r="B6" s="158" t="s">
        <v>220</v>
      </c>
      <c r="C6" s="158"/>
      <c r="D6" s="158" t="s">
        <v>221</v>
      </c>
      <c r="E6" s="158"/>
      <c r="F6" s="158" t="s">
        <v>222</v>
      </c>
      <c r="G6" s="15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7.4496875522786086</v>
      </c>
      <c r="C8" s="105">
        <f>SEKTOR_TL!D8</f>
        <v>116.51698159297736</v>
      </c>
      <c r="D8" s="105">
        <f>SEKTOR_USD!H8</f>
        <v>17.250389755520491</v>
      </c>
      <c r="E8" s="105">
        <f>SEKTOR_TL!H8</f>
        <v>130.08586130189818</v>
      </c>
      <c r="F8" s="105">
        <f>SEKTOR_USD!L8</f>
        <v>18.962289921413532</v>
      </c>
      <c r="G8" s="105">
        <f>SEKTOR_TL!L8</f>
        <v>125.34720324893669</v>
      </c>
    </row>
    <row r="9" spans="1:7" s="21" customFormat="1" ht="15.6" x14ac:dyDescent="0.3">
      <c r="A9" s="95" t="s">
        <v>3</v>
      </c>
      <c r="B9" s="105">
        <f>SEKTOR_USD!D9</f>
        <v>5.1274145443164336</v>
      </c>
      <c r="C9" s="105">
        <f>SEKTOR_TL!D9</f>
        <v>111.83747480637851</v>
      </c>
      <c r="D9" s="105">
        <f>SEKTOR_USD!H9</f>
        <v>13.270685723344233</v>
      </c>
      <c r="E9" s="105">
        <f>SEKTOR_TL!H9</f>
        <v>122.27630406392913</v>
      </c>
      <c r="F9" s="105">
        <f>SEKTOR_USD!L9</f>
        <v>15.064263837235634</v>
      </c>
      <c r="G9" s="105">
        <f>SEKTOR_TL!L9</f>
        <v>117.96327278793788</v>
      </c>
    </row>
    <row r="10" spans="1:7" ht="13.8" x14ac:dyDescent="0.25">
      <c r="A10" s="97" t="s">
        <v>4</v>
      </c>
      <c r="B10" s="106">
        <f>SEKTOR_USD!D10</f>
        <v>16.578219564890592</v>
      </c>
      <c r="C10" s="106">
        <f>SEKTOR_TL!D10</f>
        <v>134.9114715423685</v>
      </c>
      <c r="D10" s="106">
        <f>SEKTOR_USD!H10</f>
        <v>27.338194527241537</v>
      </c>
      <c r="E10" s="106">
        <f>SEKTOR_TL!H10</f>
        <v>149.88162705062186</v>
      </c>
      <c r="F10" s="106">
        <f>SEKTOR_USD!L10</f>
        <v>28.402344871754803</v>
      </c>
      <c r="G10" s="106">
        <f>SEKTOR_TL!L10</f>
        <v>143.22925631786273</v>
      </c>
    </row>
    <row r="11" spans="1:7" ht="13.8" x14ac:dyDescent="0.25">
      <c r="A11" s="97" t="s">
        <v>5</v>
      </c>
      <c r="B11" s="106">
        <f>SEKTOR_USD!D11</f>
        <v>-17.925186320184931</v>
      </c>
      <c r="C11" s="106">
        <f>SEKTOR_TL!D11</f>
        <v>65.385226589081086</v>
      </c>
      <c r="D11" s="106">
        <f>SEKTOR_USD!H11</f>
        <v>-5.2965291888812818</v>
      </c>
      <c r="E11" s="106">
        <f>SEKTOR_TL!H11</f>
        <v>85.840999721107437</v>
      </c>
      <c r="F11" s="106">
        <f>SEKTOR_USD!L11</f>
        <v>-4.0055454406728028</v>
      </c>
      <c r="G11" s="106">
        <f>SEKTOR_TL!L11</f>
        <v>81.839824003402001</v>
      </c>
    </row>
    <row r="12" spans="1:7" ht="13.8" x14ac:dyDescent="0.25">
      <c r="A12" s="97" t="s">
        <v>6</v>
      </c>
      <c r="B12" s="106">
        <f>SEKTOR_USD!D12</f>
        <v>36.103475266289344</v>
      </c>
      <c r="C12" s="106">
        <f>SEKTOR_TL!D12</f>
        <v>174.25592684607574</v>
      </c>
      <c r="D12" s="106">
        <f>SEKTOR_USD!H12</f>
        <v>24.644387609040706</v>
      </c>
      <c r="E12" s="106">
        <f>SEKTOR_TL!H12</f>
        <v>144.59544517738786</v>
      </c>
      <c r="F12" s="106">
        <f>SEKTOR_USD!L12</f>
        <v>23.827215355400238</v>
      </c>
      <c r="G12" s="106">
        <f>SEKTOR_TL!L12</f>
        <v>134.56270625655142</v>
      </c>
    </row>
    <row r="13" spans="1:7" ht="13.8" x14ac:dyDescent="0.25">
      <c r="A13" s="97" t="s">
        <v>7</v>
      </c>
      <c r="B13" s="106">
        <f>SEKTOR_USD!D13</f>
        <v>-8.5183618013799762</v>
      </c>
      <c r="C13" s="106">
        <f>SEKTOR_TL!D13</f>
        <v>84.34049111877556</v>
      </c>
      <c r="D13" s="106">
        <f>SEKTOR_USD!H13</f>
        <v>2.9964818543250176</v>
      </c>
      <c r="E13" s="106">
        <f>SEKTOR_TL!H13</f>
        <v>102.11475874775861</v>
      </c>
      <c r="F13" s="106">
        <f>SEKTOR_USD!L13</f>
        <v>6.807344637092724</v>
      </c>
      <c r="G13" s="106">
        <f>SEKTOR_TL!L13</f>
        <v>102.32240331212491</v>
      </c>
    </row>
    <row r="14" spans="1:7" ht="13.8" x14ac:dyDescent="0.25">
      <c r="A14" s="97" t="s">
        <v>8</v>
      </c>
      <c r="B14" s="106">
        <f>SEKTOR_USD!D14</f>
        <v>-28.53856528833747</v>
      </c>
      <c r="C14" s="106">
        <f>SEKTOR_TL!D14</f>
        <v>43.998689028711581</v>
      </c>
      <c r="D14" s="106">
        <f>SEKTOR_USD!H14</f>
        <v>-23.397656155606651</v>
      </c>
      <c r="E14" s="106">
        <f>SEKTOR_TL!H14</f>
        <v>50.320321304958036</v>
      </c>
      <c r="F14" s="106">
        <f>SEKTOR_USD!L14</f>
        <v>-10.178053710536721</v>
      </c>
      <c r="G14" s="106">
        <f>SEKTOR_TL!L14</f>
        <v>70.147400492021788</v>
      </c>
    </row>
    <row r="15" spans="1:7" ht="13.8" x14ac:dyDescent="0.25">
      <c r="A15" s="97" t="s">
        <v>9</v>
      </c>
      <c r="B15" s="106">
        <f>SEKTOR_USD!D15</f>
        <v>53.12333430523968</v>
      </c>
      <c r="C15" s="106">
        <f>SEKTOR_TL!D15</f>
        <v>208.55187121034885</v>
      </c>
      <c r="D15" s="106">
        <f>SEKTOR_USD!H15</f>
        <v>37.539592452514832</v>
      </c>
      <c r="E15" s="106">
        <f>SEKTOR_TL!H15</f>
        <v>169.90030189694053</v>
      </c>
      <c r="F15" s="106">
        <f>SEKTOR_USD!L15</f>
        <v>35.572678619129491</v>
      </c>
      <c r="G15" s="106">
        <f>SEKTOR_TL!L15</f>
        <v>156.81183494340667</v>
      </c>
    </row>
    <row r="16" spans="1:7" ht="13.8" x14ac:dyDescent="0.25">
      <c r="A16" s="97" t="s">
        <v>10</v>
      </c>
      <c r="B16" s="106">
        <f>SEKTOR_USD!D16</f>
        <v>14.411423823260613</v>
      </c>
      <c r="C16" s="106">
        <f>SEKTOR_TL!D16</f>
        <v>130.54525992841681</v>
      </c>
      <c r="D16" s="106">
        <f>SEKTOR_USD!H16</f>
        <v>4.3141541495461233</v>
      </c>
      <c r="E16" s="106">
        <f>SEKTOR_TL!H16</f>
        <v>104.70048801988949</v>
      </c>
      <c r="F16" s="106">
        <f>SEKTOR_USD!L16</f>
        <v>-0.56354871225260761</v>
      </c>
      <c r="G16" s="106">
        <f>SEKTOR_TL!L16</f>
        <v>88.35990979574737</v>
      </c>
    </row>
    <row r="17" spans="1:7" ht="13.8" x14ac:dyDescent="0.25">
      <c r="A17" s="107" t="s">
        <v>11</v>
      </c>
      <c r="B17" s="106">
        <f>SEKTOR_USD!D17</f>
        <v>3.7033412141988249</v>
      </c>
      <c r="C17" s="106">
        <f>SEKTOR_TL!D17</f>
        <v>108.96788936571254</v>
      </c>
      <c r="D17" s="106">
        <f>SEKTOR_USD!H17</f>
        <v>-8.0207316724924134</v>
      </c>
      <c r="E17" s="106">
        <f>SEKTOR_TL!H17</f>
        <v>80.495171224422833</v>
      </c>
      <c r="F17" s="106">
        <f>SEKTOR_USD!L17</f>
        <v>-5.9609983618838989</v>
      </c>
      <c r="G17" s="106">
        <f>SEKTOR_TL!L17</f>
        <v>78.135659875668892</v>
      </c>
    </row>
    <row r="18" spans="1:7" s="21" customFormat="1" ht="15.6" x14ac:dyDescent="0.3">
      <c r="A18" s="95" t="s">
        <v>12</v>
      </c>
      <c r="B18" s="105">
        <f>SEKTOR_USD!D18</f>
        <v>7.2847336289959168</v>
      </c>
      <c r="C18" s="105">
        <f>SEKTOR_TL!D18</f>
        <v>116.18459043964135</v>
      </c>
      <c r="D18" s="105">
        <f>SEKTOR_USD!H18</f>
        <v>25.833705095704918</v>
      </c>
      <c r="E18" s="105">
        <f>SEKTOR_TL!H18</f>
        <v>146.92929787375095</v>
      </c>
      <c r="F18" s="105">
        <f>SEKTOR_USD!L18</f>
        <v>29.676619738156155</v>
      </c>
      <c r="G18" s="105">
        <f>SEKTOR_TL!L18</f>
        <v>145.643082392526</v>
      </c>
    </row>
    <row r="19" spans="1:7" ht="13.8" x14ac:dyDescent="0.25">
      <c r="A19" s="97" t="s">
        <v>13</v>
      </c>
      <c r="B19" s="106">
        <f>SEKTOR_USD!D19</f>
        <v>7.2847336289959168</v>
      </c>
      <c r="C19" s="106">
        <f>SEKTOR_TL!D19</f>
        <v>116.18459043964135</v>
      </c>
      <c r="D19" s="106">
        <f>SEKTOR_USD!H19</f>
        <v>25.833705095704918</v>
      </c>
      <c r="E19" s="106">
        <f>SEKTOR_TL!H19</f>
        <v>146.92929787375095</v>
      </c>
      <c r="F19" s="106">
        <f>SEKTOR_USD!L19</f>
        <v>29.676619738156155</v>
      </c>
      <c r="G19" s="106">
        <f>SEKTOR_TL!L19</f>
        <v>145.643082392526</v>
      </c>
    </row>
    <row r="20" spans="1:7" s="21" customFormat="1" ht="15.6" x14ac:dyDescent="0.3">
      <c r="A20" s="95" t="s">
        <v>110</v>
      </c>
      <c r="B20" s="105">
        <f>SEKTOR_USD!D20</f>
        <v>14.811809885319892</v>
      </c>
      <c r="C20" s="105">
        <f>SEKTOR_TL!D20</f>
        <v>131.3520596837609</v>
      </c>
      <c r="D20" s="105">
        <f>SEKTOR_USD!H20</f>
        <v>23.997362366981246</v>
      </c>
      <c r="E20" s="105">
        <f>SEKTOR_TL!H20</f>
        <v>143.32575762740419</v>
      </c>
      <c r="F20" s="105">
        <f>SEKTOR_USD!L20</f>
        <v>24.728961545204058</v>
      </c>
      <c r="G20" s="105">
        <f>SEKTOR_TL!L20</f>
        <v>136.2708608494641</v>
      </c>
    </row>
    <row r="21" spans="1:7" ht="13.8" x14ac:dyDescent="0.25">
      <c r="A21" s="97" t="s">
        <v>109</v>
      </c>
      <c r="B21" s="106">
        <f>SEKTOR_USD!D21</f>
        <v>14.811809885319892</v>
      </c>
      <c r="C21" s="106">
        <f>SEKTOR_TL!D21</f>
        <v>131.3520596837609</v>
      </c>
      <c r="D21" s="106">
        <f>SEKTOR_USD!H21</f>
        <v>23.997362366981246</v>
      </c>
      <c r="E21" s="106">
        <f>SEKTOR_TL!H21</f>
        <v>143.32575762740419</v>
      </c>
      <c r="F21" s="106">
        <f>SEKTOR_USD!L21</f>
        <v>24.728961545204058</v>
      </c>
      <c r="G21" s="106">
        <f>SEKTOR_TL!L21</f>
        <v>136.2708608494641</v>
      </c>
    </row>
    <row r="22" spans="1:7" ht="16.8" x14ac:dyDescent="0.3">
      <c r="A22" s="92" t="s">
        <v>14</v>
      </c>
      <c r="B22" s="105">
        <f>SEKTOR_USD!D22</f>
        <v>-3.9780890262809203</v>
      </c>
      <c r="C22" s="105">
        <f>SEKTOR_TL!D22</f>
        <v>93.489388423804272</v>
      </c>
      <c r="D22" s="105">
        <f>SEKTOR_USD!H22</f>
        <v>12.093459723600903</v>
      </c>
      <c r="E22" s="105">
        <f>SEKTOR_TL!H22</f>
        <v>119.96617905144338</v>
      </c>
      <c r="F22" s="105">
        <f>SEKTOR_USD!L22</f>
        <v>14.911008244492113</v>
      </c>
      <c r="G22" s="105">
        <f>SEKTOR_TL!L22</f>
        <v>117.67296466399522</v>
      </c>
    </row>
    <row r="23" spans="1:7" s="21" customFormat="1" ht="15.6" x14ac:dyDescent="0.3">
      <c r="A23" s="95" t="s">
        <v>15</v>
      </c>
      <c r="B23" s="105">
        <f>SEKTOR_USD!D23</f>
        <v>-6.8279968206069315</v>
      </c>
      <c r="C23" s="105">
        <f>SEKTOR_TL!D23</f>
        <v>87.746668761212931</v>
      </c>
      <c r="D23" s="105">
        <f>SEKTOR_USD!H23</f>
        <v>2.8101608773939848</v>
      </c>
      <c r="E23" s="105">
        <f>SEKTOR_TL!H23</f>
        <v>101.74913247952044</v>
      </c>
      <c r="F23" s="105">
        <f>SEKTOR_USD!L23</f>
        <v>5.8476505464426349</v>
      </c>
      <c r="G23" s="105">
        <f>SEKTOR_TL!L23</f>
        <v>100.50447950244205</v>
      </c>
    </row>
    <row r="24" spans="1:7" ht="13.8" x14ac:dyDescent="0.25">
      <c r="A24" s="97" t="s">
        <v>16</v>
      </c>
      <c r="B24" s="106">
        <f>SEKTOR_USD!D24</f>
        <v>-8.9788355680544321</v>
      </c>
      <c r="C24" s="106">
        <f>SEKTOR_TL!D24</f>
        <v>83.412611360962458</v>
      </c>
      <c r="D24" s="106">
        <f>SEKTOR_USD!H24</f>
        <v>5.3920910189088422</v>
      </c>
      <c r="E24" s="106">
        <f>SEKTOR_TL!H24</f>
        <v>106.81577338084681</v>
      </c>
      <c r="F24" s="106">
        <f>SEKTOR_USD!L24</f>
        <v>8.6349069727433605</v>
      </c>
      <c r="G24" s="106">
        <f>SEKTOR_TL!L24</f>
        <v>105.78430759602884</v>
      </c>
    </row>
    <row r="25" spans="1:7" ht="13.8" x14ac:dyDescent="0.25">
      <c r="A25" s="97" t="s">
        <v>17</v>
      </c>
      <c r="B25" s="106">
        <f>SEKTOR_USD!D25</f>
        <v>6.0518490076219162</v>
      </c>
      <c r="C25" s="106">
        <f>SEKTOR_TL!D25</f>
        <v>113.70026067607257</v>
      </c>
      <c r="D25" s="106">
        <f>SEKTOR_USD!H25</f>
        <v>19.50702978257867</v>
      </c>
      <c r="E25" s="106">
        <f>SEKTOR_TL!H25</f>
        <v>134.51417037069228</v>
      </c>
      <c r="F25" s="106">
        <f>SEKTOR_USD!L25</f>
        <v>22.633492390918171</v>
      </c>
      <c r="G25" s="106">
        <f>SEKTOR_TL!L25</f>
        <v>132.30146757597655</v>
      </c>
    </row>
    <row r="26" spans="1:7" ht="13.8" x14ac:dyDescent="0.25">
      <c r="A26" s="97" t="s">
        <v>18</v>
      </c>
      <c r="B26" s="106">
        <f>SEKTOR_USD!D26</f>
        <v>-7.1165722398884661</v>
      </c>
      <c r="C26" s="106">
        <f>SEKTOR_TL!D26</f>
        <v>87.16517355012293</v>
      </c>
      <c r="D26" s="106">
        <f>SEKTOR_USD!H26</f>
        <v>-14.45028732267534</v>
      </c>
      <c r="E26" s="106">
        <f>SEKTOR_TL!H26</f>
        <v>67.878156878923207</v>
      </c>
      <c r="F26" s="106">
        <f>SEKTOR_USD!L26</f>
        <v>-11.43767516256248</v>
      </c>
      <c r="G26" s="106">
        <f>SEKTOR_TL!L26</f>
        <v>67.761332002974669</v>
      </c>
    </row>
    <row r="27" spans="1:7" s="21" customFormat="1" ht="15.6" x14ac:dyDescent="0.3">
      <c r="A27" s="95" t="s">
        <v>19</v>
      </c>
      <c r="B27" s="105">
        <f>SEKTOR_USD!D27</f>
        <v>15.37992625083854</v>
      </c>
      <c r="C27" s="105">
        <f>SEKTOR_TL!D27</f>
        <v>132.49684514994314</v>
      </c>
      <c r="D27" s="105">
        <f>SEKTOR_USD!H27</f>
        <v>37.389067597469349</v>
      </c>
      <c r="E27" s="105">
        <f>SEKTOR_TL!H27</f>
        <v>169.6049200138381</v>
      </c>
      <c r="F27" s="105">
        <f>SEKTOR_USD!L27</f>
        <v>37.990760598859843</v>
      </c>
      <c r="G27" s="105">
        <f>SEKTOR_TL!L27</f>
        <v>161.39234538683252</v>
      </c>
    </row>
    <row r="28" spans="1:7" ht="13.8" x14ac:dyDescent="0.25">
      <c r="A28" s="97" t="s">
        <v>20</v>
      </c>
      <c r="B28" s="106">
        <f>SEKTOR_USD!D28</f>
        <v>15.37992625083854</v>
      </c>
      <c r="C28" s="106">
        <f>SEKTOR_TL!D28</f>
        <v>132.49684514994314</v>
      </c>
      <c r="D28" s="106">
        <f>SEKTOR_USD!H28</f>
        <v>37.389067597469349</v>
      </c>
      <c r="E28" s="106">
        <f>SEKTOR_TL!H28</f>
        <v>169.6049200138381</v>
      </c>
      <c r="F28" s="106">
        <f>SEKTOR_USD!L28</f>
        <v>37.990760598859843</v>
      </c>
      <c r="G28" s="106">
        <f>SEKTOR_TL!L28</f>
        <v>161.39234538683252</v>
      </c>
    </row>
    <row r="29" spans="1:7" s="21" customFormat="1" ht="15.6" x14ac:dyDescent="0.3">
      <c r="A29" s="95" t="s">
        <v>21</v>
      </c>
      <c r="B29" s="105">
        <f>SEKTOR_USD!D29</f>
        <v>-7.2970516901104521</v>
      </c>
      <c r="C29" s="105">
        <f>SEKTOR_TL!D29</f>
        <v>86.801497613116467</v>
      </c>
      <c r="D29" s="105">
        <f>SEKTOR_USD!H29</f>
        <v>8.2409427917118148</v>
      </c>
      <c r="E29" s="105">
        <f>SEKTOR_TL!H29</f>
        <v>112.40620694131138</v>
      </c>
      <c r="F29" s="105">
        <f>SEKTOR_USD!L29</f>
        <v>11.539641784436961</v>
      </c>
      <c r="G29" s="105">
        <f>SEKTOR_TL!L29</f>
        <v>111.28667197071758</v>
      </c>
    </row>
    <row r="30" spans="1:7" ht="13.8" x14ac:dyDescent="0.25">
      <c r="A30" s="97" t="s">
        <v>22</v>
      </c>
      <c r="B30" s="106">
        <f>SEKTOR_USD!D30</f>
        <v>-10.555035718711622</v>
      </c>
      <c r="C30" s="106">
        <f>SEKTOR_TL!D30</f>
        <v>80.236482078681874</v>
      </c>
      <c r="D30" s="106">
        <f>SEKTOR_USD!H30</f>
        <v>7.0035744218873335</v>
      </c>
      <c r="E30" s="106">
        <f>SEKTOR_TL!H30</f>
        <v>109.97806177512111</v>
      </c>
      <c r="F30" s="106">
        <f>SEKTOR_USD!L30</f>
        <v>7.7562904573687197</v>
      </c>
      <c r="G30" s="106">
        <f>SEKTOR_TL!L30</f>
        <v>104.11996694994011</v>
      </c>
    </row>
    <row r="31" spans="1:7" ht="13.8" x14ac:dyDescent="0.25">
      <c r="A31" s="97" t="s">
        <v>23</v>
      </c>
      <c r="B31" s="106">
        <f>SEKTOR_USD!D31</f>
        <v>1.8045222028100529</v>
      </c>
      <c r="C31" s="106">
        <f>SEKTOR_TL!D31</f>
        <v>105.14166548081543</v>
      </c>
      <c r="D31" s="106">
        <f>SEKTOR_USD!H31</f>
        <v>4.7021099081468867</v>
      </c>
      <c r="E31" s="106">
        <f>SEKTOR_TL!H31</f>
        <v>105.46179154349234</v>
      </c>
      <c r="F31" s="106">
        <f>SEKTOR_USD!L31</f>
        <v>3.7967755622554771</v>
      </c>
      <c r="G31" s="106">
        <f>SEKTOR_TL!L31</f>
        <v>96.619559817346186</v>
      </c>
    </row>
    <row r="32" spans="1:7" ht="13.8" x14ac:dyDescent="0.25">
      <c r="A32" s="97" t="s">
        <v>24</v>
      </c>
      <c r="B32" s="106">
        <f>SEKTOR_USD!D32</f>
        <v>0.89669713824679143</v>
      </c>
      <c r="C32" s="106">
        <f>SEKTOR_TL!D32</f>
        <v>103.31234845559788</v>
      </c>
      <c r="D32" s="106">
        <f>SEKTOR_USD!H32</f>
        <v>1.1588451173709653</v>
      </c>
      <c r="E32" s="106">
        <f>SEKTOR_TL!H32</f>
        <v>98.50867920922839</v>
      </c>
      <c r="F32" s="106">
        <f>SEKTOR_USD!L32</f>
        <v>2.0124516433481041</v>
      </c>
      <c r="G32" s="106">
        <f>SEKTOR_TL!L32</f>
        <v>93.239560953154992</v>
      </c>
    </row>
    <row r="33" spans="1:7" ht="13.8" x14ac:dyDescent="0.25">
      <c r="A33" s="97" t="s">
        <v>105</v>
      </c>
      <c r="B33" s="106">
        <f>SEKTOR_USD!D33</f>
        <v>7.6036656530008688</v>
      </c>
      <c r="C33" s="106">
        <f>SEKTOR_TL!D33</f>
        <v>116.82725586514384</v>
      </c>
      <c r="D33" s="106">
        <f>SEKTOR_USD!H33</f>
        <v>6.0458836599090882</v>
      </c>
      <c r="E33" s="106">
        <f>SEKTOR_TL!H33</f>
        <v>108.09874091068654</v>
      </c>
      <c r="F33" s="106">
        <f>SEKTOR_USD!L33</f>
        <v>6.8612178800286694</v>
      </c>
      <c r="G33" s="106">
        <f>SEKTOR_TL!L33</f>
        <v>102.42445400931295</v>
      </c>
    </row>
    <row r="34" spans="1:7" ht="13.8" x14ac:dyDescent="0.25">
      <c r="A34" s="97" t="s">
        <v>25</v>
      </c>
      <c r="B34" s="106">
        <f>SEKTOR_USD!D34</f>
        <v>5.7500513149355328</v>
      </c>
      <c r="C34" s="106">
        <f>SEKTOR_TL!D34</f>
        <v>113.092121862822</v>
      </c>
      <c r="D34" s="106">
        <f>SEKTOR_USD!H34</f>
        <v>9.1457782113161699</v>
      </c>
      <c r="E34" s="106">
        <f>SEKTOR_TL!H34</f>
        <v>114.1818073234528</v>
      </c>
      <c r="F34" s="106">
        <f>SEKTOR_USD!L34</f>
        <v>10.325947325424883</v>
      </c>
      <c r="G34" s="106">
        <f>SEKTOR_TL!L34</f>
        <v>108.98760180219796</v>
      </c>
    </row>
    <row r="35" spans="1:7" ht="13.8" x14ac:dyDescent="0.25">
      <c r="A35" s="97" t="s">
        <v>26</v>
      </c>
      <c r="B35" s="106">
        <f>SEKTOR_USD!D35</f>
        <v>-8.2703146413756947</v>
      </c>
      <c r="C35" s="106">
        <f>SEKTOR_TL!D35</f>
        <v>84.840319676682782</v>
      </c>
      <c r="D35" s="106">
        <f>SEKTOR_USD!H35</f>
        <v>22.49946505799603</v>
      </c>
      <c r="E35" s="106">
        <f>SEKTOR_TL!H35</f>
        <v>140.38636447742593</v>
      </c>
      <c r="F35" s="106">
        <f>SEKTOR_USD!L35</f>
        <v>26.786983101417466</v>
      </c>
      <c r="G35" s="106">
        <f>SEKTOR_TL!L35</f>
        <v>140.16931810196894</v>
      </c>
    </row>
    <row r="36" spans="1:7" ht="13.8" x14ac:dyDescent="0.25">
      <c r="A36" s="97" t="s">
        <v>27</v>
      </c>
      <c r="B36" s="106">
        <f>SEKTOR_USD!D36</f>
        <v>-38.224904478165968</v>
      </c>
      <c r="C36" s="106">
        <f>SEKTOR_TL!D36</f>
        <v>24.480187189913462</v>
      </c>
      <c r="D36" s="106">
        <f>SEKTOR_USD!H36</f>
        <v>2.5932650049547643</v>
      </c>
      <c r="E36" s="106">
        <f>SEKTOR_TL!H36</f>
        <v>101.32350768008855</v>
      </c>
      <c r="F36" s="106">
        <f>SEKTOR_USD!L36</f>
        <v>10.581349817400488</v>
      </c>
      <c r="G36" s="106">
        <f>SEKTOR_TL!L36</f>
        <v>109.47140416769996</v>
      </c>
    </row>
    <row r="37" spans="1:7" ht="13.8" x14ac:dyDescent="0.25">
      <c r="A37" s="97" t="s">
        <v>106</v>
      </c>
      <c r="B37" s="106">
        <f>SEKTOR_USD!D37</f>
        <v>9.1156403361363392</v>
      </c>
      <c r="C37" s="106">
        <f>SEKTOR_TL!D37</f>
        <v>119.87396732699163</v>
      </c>
      <c r="D37" s="106">
        <f>SEKTOR_USD!H37</f>
        <v>21.049423236940154</v>
      </c>
      <c r="E37" s="106">
        <f>SEKTOR_TL!H37</f>
        <v>137.54088036417841</v>
      </c>
      <c r="F37" s="106">
        <f>SEKTOR_USD!L37</f>
        <v>21.133021256098878</v>
      </c>
      <c r="G37" s="106">
        <f>SEKTOR_TL!L37</f>
        <v>129.45916373321552</v>
      </c>
    </row>
    <row r="38" spans="1:7" ht="13.8" x14ac:dyDescent="0.25">
      <c r="A38" s="107" t="s">
        <v>28</v>
      </c>
      <c r="B38" s="106">
        <f>SEKTOR_USD!D38</f>
        <v>-21.747664245995278</v>
      </c>
      <c r="C38" s="106">
        <f>SEKTOR_TL!D38</f>
        <v>57.682725059706563</v>
      </c>
      <c r="D38" s="106">
        <f>SEKTOR_USD!H38</f>
        <v>2.763661648248692</v>
      </c>
      <c r="E38" s="106">
        <f>SEKTOR_TL!H38</f>
        <v>101.65788489211303</v>
      </c>
      <c r="F38" s="106">
        <f>SEKTOR_USD!L38</f>
        <v>33.129855922531185</v>
      </c>
      <c r="G38" s="106">
        <f>SEKTOR_TL!L38</f>
        <v>152.18445879693959</v>
      </c>
    </row>
    <row r="39" spans="1:7" ht="13.8" x14ac:dyDescent="0.25">
      <c r="A39" s="107" t="s">
        <v>107</v>
      </c>
      <c r="B39" s="106">
        <f>SEKTOR_USD!D39</f>
        <v>54.127288997844012</v>
      </c>
      <c r="C39" s="106">
        <f>SEKTOR_TL!D39</f>
        <v>210.57489467975668</v>
      </c>
      <c r="D39" s="106">
        <f>SEKTOR_USD!H39</f>
        <v>36.373909610588555</v>
      </c>
      <c r="E39" s="106">
        <f>SEKTOR_TL!H39</f>
        <v>167.61282855677771</v>
      </c>
      <c r="F39" s="106">
        <f>SEKTOR_USD!L39</f>
        <v>42.390604053674878</v>
      </c>
      <c r="G39" s="106">
        <f>SEKTOR_TL!L39</f>
        <v>169.72685557431029</v>
      </c>
    </row>
    <row r="40" spans="1:7" ht="13.8" x14ac:dyDescent="0.25">
      <c r="A40" s="107" t="s">
        <v>29</v>
      </c>
      <c r="B40" s="106">
        <f>SEKTOR_USD!D40</f>
        <v>7.5821668770627015</v>
      </c>
      <c r="C40" s="106">
        <f>SEKTOR_TL!D40</f>
        <v>116.78393465891128</v>
      </c>
      <c r="D40" s="106">
        <f>SEKTOR_USD!H40</f>
        <v>8.556462774936433</v>
      </c>
      <c r="E40" s="106">
        <f>SEKTOR_TL!H40</f>
        <v>113.02536639357051</v>
      </c>
      <c r="F40" s="106">
        <f>SEKTOR_USD!L40</f>
        <v>10.609985896704412</v>
      </c>
      <c r="G40" s="106">
        <f>SEKTOR_TL!L40</f>
        <v>109.52564875552201</v>
      </c>
    </row>
    <row r="41" spans="1:7" ht="13.8" x14ac:dyDescent="0.25">
      <c r="A41" s="97" t="s">
        <v>30</v>
      </c>
      <c r="B41" s="106">
        <f>SEKTOR_USD!D41</f>
        <v>19.874576640127369</v>
      </c>
      <c r="C41" s="106">
        <f>SEKTOR_TL!D41</f>
        <v>141.55381085895027</v>
      </c>
      <c r="D41" s="106">
        <f>SEKTOR_USD!H41</f>
        <v>3.0736050782375615</v>
      </c>
      <c r="E41" s="106">
        <f>SEKTOR_TL!H41</f>
        <v>102.26610121610607</v>
      </c>
      <c r="F41" s="106">
        <f>SEKTOR_USD!L41</f>
        <v>12.706348437190199</v>
      </c>
      <c r="G41" s="106">
        <f>SEKTOR_TL!L41</f>
        <v>113.49673434748885</v>
      </c>
    </row>
    <row r="42" spans="1:7" ht="16.8" x14ac:dyDescent="0.3">
      <c r="A42" s="92" t="s">
        <v>31</v>
      </c>
      <c r="B42" s="105">
        <f>SEKTOR_USD!D42</f>
        <v>-0.54054996567696001</v>
      </c>
      <c r="C42" s="105">
        <f>SEKTOR_TL!D42</f>
        <v>100.41621714210838</v>
      </c>
      <c r="D42" s="105">
        <f>SEKTOR_USD!H42</f>
        <v>12.354978765546502</v>
      </c>
      <c r="E42" s="105">
        <f>SEKTOR_TL!H42</f>
        <v>120.47936995970703</v>
      </c>
      <c r="F42" s="105">
        <f>SEKTOR_USD!L42</f>
        <v>13.293436776710847</v>
      </c>
      <c r="G42" s="105">
        <f>SEKTOR_TL!L42</f>
        <v>114.60884067511954</v>
      </c>
    </row>
    <row r="43" spans="1:7" ht="13.8" x14ac:dyDescent="0.25">
      <c r="A43" s="97" t="s">
        <v>32</v>
      </c>
      <c r="B43" s="106">
        <f>SEKTOR_USD!D43</f>
        <v>-0.54054996567696001</v>
      </c>
      <c r="C43" s="106">
        <f>SEKTOR_TL!D43</f>
        <v>100.41621714210838</v>
      </c>
      <c r="D43" s="106">
        <f>SEKTOR_USD!H43</f>
        <v>12.354978765546502</v>
      </c>
      <c r="E43" s="106">
        <f>SEKTOR_TL!H43</f>
        <v>120.47936995970703</v>
      </c>
      <c r="F43" s="106">
        <f>SEKTOR_USD!L43</f>
        <v>13.293436776710847</v>
      </c>
      <c r="G43" s="106">
        <f>SEKTOR_TL!L43</f>
        <v>114.60884067511954</v>
      </c>
    </row>
    <row r="44" spans="1:7" ht="17.399999999999999" x14ac:dyDescent="0.3">
      <c r="A44" s="108" t="s">
        <v>40</v>
      </c>
      <c r="B44" s="109">
        <f>SEKTOR_USD!D44</f>
        <v>-2.189533959381508</v>
      </c>
      <c r="C44" s="109">
        <f>SEKTOR_TL!D44</f>
        <v>97.093424445867825</v>
      </c>
      <c r="D44" s="109">
        <f>SEKTOR_USD!H44</f>
        <v>12.830719206767643</v>
      </c>
      <c r="E44" s="109">
        <f>SEKTOR_TL!H44</f>
        <v>121.41293742504979</v>
      </c>
      <c r="F44" s="109">
        <f>SEKTOR_USD!L44</f>
        <v>15.446749974673107</v>
      </c>
      <c r="G44" s="109">
        <f>SEKTOR_TL!L44</f>
        <v>118.68780643141399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1" sqref="C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5" width="13.5546875" bestFit="1" customWidth="1"/>
    <col min="6" max="7" width="14.109375" bestFit="1" customWidth="1"/>
    <col min="8" max="9" width="15" bestFit="1" customWidth="1"/>
    <col min="10" max="11" width="14.109375" bestFit="1" customWidth="1"/>
    <col min="12" max="13" width="15" bestFit="1" customWidth="1"/>
  </cols>
  <sheetData>
    <row r="2" spans="1:13" ht="24.6" x14ac:dyDescent="0.4">
      <c r="C2" s="151" t="s">
        <v>121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9" t="s">
        <v>113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1:13" ht="24" customHeight="1" x14ac:dyDescent="0.25">
      <c r="A7" s="50"/>
      <c r="B7" s="147" t="s">
        <v>123</v>
      </c>
      <c r="C7" s="147"/>
      <c r="D7" s="147"/>
      <c r="E7" s="147"/>
      <c r="F7" s="147" t="s">
        <v>124</v>
      </c>
      <c r="G7" s="147"/>
      <c r="H7" s="147"/>
      <c r="I7" s="147"/>
      <c r="J7" s="147" t="s">
        <v>104</v>
      </c>
      <c r="K7" s="147"/>
      <c r="L7" s="147"/>
      <c r="M7" s="147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117</v>
      </c>
      <c r="E8" s="7" t="s">
        <v>118</v>
      </c>
      <c r="F8" s="5">
        <v>2021</v>
      </c>
      <c r="G8" s="6">
        <v>2022</v>
      </c>
      <c r="H8" s="7" t="s">
        <v>117</v>
      </c>
      <c r="I8" s="7" t="s">
        <v>118</v>
      </c>
      <c r="J8" s="5" t="s">
        <v>125</v>
      </c>
      <c r="K8" s="5" t="s">
        <v>126</v>
      </c>
      <c r="L8" s="7" t="s">
        <v>117</v>
      </c>
      <c r="M8" s="7" t="s">
        <v>118</v>
      </c>
    </row>
    <row r="9" spans="1:13" ht="22.5" customHeight="1" x14ac:dyDescent="0.3">
      <c r="A9" s="52" t="s">
        <v>196</v>
      </c>
      <c r="B9" s="75">
        <v>6307496.62481</v>
      </c>
      <c r="C9" s="75">
        <v>5724649.53211</v>
      </c>
      <c r="D9" s="64">
        <f>(C9-B9)/B9*100</f>
        <v>-9.2405454551877302</v>
      </c>
      <c r="E9" s="77">
        <f t="shared" ref="E9:E23" si="0">C9/C$23*100</f>
        <v>30.870323721524063</v>
      </c>
      <c r="F9" s="75">
        <v>53942600.665310003</v>
      </c>
      <c r="G9" s="75">
        <v>60902766.59584</v>
      </c>
      <c r="H9" s="64">
        <f t="shared" ref="H9:H22" si="1">(G9-F9)/F9*100</f>
        <v>12.902911325530539</v>
      </c>
      <c r="I9" s="66">
        <f t="shared" ref="I9:I23" si="2">G9/G$23*100</f>
        <v>32.530534382483332</v>
      </c>
      <c r="J9" s="75">
        <v>62880439.746579997</v>
      </c>
      <c r="K9" s="75">
        <v>74646113.307390004</v>
      </c>
      <c r="L9" s="64">
        <f t="shared" ref="L9:L23" si="3">(K9-J9)/J9*100</f>
        <v>18.711182059521029</v>
      </c>
      <c r="M9" s="77">
        <f t="shared" ref="M9:M23" si="4">K9/K$23*100</f>
        <v>32.790864205553433</v>
      </c>
    </row>
    <row r="10" spans="1:13" ht="22.5" customHeight="1" x14ac:dyDescent="0.3">
      <c r="A10" s="52" t="s">
        <v>197</v>
      </c>
      <c r="B10" s="75">
        <v>2749802.3842199999</v>
      </c>
      <c r="C10" s="75">
        <v>2746733.5318800001</v>
      </c>
      <c r="D10" s="64">
        <f t="shared" ref="D10:D23" si="5">(C10-B10)/B10*100</f>
        <v>-0.11160265034355371</v>
      </c>
      <c r="E10" s="77">
        <f t="shared" si="0"/>
        <v>14.811833079089432</v>
      </c>
      <c r="F10" s="75">
        <v>25029102.969579998</v>
      </c>
      <c r="G10" s="75">
        <v>26012145.983580001</v>
      </c>
      <c r="H10" s="64">
        <f t="shared" si="1"/>
        <v>3.9275998632263338</v>
      </c>
      <c r="I10" s="66">
        <f t="shared" si="2"/>
        <v>13.89409802836156</v>
      </c>
      <c r="J10" s="75">
        <v>30791800.157559998</v>
      </c>
      <c r="K10" s="75">
        <v>31744486.719780002</v>
      </c>
      <c r="L10" s="64">
        <f t="shared" si="3"/>
        <v>3.0939618903252071</v>
      </c>
      <c r="M10" s="77">
        <f t="shared" si="4"/>
        <v>13.944854020956077</v>
      </c>
    </row>
    <row r="11" spans="1:13" ht="22.5" customHeight="1" x14ac:dyDescent="0.3">
      <c r="A11" s="52" t="s">
        <v>198</v>
      </c>
      <c r="B11" s="75">
        <v>2121665.9484100002</v>
      </c>
      <c r="C11" s="75">
        <v>1974938.7105099999</v>
      </c>
      <c r="D11" s="64">
        <f t="shared" si="5"/>
        <v>-6.9156616294831563</v>
      </c>
      <c r="E11" s="77">
        <f t="shared" si="0"/>
        <v>10.649909130968528</v>
      </c>
      <c r="F11" s="75">
        <v>18482700.783709999</v>
      </c>
      <c r="G11" s="75">
        <v>20104268.19413</v>
      </c>
      <c r="H11" s="64">
        <f t="shared" si="1"/>
        <v>8.7734332195064955</v>
      </c>
      <c r="I11" s="66">
        <f t="shared" si="2"/>
        <v>10.738470914857979</v>
      </c>
      <c r="J11" s="75">
        <v>21865303.918540001</v>
      </c>
      <c r="K11" s="75">
        <v>24082792.249170002</v>
      </c>
      <c r="L11" s="64">
        <f t="shared" si="3"/>
        <v>10.141584763199887</v>
      </c>
      <c r="M11" s="77">
        <f t="shared" si="4"/>
        <v>10.579192075026739</v>
      </c>
    </row>
    <row r="12" spans="1:13" ht="22.5" customHeight="1" x14ac:dyDescent="0.3">
      <c r="A12" s="52" t="s">
        <v>199</v>
      </c>
      <c r="B12" s="75">
        <v>1725936.3561799999</v>
      </c>
      <c r="C12" s="75">
        <v>2073028.7820600001</v>
      </c>
      <c r="D12" s="64">
        <f t="shared" si="5"/>
        <v>20.110383829460371</v>
      </c>
      <c r="E12" s="77">
        <f t="shared" si="0"/>
        <v>11.178862431189138</v>
      </c>
      <c r="F12" s="75">
        <v>15763834.38438</v>
      </c>
      <c r="G12" s="75">
        <v>19653600.262800001</v>
      </c>
      <c r="H12" s="64">
        <f t="shared" si="1"/>
        <v>24.675252121871281</v>
      </c>
      <c r="I12" s="66">
        <f t="shared" si="2"/>
        <v>10.497751659319029</v>
      </c>
      <c r="J12" s="75">
        <v>18729452.83825</v>
      </c>
      <c r="K12" s="75">
        <v>23569246.034630001</v>
      </c>
      <c r="L12" s="64">
        <f t="shared" si="3"/>
        <v>25.840547709413009</v>
      </c>
      <c r="M12" s="77">
        <f t="shared" si="4"/>
        <v>10.353599295468181</v>
      </c>
    </row>
    <row r="13" spans="1:13" ht="22.5" customHeight="1" x14ac:dyDescent="0.3">
      <c r="A13" s="53" t="s">
        <v>200</v>
      </c>
      <c r="B13" s="75">
        <v>1553938.36531</v>
      </c>
      <c r="C13" s="75">
        <v>1436194.5693300001</v>
      </c>
      <c r="D13" s="64">
        <f t="shared" si="5"/>
        <v>-7.5771213716388841</v>
      </c>
      <c r="E13" s="77">
        <f t="shared" si="0"/>
        <v>7.744717127857184</v>
      </c>
      <c r="F13" s="75">
        <v>12877678.76605</v>
      </c>
      <c r="G13" s="75">
        <v>16340425.328369999</v>
      </c>
      <c r="H13" s="64">
        <f t="shared" si="1"/>
        <v>26.889524309683772</v>
      </c>
      <c r="I13" s="66">
        <f t="shared" si="2"/>
        <v>8.7280561734817876</v>
      </c>
      <c r="J13" s="75">
        <v>15254559.810249999</v>
      </c>
      <c r="K13" s="75">
        <v>19776437.586649999</v>
      </c>
      <c r="L13" s="64">
        <f t="shared" si="3"/>
        <v>29.642794237573568</v>
      </c>
      <c r="M13" s="77">
        <f t="shared" si="4"/>
        <v>8.6874781638395433</v>
      </c>
    </row>
    <row r="14" spans="1:13" ht="22.5" customHeight="1" x14ac:dyDescent="0.3">
      <c r="A14" s="52" t="s">
        <v>201</v>
      </c>
      <c r="B14" s="75">
        <v>1508165.8223900001</v>
      </c>
      <c r="C14" s="75">
        <v>1431784.58528</v>
      </c>
      <c r="D14" s="64">
        <f t="shared" si="5"/>
        <v>-5.0645118710460011</v>
      </c>
      <c r="E14" s="77">
        <f t="shared" si="0"/>
        <v>7.7209361724525509</v>
      </c>
      <c r="F14" s="75">
        <v>13323116.3354</v>
      </c>
      <c r="G14" s="75">
        <v>15110691.04611</v>
      </c>
      <c r="H14" s="64">
        <f t="shared" si="1"/>
        <v>13.417091510042209</v>
      </c>
      <c r="I14" s="66">
        <f t="shared" si="2"/>
        <v>8.0712073045978929</v>
      </c>
      <c r="J14" s="75">
        <v>15789223.560930001</v>
      </c>
      <c r="K14" s="75">
        <v>18092276.363260001</v>
      </c>
      <c r="L14" s="64">
        <f t="shared" si="3"/>
        <v>14.586232143984844</v>
      </c>
      <c r="M14" s="77">
        <f t="shared" si="4"/>
        <v>7.9476526119179685</v>
      </c>
    </row>
    <row r="15" spans="1:13" ht="22.5" customHeight="1" x14ac:dyDescent="0.3">
      <c r="A15" s="52" t="s">
        <v>202</v>
      </c>
      <c r="B15" s="75">
        <v>1075518.0692</v>
      </c>
      <c r="C15" s="75">
        <v>1124270.1341599999</v>
      </c>
      <c r="D15" s="64">
        <f t="shared" si="5"/>
        <v>4.5328912973319913</v>
      </c>
      <c r="E15" s="77">
        <f t="shared" si="0"/>
        <v>6.0626563770041448</v>
      </c>
      <c r="F15" s="75">
        <v>9496361.0780599993</v>
      </c>
      <c r="G15" s="75">
        <v>10187082.584589999</v>
      </c>
      <c r="H15" s="64">
        <f t="shared" si="1"/>
        <v>7.2735387887241822</v>
      </c>
      <c r="I15" s="66">
        <f t="shared" si="2"/>
        <v>5.4413166888519964</v>
      </c>
      <c r="J15" s="75">
        <v>11370549.054850001</v>
      </c>
      <c r="K15" s="75">
        <v>12395886.72577</v>
      </c>
      <c r="L15" s="64">
        <f t="shared" si="3"/>
        <v>9.017486015617262</v>
      </c>
      <c r="M15" s="77">
        <f t="shared" si="4"/>
        <v>5.4453181863375804</v>
      </c>
    </row>
    <row r="16" spans="1:13" ht="22.5" customHeight="1" x14ac:dyDescent="0.3">
      <c r="A16" s="52" t="s">
        <v>203</v>
      </c>
      <c r="B16" s="75">
        <v>925815.01599999995</v>
      </c>
      <c r="C16" s="75">
        <v>1074398.10152</v>
      </c>
      <c r="D16" s="64">
        <f t="shared" si="5"/>
        <v>16.048895616529954</v>
      </c>
      <c r="E16" s="77">
        <f t="shared" si="0"/>
        <v>5.7937201244682175</v>
      </c>
      <c r="F16" s="75">
        <v>7596942.2055900004</v>
      </c>
      <c r="G16" s="75">
        <v>9278562.4360799994</v>
      </c>
      <c r="H16" s="64">
        <f t="shared" si="1"/>
        <v>22.135488002694363</v>
      </c>
      <c r="I16" s="66">
        <f t="shared" si="2"/>
        <v>4.9560407715129289</v>
      </c>
      <c r="J16" s="75">
        <v>9252504.0767999999</v>
      </c>
      <c r="K16" s="75">
        <v>11508730.30707</v>
      </c>
      <c r="L16" s="64">
        <f t="shared" si="3"/>
        <v>24.385033624868406</v>
      </c>
      <c r="M16" s="77">
        <f t="shared" si="4"/>
        <v>5.0556043169110154</v>
      </c>
    </row>
    <row r="17" spans="1:13" ht="22.5" customHeight="1" x14ac:dyDescent="0.3">
      <c r="A17" s="52" t="s">
        <v>204</v>
      </c>
      <c r="B17" s="75">
        <v>305070.73164000001</v>
      </c>
      <c r="C17" s="75">
        <v>258170.72821</v>
      </c>
      <c r="D17" s="64">
        <f t="shared" si="5"/>
        <v>-15.373485085860207</v>
      </c>
      <c r="E17" s="77">
        <f t="shared" si="0"/>
        <v>1.392192467077854</v>
      </c>
      <c r="F17" s="75">
        <v>2752870.2395799998</v>
      </c>
      <c r="G17" s="75">
        <v>2953794.3570900001</v>
      </c>
      <c r="H17" s="64">
        <f t="shared" si="1"/>
        <v>7.298713706921939</v>
      </c>
      <c r="I17" s="66">
        <f t="shared" si="2"/>
        <v>1.5777363535840565</v>
      </c>
      <c r="J17" s="75">
        <v>3242559.0144500001</v>
      </c>
      <c r="K17" s="75">
        <v>3605761.66273</v>
      </c>
      <c r="L17" s="64">
        <f t="shared" si="3"/>
        <v>11.201111426544259</v>
      </c>
      <c r="M17" s="77">
        <f t="shared" si="4"/>
        <v>1.5839544190770956</v>
      </c>
    </row>
    <row r="18" spans="1:13" ht="22.5" customHeight="1" x14ac:dyDescent="0.3">
      <c r="A18" s="52" t="s">
        <v>205</v>
      </c>
      <c r="B18" s="75">
        <v>202482.31012000001</v>
      </c>
      <c r="C18" s="75">
        <v>192805.42851999999</v>
      </c>
      <c r="D18" s="64">
        <f t="shared" si="5"/>
        <v>-4.7791244550030436</v>
      </c>
      <c r="E18" s="77">
        <f t="shared" si="0"/>
        <v>1.0397083629826651</v>
      </c>
      <c r="F18" s="75">
        <v>2065345.8777699999</v>
      </c>
      <c r="G18" s="75">
        <v>2125679.6389000001</v>
      </c>
      <c r="H18" s="64">
        <f t="shared" si="1"/>
        <v>2.9212424794990728</v>
      </c>
      <c r="I18" s="66">
        <f t="shared" si="2"/>
        <v>1.1354081012159554</v>
      </c>
      <c r="J18" s="75">
        <v>2456592.0063999998</v>
      </c>
      <c r="K18" s="75">
        <v>2605576.4873700002</v>
      </c>
      <c r="L18" s="64">
        <f t="shared" si="3"/>
        <v>6.0646815011145838</v>
      </c>
      <c r="M18" s="77">
        <f t="shared" si="4"/>
        <v>1.1445887935611254</v>
      </c>
    </row>
    <row r="19" spans="1:13" ht="22.5" customHeight="1" x14ac:dyDescent="0.3">
      <c r="A19" s="52" t="s">
        <v>206</v>
      </c>
      <c r="B19" s="75">
        <v>204307.26980000001</v>
      </c>
      <c r="C19" s="75">
        <v>198832.65299999999</v>
      </c>
      <c r="D19" s="64">
        <f t="shared" si="5"/>
        <v>-2.6795996076689867</v>
      </c>
      <c r="E19" s="77">
        <f t="shared" si="0"/>
        <v>1.0722103300980765</v>
      </c>
      <c r="F19" s="75">
        <v>2088913.7317300001</v>
      </c>
      <c r="G19" s="75">
        <v>2031635.1334599999</v>
      </c>
      <c r="H19" s="64">
        <f t="shared" si="1"/>
        <v>-2.7420279449531462</v>
      </c>
      <c r="I19" s="66">
        <f t="shared" si="2"/>
        <v>1.0851752761950222</v>
      </c>
      <c r="J19" s="75">
        <v>2536298.05608</v>
      </c>
      <c r="K19" s="75">
        <v>2483847.4732400002</v>
      </c>
      <c r="L19" s="64">
        <f t="shared" si="3"/>
        <v>-2.0679975965074595</v>
      </c>
      <c r="M19" s="77">
        <f t="shared" si="4"/>
        <v>1.091115151125444</v>
      </c>
    </row>
    <row r="20" spans="1:13" ht="22.5" customHeight="1" x14ac:dyDescent="0.3">
      <c r="A20" s="52" t="s">
        <v>207</v>
      </c>
      <c r="B20" s="75">
        <v>178174.67297000001</v>
      </c>
      <c r="C20" s="75">
        <v>180729.24075</v>
      </c>
      <c r="D20" s="64">
        <f t="shared" si="5"/>
        <v>1.4337434930665516</v>
      </c>
      <c r="E20" s="77">
        <f t="shared" si="0"/>
        <v>0.97458720164505497</v>
      </c>
      <c r="F20" s="75">
        <v>1364943.2447500001</v>
      </c>
      <c r="G20" s="75">
        <v>1280213.51621</v>
      </c>
      <c r="H20" s="64">
        <f t="shared" si="1"/>
        <v>-6.2075642240728435</v>
      </c>
      <c r="I20" s="66">
        <f t="shared" si="2"/>
        <v>0.68381178941112242</v>
      </c>
      <c r="J20" s="75">
        <v>1621321.5456999999</v>
      </c>
      <c r="K20" s="75">
        <v>1596012.5101399999</v>
      </c>
      <c r="L20" s="64">
        <f t="shared" si="3"/>
        <v>-1.5610127199705413</v>
      </c>
      <c r="M20" s="77">
        <f t="shared" si="4"/>
        <v>0.70110320781007174</v>
      </c>
    </row>
    <row r="21" spans="1:13" ht="22.5" customHeight="1" x14ac:dyDescent="0.3">
      <c r="A21" s="52" t="s">
        <v>208</v>
      </c>
      <c r="B21" s="75">
        <v>100635.34705</v>
      </c>
      <c r="C21" s="75">
        <v>115285.1134</v>
      </c>
      <c r="D21" s="64">
        <f t="shared" si="5"/>
        <v>14.557277119262446</v>
      </c>
      <c r="E21" s="77">
        <f t="shared" si="0"/>
        <v>0.6216780173124189</v>
      </c>
      <c r="F21" s="75">
        <v>1142831.9083</v>
      </c>
      <c r="G21" s="75">
        <v>1204265.3386200001</v>
      </c>
      <c r="H21" s="64">
        <f t="shared" si="1"/>
        <v>5.3755438462848213</v>
      </c>
      <c r="I21" s="66">
        <f t="shared" si="2"/>
        <v>0.64324491633663716</v>
      </c>
      <c r="J21" s="75">
        <v>1393533.9426599999</v>
      </c>
      <c r="K21" s="75">
        <v>1482662.8018400001</v>
      </c>
      <c r="L21" s="64">
        <f t="shared" si="3"/>
        <v>6.3958872081629785</v>
      </c>
      <c r="M21" s="77">
        <f t="shared" si="4"/>
        <v>0.6513104627102887</v>
      </c>
    </row>
    <row r="22" spans="1:13" ht="22.5" customHeight="1" x14ac:dyDescent="0.3">
      <c r="A22" s="52" t="s">
        <v>209</v>
      </c>
      <c r="B22" s="75">
        <v>295.15852000000001</v>
      </c>
      <c r="C22" s="75">
        <v>12362.56467</v>
      </c>
      <c r="D22" s="64">
        <f t="shared" si="5"/>
        <v>4088.4492001111803</v>
      </c>
      <c r="E22" s="77">
        <f t="shared" si="0"/>
        <v>6.6665456330653683E-2</v>
      </c>
      <c r="F22" s="75">
        <v>295.15852000000001</v>
      </c>
      <c r="G22" s="75">
        <v>32103.336869999999</v>
      </c>
      <c r="H22" s="64">
        <f t="shared" si="1"/>
        <v>10776.64244623533</v>
      </c>
      <c r="I22" s="66">
        <f t="shared" si="2"/>
        <v>1.714763979069079E-2</v>
      </c>
      <c r="J22" s="75">
        <v>295.15852000000001</v>
      </c>
      <c r="K22" s="75">
        <v>53188.995649999997</v>
      </c>
      <c r="L22" s="64">
        <f t="shared" si="3"/>
        <v>17920.484602646742</v>
      </c>
      <c r="M22" s="77">
        <f t="shared" si="4"/>
        <v>2.3365089705430841E-2</v>
      </c>
    </row>
    <row r="23" spans="1:13" ht="24" customHeight="1" x14ac:dyDescent="0.25">
      <c r="A23" s="68" t="s">
        <v>42</v>
      </c>
      <c r="B23" s="76">
        <f>SUM(B9:B22)</f>
        <v>18959304.076619998</v>
      </c>
      <c r="C23" s="76">
        <f>SUM(C9:C22)</f>
        <v>18544183.675400004</v>
      </c>
      <c r="D23" s="74">
        <f t="shared" si="5"/>
        <v>-2.1895339593814884</v>
      </c>
      <c r="E23" s="78">
        <f t="shared" si="0"/>
        <v>100</v>
      </c>
      <c r="F23" s="67">
        <f>SUM(F9:F22)</f>
        <v>165927537.34873006</v>
      </c>
      <c r="G23" s="67">
        <f>SUM(G9:G22)</f>
        <v>187217233.75265002</v>
      </c>
      <c r="H23" s="74">
        <f>(G23-F23)/F23*100</f>
        <v>12.830719206767585</v>
      </c>
      <c r="I23" s="70">
        <f t="shared" si="2"/>
        <v>100</v>
      </c>
      <c r="J23" s="76">
        <f>SUM(J9:J22)</f>
        <v>197184432.88757008</v>
      </c>
      <c r="K23" s="76">
        <f>SUM(K9:K22)</f>
        <v>227643019.22469002</v>
      </c>
      <c r="L23" s="74">
        <f t="shared" si="3"/>
        <v>15.446749974673054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I1" sqref="I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2"/>
      <c r="I26" s="162"/>
      <c r="N26" t="s">
        <v>43</v>
      </c>
    </row>
    <row r="27" spans="3:14" x14ac:dyDescent="0.25">
      <c r="H27" s="162"/>
      <c r="I27" s="16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2"/>
      <c r="I39" s="162"/>
    </row>
    <row r="40" spans="8:9" x14ac:dyDescent="0.25">
      <c r="H40" s="162"/>
      <c r="I40" s="16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2"/>
      <c r="I51" s="162"/>
    </row>
    <row r="52" spans="3:9" x14ac:dyDescent="0.25">
      <c r="H52" s="162"/>
      <c r="I52" s="16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I1" sqref="I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166</v>
      </c>
      <c r="C5" s="79">
        <v>1481568.47273</v>
      </c>
      <c r="D5" s="79">
        <v>1628750.6294199999</v>
      </c>
      <c r="E5" s="79">
        <v>1749495.93689</v>
      </c>
      <c r="F5" s="79">
        <v>1826643.0295800001</v>
      </c>
      <c r="G5" s="79">
        <v>1360272.0972899999</v>
      </c>
      <c r="H5" s="79">
        <v>1706681.6346199999</v>
      </c>
      <c r="I5" s="56">
        <v>1360411.1200999999</v>
      </c>
      <c r="J5" s="56">
        <v>1502868.8691799999</v>
      </c>
      <c r="K5" s="56">
        <v>1637074.5828799999</v>
      </c>
      <c r="L5" s="56">
        <v>1526526.0834900001</v>
      </c>
      <c r="M5" s="56"/>
      <c r="N5" s="56"/>
      <c r="O5" s="79">
        <v>15780292.456180001</v>
      </c>
      <c r="P5" s="57">
        <f t="shared" ref="P5:P24" si="0">O5/O$26*100</f>
        <v>8.4288674391102276</v>
      </c>
    </row>
    <row r="6" spans="1:16" x14ac:dyDescent="0.25">
      <c r="A6" s="54" t="s">
        <v>98</v>
      </c>
      <c r="B6" s="55" t="s">
        <v>167</v>
      </c>
      <c r="C6" s="79">
        <v>1087907.12671</v>
      </c>
      <c r="D6" s="79">
        <v>1095579.9898000001</v>
      </c>
      <c r="E6" s="79">
        <v>1246027.7651899999</v>
      </c>
      <c r="F6" s="79">
        <v>1527527.1155399999</v>
      </c>
      <c r="G6" s="79">
        <v>1085801.5516299999</v>
      </c>
      <c r="H6" s="79">
        <v>1294878.9909699999</v>
      </c>
      <c r="I6" s="56">
        <v>1115863.10522</v>
      </c>
      <c r="J6" s="56">
        <v>1307594.42539</v>
      </c>
      <c r="K6" s="56">
        <v>1126376.65763</v>
      </c>
      <c r="L6" s="56">
        <v>1111230.1356599999</v>
      </c>
      <c r="M6" s="56"/>
      <c r="N6" s="56"/>
      <c r="O6" s="79">
        <v>11998786.863740001</v>
      </c>
      <c r="P6" s="57">
        <f t="shared" si="0"/>
        <v>6.4090183490226691</v>
      </c>
    </row>
    <row r="7" spans="1:16" x14ac:dyDescent="0.25">
      <c r="A7" s="54" t="s">
        <v>97</v>
      </c>
      <c r="B7" s="55" t="s">
        <v>168</v>
      </c>
      <c r="C7" s="79">
        <v>899478.37973000004</v>
      </c>
      <c r="D7" s="79">
        <v>1044891.14838</v>
      </c>
      <c r="E7" s="79">
        <v>1097329.2223400001</v>
      </c>
      <c r="F7" s="79">
        <v>1104145.5675900001</v>
      </c>
      <c r="G7" s="79">
        <v>858571.64014999999</v>
      </c>
      <c r="H7" s="79">
        <v>1130604.1138200001</v>
      </c>
      <c r="I7" s="56">
        <v>953321.98901000002</v>
      </c>
      <c r="J7" s="56">
        <v>1038230.43642</v>
      </c>
      <c r="K7" s="56">
        <v>1128006.12112</v>
      </c>
      <c r="L7" s="56">
        <v>1031264.71163</v>
      </c>
      <c r="M7" s="56"/>
      <c r="N7" s="56"/>
      <c r="O7" s="79">
        <v>10285843.330189999</v>
      </c>
      <c r="P7" s="57">
        <f t="shared" si="0"/>
        <v>5.4940686410202906</v>
      </c>
    </row>
    <row r="8" spans="1:16" x14ac:dyDescent="0.25">
      <c r="A8" s="54" t="s">
        <v>96</v>
      </c>
      <c r="B8" s="55" t="s">
        <v>171</v>
      </c>
      <c r="C8" s="79">
        <v>948784.46647999994</v>
      </c>
      <c r="D8" s="79">
        <v>987213.59030000004</v>
      </c>
      <c r="E8" s="79">
        <v>1117271.7193700001</v>
      </c>
      <c r="F8" s="79">
        <v>1008243.34478</v>
      </c>
      <c r="G8" s="79">
        <v>866730.72279999999</v>
      </c>
      <c r="H8" s="79">
        <v>1038258.49839</v>
      </c>
      <c r="I8" s="56">
        <v>753422.08495000005</v>
      </c>
      <c r="J8" s="56">
        <v>818334.51453000004</v>
      </c>
      <c r="K8" s="56">
        <v>861404.23222999997</v>
      </c>
      <c r="L8" s="56">
        <v>875665.87944000005</v>
      </c>
      <c r="M8" s="56"/>
      <c r="N8" s="56"/>
      <c r="O8" s="79">
        <v>9275329.0532699991</v>
      </c>
      <c r="P8" s="57">
        <f t="shared" si="0"/>
        <v>4.9543136961015524</v>
      </c>
    </row>
    <row r="9" spans="1:16" x14ac:dyDescent="0.25">
      <c r="A9" s="54" t="s">
        <v>95</v>
      </c>
      <c r="B9" s="55" t="s">
        <v>169</v>
      </c>
      <c r="C9" s="79">
        <v>671979.67445000005</v>
      </c>
      <c r="D9" s="79">
        <v>824584.88266999996</v>
      </c>
      <c r="E9" s="79">
        <v>927931.83866999997</v>
      </c>
      <c r="F9" s="79">
        <v>790462.86883000005</v>
      </c>
      <c r="G9" s="79">
        <v>724789.83729000005</v>
      </c>
      <c r="H9" s="79">
        <v>885248.93935999996</v>
      </c>
      <c r="I9" s="56">
        <v>740107.39471999998</v>
      </c>
      <c r="J9" s="56">
        <v>933302.19045999995</v>
      </c>
      <c r="K9" s="56">
        <v>1007842.83183</v>
      </c>
      <c r="L9" s="56">
        <v>1027556.93487</v>
      </c>
      <c r="M9" s="56"/>
      <c r="N9" s="56"/>
      <c r="O9" s="79">
        <v>8533807.3931499999</v>
      </c>
      <c r="P9" s="57">
        <f t="shared" si="0"/>
        <v>4.5582381611432208</v>
      </c>
    </row>
    <row r="10" spans="1:16" x14ac:dyDescent="0.25">
      <c r="A10" s="54" t="s">
        <v>94</v>
      </c>
      <c r="B10" s="55" t="s">
        <v>173</v>
      </c>
      <c r="C10" s="79">
        <v>656056.30724999995</v>
      </c>
      <c r="D10" s="79">
        <v>759705.56995000003</v>
      </c>
      <c r="E10" s="79">
        <v>928392.52905999997</v>
      </c>
      <c r="F10" s="79">
        <v>976589.45476999995</v>
      </c>
      <c r="G10" s="79">
        <v>771907.62419</v>
      </c>
      <c r="H10" s="79">
        <v>868691.65503000002</v>
      </c>
      <c r="I10" s="56">
        <v>573859.81195</v>
      </c>
      <c r="J10" s="56">
        <v>731252.96319000004</v>
      </c>
      <c r="K10" s="56">
        <v>748594.99496000004</v>
      </c>
      <c r="L10" s="56">
        <v>651460.90856000001</v>
      </c>
      <c r="M10" s="56"/>
      <c r="N10" s="56"/>
      <c r="O10" s="79">
        <v>7666511.8189099999</v>
      </c>
      <c r="P10" s="57">
        <f t="shared" si="0"/>
        <v>4.0949818909507743</v>
      </c>
    </row>
    <row r="11" spans="1:16" x14ac:dyDescent="0.25">
      <c r="A11" s="54" t="s">
        <v>93</v>
      </c>
      <c r="B11" s="55" t="s">
        <v>172</v>
      </c>
      <c r="C11" s="79">
        <v>609420.99850999995</v>
      </c>
      <c r="D11" s="79">
        <v>715138.77514000004</v>
      </c>
      <c r="E11" s="79">
        <v>728420.74480999995</v>
      </c>
      <c r="F11" s="79">
        <v>770866.93104000005</v>
      </c>
      <c r="G11" s="79">
        <v>697170.09019999998</v>
      </c>
      <c r="H11" s="79">
        <v>871348.11913000001</v>
      </c>
      <c r="I11" s="56">
        <v>552460.73588000005</v>
      </c>
      <c r="J11" s="56">
        <v>715142.35716000001</v>
      </c>
      <c r="K11" s="56">
        <v>748268.93637000001</v>
      </c>
      <c r="L11" s="56">
        <v>717472.28118000005</v>
      </c>
      <c r="M11" s="56"/>
      <c r="N11" s="56"/>
      <c r="O11" s="79">
        <v>7125709.96942</v>
      </c>
      <c r="P11" s="57">
        <f t="shared" si="0"/>
        <v>3.8061186070265487</v>
      </c>
    </row>
    <row r="12" spans="1:16" x14ac:dyDescent="0.25">
      <c r="A12" s="54" t="s">
        <v>92</v>
      </c>
      <c r="B12" s="55" t="s">
        <v>174</v>
      </c>
      <c r="C12" s="79">
        <v>553435.88211000001</v>
      </c>
      <c r="D12" s="79">
        <v>581763.27384000004</v>
      </c>
      <c r="E12" s="79">
        <v>811297.82432999997</v>
      </c>
      <c r="F12" s="79">
        <v>776521.37462999998</v>
      </c>
      <c r="G12" s="79">
        <v>458009.50401999999</v>
      </c>
      <c r="H12" s="79">
        <v>750431.40324000001</v>
      </c>
      <c r="I12" s="56">
        <v>637862.23019999999</v>
      </c>
      <c r="J12" s="56">
        <v>570763.44270000001</v>
      </c>
      <c r="K12" s="56">
        <v>543826.70140000002</v>
      </c>
      <c r="L12" s="56">
        <v>562930.54648000002</v>
      </c>
      <c r="M12" s="56"/>
      <c r="N12" s="56"/>
      <c r="O12" s="79">
        <v>6246842.1829500003</v>
      </c>
      <c r="P12" s="57">
        <f t="shared" si="0"/>
        <v>3.3366811685740858</v>
      </c>
    </row>
    <row r="13" spans="1:16" x14ac:dyDescent="0.25">
      <c r="A13" s="54" t="s">
        <v>91</v>
      </c>
      <c r="B13" s="55" t="s">
        <v>170</v>
      </c>
      <c r="C13" s="79">
        <v>381874.47272000002</v>
      </c>
      <c r="D13" s="79">
        <v>429417.37981000001</v>
      </c>
      <c r="E13" s="79">
        <v>250302.08553000001</v>
      </c>
      <c r="F13" s="79">
        <v>393991.98658999999</v>
      </c>
      <c r="G13" s="79">
        <v>434862.02860000002</v>
      </c>
      <c r="H13" s="79">
        <v>685244.58765</v>
      </c>
      <c r="I13" s="56">
        <v>602793.13503999996</v>
      </c>
      <c r="J13" s="56">
        <v>736641.10819000006</v>
      </c>
      <c r="K13" s="56">
        <v>924392.33435000002</v>
      </c>
      <c r="L13" s="56">
        <v>898901.01693000004</v>
      </c>
      <c r="M13" s="56"/>
      <c r="N13" s="56"/>
      <c r="O13" s="79">
        <v>5738420.1354099996</v>
      </c>
      <c r="P13" s="57">
        <f t="shared" si="0"/>
        <v>3.0651131951834927</v>
      </c>
    </row>
    <row r="14" spans="1:16" x14ac:dyDescent="0.25">
      <c r="A14" s="54" t="s">
        <v>90</v>
      </c>
      <c r="B14" s="55" t="s">
        <v>210</v>
      </c>
      <c r="C14" s="79">
        <v>519507.09732</v>
      </c>
      <c r="D14" s="79">
        <v>576401.47094000003</v>
      </c>
      <c r="E14" s="79">
        <v>708986.63396999997</v>
      </c>
      <c r="F14" s="79">
        <v>708077.86283</v>
      </c>
      <c r="G14" s="79">
        <v>485282.21461999998</v>
      </c>
      <c r="H14" s="79">
        <v>565076.07963000005</v>
      </c>
      <c r="I14" s="56">
        <v>429421.78354999999</v>
      </c>
      <c r="J14" s="56">
        <v>536979.04743000004</v>
      </c>
      <c r="K14" s="56">
        <v>580718.14268000005</v>
      </c>
      <c r="L14" s="56">
        <v>463170.12878999999</v>
      </c>
      <c r="M14" s="56"/>
      <c r="N14" s="56"/>
      <c r="O14" s="79">
        <v>5573620.4617600003</v>
      </c>
      <c r="P14" s="57">
        <f t="shared" si="0"/>
        <v>2.9770872852035755</v>
      </c>
    </row>
    <row r="15" spans="1:16" x14ac:dyDescent="0.25">
      <c r="A15" s="54" t="s">
        <v>89</v>
      </c>
      <c r="B15" s="55" t="s">
        <v>211</v>
      </c>
      <c r="C15" s="79">
        <v>343479.99683000002</v>
      </c>
      <c r="D15" s="79">
        <v>443788.30421999999</v>
      </c>
      <c r="E15" s="79">
        <v>715180.66310000001</v>
      </c>
      <c r="F15" s="79">
        <v>615622.31686999998</v>
      </c>
      <c r="G15" s="79">
        <v>597207.93232000002</v>
      </c>
      <c r="H15" s="79">
        <v>663488.46473000001</v>
      </c>
      <c r="I15" s="56">
        <v>353761.59117999999</v>
      </c>
      <c r="J15" s="56">
        <v>428616.15503999998</v>
      </c>
      <c r="K15" s="56">
        <v>606686.01133999997</v>
      </c>
      <c r="L15" s="56">
        <v>461470.98291000002</v>
      </c>
      <c r="M15" s="56"/>
      <c r="N15" s="56"/>
      <c r="O15" s="79">
        <v>5229302.41854</v>
      </c>
      <c r="P15" s="57">
        <f t="shared" si="0"/>
        <v>2.7931736377693275</v>
      </c>
    </row>
    <row r="16" spans="1:16" x14ac:dyDescent="0.25">
      <c r="A16" s="54" t="s">
        <v>88</v>
      </c>
      <c r="B16" s="55" t="s">
        <v>175</v>
      </c>
      <c r="C16" s="79">
        <v>380539.33941999997</v>
      </c>
      <c r="D16" s="79">
        <v>457817.89350000001</v>
      </c>
      <c r="E16" s="79">
        <v>506686.50212000002</v>
      </c>
      <c r="F16" s="79">
        <v>518961.40390999999</v>
      </c>
      <c r="G16" s="79">
        <v>398303.35462</v>
      </c>
      <c r="H16" s="79">
        <v>478080.63403999998</v>
      </c>
      <c r="I16" s="56">
        <v>353674.96944000002</v>
      </c>
      <c r="J16" s="56">
        <v>394354.25172</v>
      </c>
      <c r="K16" s="56">
        <v>448549.15388</v>
      </c>
      <c r="L16" s="56">
        <v>485524.22168999998</v>
      </c>
      <c r="M16" s="56"/>
      <c r="N16" s="56"/>
      <c r="O16" s="79">
        <v>4422491.7243400002</v>
      </c>
      <c r="P16" s="57">
        <f t="shared" si="0"/>
        <v>2.3622246925103929</v>
      </c>
    </row>
    <row r="17" spans="1:16" x14ac:dyDescent="0.25">
      <c r="A17" s="54" t="s">
        <v>87</v>
      </c>
      <c r="B17" s="55" t="s">
        <v>212</v>
      </c>
      <c r="C17" s="79">
        <v>317527.50529</v>
      </c>
      <c r="D17" s="79">
        <v>330306.44540999999</v>
      </c>
      <c r="E17" s="79">
        <v>410058.97288000002</v>
      </c>
      <c r="F17" s="79">
        <v>442590.12875999999</v>
      </c>
      <c r="G17" s="79">
        <v>344476.42661000002</v>
      </c>
      <c r="H17" s="79">
        <v>418780.67784999998</v>
      </c>
      <c r="I17" s="56">
        <v>482823.19845999999</v>
      </c>
      <c r="J17" s="56">
        <v>311763.73447000002</v>
      </c>
      <c r="K17" s="56">
        <v>369642.07426999998</v>
      </c>
      <c r="L17" s="56">
        <v>335321.75124999997</v>
      </c>
      <c r="M17" s="56"/>
      <c r="N17" s="56"/>
      <c r="O17" s="79">
        <v>3763290.9152500001</v>
      </c>
      <c r="P17" s="57">
        <f t="shared" si="0"/>
        <v>2.0101199231594409</v>
      </c>
    </row>
    <row r="18" spans="1:16" x14ac:dyDescent="0.25">
      <c r="A18" s="54" t="s">
        <v>86</v>
      </c>
      <c r="B18" s="55" t="s">
        <v>213</v>
      </c>
      <c r="C18" s="79">
        <v>279882.39718000003</v>
      </c>
      <c r="D18" s="79">
        <v>355120.75673999998</v>
      </c>
      <c r="E18" s="79">
        <v>463899.21262000001</v>
      </c>
      <c r="F18" s="79">
        <v>366426.72633999999</v>
      </c>
      <c r="G18" s="79">
        <v>401949.09071999998</v>
      </c>
      <c r="H18" s="79">
        <v>420782.35399999999</v>
      </c>
      <c r="I18" s="56">
        <v>293688.73981</v>
      </c>
      <c r="J18" s="56">
        <v>345354.29087000003</v>
      </c>
      <c r="K18" s="56">
        <v>392063.26818999997</v>
      </c>
      <c r="L18" s="56">
        <v>362309.61187000002</v>
      </c>
      <c r="M18" s="56"/>
      <c r="N18" s="56"/>
      <c r="O18" s="79">
        <v>3681476.4483400001</v>
      </c>
      <c r="P18" s="57">
        <f t="shared" si="0"/>
        <v>1.966419636989156</v>
      </c>
    </row>
    <row r="19" spans="1:16" x14ac:dyDescent="0.25">
      <c r="A19" s="54" t="s">
        <v>85</v>
      </c>
      <c r="B19" s="55" t="s">
        <v>214</v>
      </c>
      <c r="C19" s="79">
        <v>429373.54063</v>
      </c>
      <c r="D19" s="79">
        <v>402546.10037</v>
      </c>
      <c r="E19" s="79">
        <v>396977.88831000001</v>
      </c>
      <c r="F19" s="79">
        <v>379133.43307999999</v>
      </c>
      <c r="G19" s="79">
        <v>318486.71531</v>
      </c>
      <c r="H19" s="79">
        <v>382711.58387999999</v>
      </c>
      <c r="I19" s="56">
        <v>249335.04446</v>
      </c>
      <c r="J19" s="56">
        <v>236440.06946</v>
      </c>
      <c r="K19" s="56">
        <v>239356.02546999999</v>
      </c>
      <c r="L19" s="56">
        <v>233656.10010000001</v>
      </c>
      <c r="M19" s="56"/>
      <c r="N19" s="56"/>
      <c r="O19" s="79">
        <v>3268016.5010700002</v>
      </c>
      <c r="P19" s="57">
        <f t="shared" si="0"/>
        <v>1.7455746116768707</v>
      </c>
    </row>
    <row r="20" spans="1:16" x14ac:dyDescent="0.25">
      <c r="A20" s="54" t="s">
        <v>84</v>
      </c>
      <c r="B20" s="55" t="s">
        <v>215</v>
      </c>
      <c r="C20" s="79">
        <v>198604.21090000001</v>
      </c>
      <c r="D20" s="79">
        <v>303124.86609999998</v>
      </c>
      <c r="E20" s="79">
        <v>258996.56455000001</v>
      </c>
      <c r="F20" s="79">
        <v>367235.54995000002</v>
      </c>
      <c r="G20" s="79">
        <v>191748.69021999999</v>
      </c>
      <c r="H20" s="79">
        <v>355046.55485000001</v>
      </c>
      <c r="I20" s="56">
        <v>205979.17611999999</v>
      </c>
      <c r="J20" s="56">
        <v>358142.64019000001</v>
      </c>
      <c r="K20" s="56">
        <v>298982.19657999999</v>
      </c>
      <c r="L20" s="56">
        <v>309763.48527</v>
      </c>
      <c r="M20" s="56"/>
      <c r="N20" s="56"/>
      <c r="O20" s="79">
        <v>2847623.9347299999</v>
      </c>
      <c r="P20" s="57">
        <f t="shared" si="0"/>
        <v>1.5210266051106485</v>
      </c>
    </row>
    <row r="21" spans="1:16" x14ac:dyDescent="0.25">
      <c r="A21" s="54" t="s">
        <v>83</v>
      </c>
      <c r="B21" s="55" t="s">
        <v>216</v>
      </c>
      <c r="C21" s="79">
        <v>227061.1488</v>
      </c>
      <c r="D21" s="79">
        <v>315692.21851999999</v>
      </c>
      <c r="E21" s="79">
        <v>316151.93998000002</v>
      </c>
      <c r="F21" s="79">
        <v>349914.65862</v>
      </c>
      <c r="G21" s="79">
        <v>208386.30348</v>
      </c>
      <c r="H21" s="79">
        <v>247659.31318</v>
      </c>
      <c r="I21" s="56">
        <v>207071.91875000001</v>
      </c>
      <c r="J21" s="56">
        <v>213737.18312999999</v>
      </c>
      <c r="K21" s="56">
        <v>233731.54005000001</v>
      </c>
      <c r="L21" s="56">
        <v>216949.79908</v>
      </c>
      <c r="M21" s="56"/>
      <c r="N21" s="56"/>
      <c r="O21" s="79">
        <v>2536356.0235899999</v>
      </c>
      <c r="P21" s="57">
        <f t="shared" si="0"/>
        <v>1.3547663175821805</v>
      </c>
    </row>
    <row r="22" spans="1:16" x14ac:dyDescent="0.25">
      <c r="A22" s="54" t="s">
        <v>82</v>
      </c>
      <c r="B22" s="55" t="s">
        <v>217</v>
      </c>
      <c r="C22" s="79">
        <v>191687.18562</v>
      </c>
      <c r="D22" s="79">
        <v>248243.44876</v>
      </c>
      <c r="E22" s="79">
        <v>348221.49930999998</v>
      </c>
      <c r="F22" s="79">
        <v>260745.59737</v>
      </c>
      <c r="G22" s="79">
        <v>231062.93932</v>
      </c>
      <c r="H22" s="79">
        <v>271404.72495</v>
      </c>
      <c r="I22" s="56">
        <v>201279.84304000001</v>
      </c>
      <c r="J22" s="56">
        <v>188854.05222000001</v>
      </c>
      <c r="K22" s="56">
        <v>225426.40189000001</v>
      </c>
      <c r="L22" s="56">
        <v>218322.98040999999</v>
      </c>
      <c r="M22" s="56"/>
      <c r="N22" s="56"/>
      <c r="O22" s="79">
        <v>2385248.67289</v>
      </c>
      <c r="P22" s="57">
        <f t="shared" si="0"/>
        <v>1.274054009387497</v>
      </c>
    </row>
    <row r="23" spans="1:16" x14ac:dyDescent="0.25">
      <c r="A23" s="54" t="s">
        <v>81</v>
      </c>
      <c r="B23" s="55" t="s">
        <v>218</v>
      </c>
      <c r="C23" s="79">
        <v>258960.94308999999</v>
      </c>
      <c r="D23" s="79">
        <v>231747.92254</v>
      </c>
      <c r="E23" s="79">
        <v>226248.79934999999</v>
      </c>
      <c r="F23" s="79">
        <v>281633.5269</v>
      </c>
      <c r="G23" s="79">
        <v>203207.06486000001</v>
      </c>
      <c r="H23" s="79">
        <v>221703.22688999999</v>
      </c>
      <c r="I23" s="56">
        <v>214712.82454</v>
      </c>
      <c r="J23" s="56">
        <v>231985.37542</v>
      </c>
      <c r="K23" s="56">
        <v>224175.10458000001</v>
      </c>
      <c r="L23" s="56">
        <v>252953.33429999999</v>
      </c>
      <c r="M23" s="56"/>
      <c r="N23" s="56"/>
      <c r="O23" s="79">
        <v>2347328.1224699998</v>
      </c>
      <c r="P23" s="57">
        <f t="shared" si="0"/>
        <v>1.2537991697768975</v>
      </c>
    </row>
    <row r="24" spans="1:16" x14ac:dyDescent="0.25">
      <c r="A24" s="54" t="s">
        <v>80</v>
      </c>
      <c r="B24" s="55" t="s">
        <v>219</v>
      </c>
      <c r="C24" s="79">
        <v>191213.14981999999</v>
      </c>
      <c r="D24" s="79">
        <v>262108.67092</v>
      </c>
      <c r="E24" s="79">
        <v>302745.65531</v>
      </c>
      <c r="F24" s="79">
        <v>198631.88768000001</v>
      </c>
      <c r="G24" s="79">
        <v>155558.60750000001</v>
      </c>
      <c r="H24" s="79">
        <v>192338.99668000001</v>
      </c>
      <c r="I24" s="56">
        <v>139235.05043</v>
      </c>
      <c r="J24" s="56">
        <v>177047.20475999999</v>
      </c>
      <c r="K24" s="56">
        <v>193841.2322</v>
      </c>
      <c r="L24" s="56">
        <v>211573.67032</v>
      </c>
      <c r="M24" s="56"/>
      <c r="N24" s="56"/>
      <c r="O24" s="79">
        <v>2024294.1256200001</v>
      </c>
      <c r="P24" s="57">
        <f t="shared" si="0"/>
        <v>1.081254158628624</v>
      </c>
    </row>
    <row r="25" spans="1:16" x14ac:dyDescent="0.25">
      <c r="A25" s="58"/>
      <c r="B25" s="163" t="s">
        <v>79</v>
      </c>
      <c r="C25" s="16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120730592.55182001</v>
      </c>
      <c r="P25" s="60">
        <f>SUM(P5:P24)</f>
        <v>64.486901195927487</v>
      </c>
    </row>
    <row r="26" spans="1:16" ht="13.5" customHeight="1" x14ac:dyDescent="0.25">
      <c r="A26" s="58"/>
      <c r="B26" s="164" t="s">
        <v>78</v>
      </c>
      <c r="C26" s="16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187217233.75265002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P1" sqref="P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G1" sqref="G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2022-11-01T15:45:40Z</dcterms:modified>
</cp:coreProperties>
</file>