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2\202211 - Kasım\dağıtım\tam\"/>
    </mc:Choice>
  </mc:AlternateContent>
  <xr:revisionPtr revIDLastSave="0" documentId="13_ncr:1_{99BEE173-EC5A-456B-9615-D5228CEFADE3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2_AYLIK_IHR" sheetId="22" r:id="rId14"/>
  </sheets>
  <definedNames>
    <definedName name="_xlnm._FilterDatabase" localSheetId="13" hidden="1">'2002_2022_AYLIK_IHR'!$A$1:$O$82</definedName>
  </definedNames>
  <calcPr calcId="191029"/>
</workbook>
</file>

<file path=xl/calcChain.xml><?xml version="1.0" encoding="utf-8"?>
<calcChain xmlns="http://schemas.openxmlformats.org/spreadsheetml/2006/main">
  <c r="M82" i="22" l="1"/>
  <c r="M44" i="1"/>
  <c r="I40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4" i="1"/>
  <c r="I43" i="1"/>
  <c r="I42" i="1"/>
  <c r="I41" i="1"/>
  <c r="I37" i="1"/>
  <c r="I36" i="1"/>
  <c r="I35" i="1"/>
  <c r="I34" i="1"/>
  <c r="I33" i="1"/>
  <c r="I29" i="1"/>
  <c r="I28" i="1"/>
  <c r="I27" i="1"/>
  <c r="I26" i="1"/>
  <c r="I25" i="1"/>
  <c r="I22" i="1"/>
  <c r="I21" i="1"/>
  <c r="I20" i="1"/>
  <c r="I19" i="1"/>
  <c r="I18" i="1"/>
  <c r="I17" i="1"/>
  <c r="I14" i="1"/>
  <c r="I13" i="1"/>
  <c r="I12" i="1"/>
  <c r="I11" i="1"/>
  <c r="I10" i="1"/>
  <c r="I9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6" i="1"/>
  <c r="L46" i="1"/>
  <c r="E46" i="1"/>
  <c r="D46" i="1"/>
  <c r="K45" i="1"/>
  <c r="M45" i="1" s="1"/>
  <c r="J45" i="1"/>
  <c r="G45" i="1"/>
  <c r="I45" i="1" s="1"/>
  <c r="C45" i="1"/>
  <c r="E45" i="1" s="1"/>
  <c r="B45" i="1"/>
  <c r="D45" i="1" l="1"/>
  <c r="M41" i="1"/>
  <c r="M42" i="1"/>
  <c r="L45" i="1"/>
  <c r="H46" i="1"/>
  <c r="M43" i="1"/>
  <c r="I30" i="1"/>
  <c r="I38" i="1"/>
  <c r="I15" i="1"/>
  <c r="I23" i="1"/>
  <c r="I31" i="1"/>
  <c r="I39" i="1"/>
  <c r="I46" i="1"/>
  <c r="I8" i="1"/>
  <c r="I16" i="1"/>
  <c r="I24" i="1"/>
  <c r="I32" i="1"/>
  <c r="F45" i="1"/>
  <c r="H45" i="1" s="1"/>
  <c r="C23" i="4"/>
  <c r="O82" i="22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L41" i="2" s="1"/>
  <c r="G41" i="3" s="1"/>
  <c r="J40" i="2"/>
  <c r="J39" i="2"/>
  <c r="J38" i="2"/>
  <c r="J37" i="2"/>
  <c r="L37" i="2" s="1"/>
  <c r="G37" i="3" s="1"/>
  <c r="J36" i="2"/>
  <c r="J35" i="2"/>
  <c r="J34" i="2"/>
  <c r="J33" i="2"/>
  <c r="L33" i="2" s="1"/>
  <c r="G33" i="3" s="1"/>
  <c r="J32" i="2"/>
  <c r="J31" i="2"/>
  <c r="J30" i="2"/>
  <c r="J28" i="2"/>
  <c r="L28" i="2" s="1"/>
  <c r="G28" i="3" s="1"/>
  <c r="J26" i="2"/>
  <c r="J25" i="2"/>
  <c r="J24" i="2"/>
  <c r="J21" i="2"/>
  <c r="L21" i="2" s="1"/>
  <c r="G21" i="3" s="1"/>
  <c r="J19" i="2"/>
  <c r="J17" i="2"/>
  <c r="J16" i="2"/>
  <c r="J15" i="2"/>
  <c r="L15" i="2" s="1"/>
  <c r="G15" i="3" s="1"/>
  <c r="J14" i="2"/>
  <c r="J13" i="2"/>
  <c r="J12" i="2"/>
  <c r="J11" i="2"/>
  <c r="L11" i="2" s="1"/>
  <c r="G11" i="3" s="1"/>
  <c r="J10" i="2"/>
  <c r="G43" i="2"/>
  <c r="G41" i="2"/>
  <c r="G40" i="2"/>
  <c r="G39" i="2"/>
  <c r="G38" i="2"/>
  <c r="H38" i="2" s="1"/>
  <c r="E38" i="3" s="1"/>
  <c r="G37" i="2"/>
  <c r="G36" i="2"/>
  <c r="G35" i="2"/>
  <c r="G34" i="2"/>
  <c r="G33" i="2"/>
  <c r="H33" i="2" s="1"/>
  <c r="E33" i="3" s="1"/>
  <c r="G32" i="2"/>
  <c r="G31" i="2"/>
  <c r="G30" i="2"/>
  <c r="G28" i="2"/>
  <c r="H28" i="2" s="1"/>
  <c r="E28" i="3" s="1"/>
  <c r="G26" i="2"/>
  <c r="G25" i="2"/>
  <c r="G24" i="2"/>
  <c r="G21" i="2"/>
  <c r="G19" i="2"/>
  <c r="G17" i="2"/>
  <c r="G16" i="2"/>
  <c r="G15" i="2"/>
  <c r="H15" i="2" s="1"/>
  <c r="E15" i="3" s="1"/>
  <c r="G14" i="2"/>
  <c r="G13" i="2"/>
  <c r="G12" i="2"/>
  <c r="G11" i="2"/>
  <c r="G10" i="2"/>
  <c r="F43" i="2"/>
  <c r="F41" i="2"/>
  <c r="F40" i="2"/>
  <c r="F39" i="2"/>
  <c r="H39" i="2" s="1"/>
  <c r="E39" i="3" s="1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/>
  <c r="C41" i="2"/>
  <c r="C40" i="2"/>
  <c r="C39" i="2"/>
  <c r="C38" i="2"/>
  <c r="C37" i="2"/>
  <c r="C36" i="2"/>
  <c r="D36" i="2" s="1"/>
  <c r="C36" i="3" s="1"/>
  <c r="C35" i="2"/>
  <c r="C34" i="2"/>
  <c r="C33" i="2"/>
  <c r="C32" i="2"/>
  <c r="C31" i="2"/>
  <c r="C30" i="2"/>
  <c r="C28" i="2"/>
  <c r="C26" i="2"/>
  <c r="D26" i="2" s="1"/>
  <c r="C26" i="3" s="1"/>
  <c r="C25" i="2"/>
  <c r="D25" i="2" s="1"/>
  <c r="C25" i="3" s="1"/>
  <c r="C24" i="2"/>
  <c r="C21" i="2"/>
  <c r="C19" i="2"/>
  <c r="C17" i="2"/>
  <c r="C16" i="2"/>
  <c r="C15" i="2"/>
  <c r="C14" i="2"/>
  <c r="D14" i="2" s="1"/>
  <c r="C14" i="3" s="1"/>
  <c r="C13" i="2"/>
  <c r="D13" i="2" s="1"/>
  <c r="C13" i="3" s="1"/>
  <c r="C12" i="2"/>
  <c r="C11" i="2"/>
  <c r="C10" i="2"/>
  <c r="B43" i="2"/>
  <c r="B41" i="2"/>
  <c r="B40" i="2"/>
  <c r="B39" i="2"/>
  <c r="B38" i="2"/>
  <c r="D38" i="2" s="1"/>
  <c r="C38" i="3" s="1"/>
  <c r="B37" i="2"/>
  <c r="B36" i="2"/>
  <c r="B35" i="2"/>
  <c r="B34" i="2"/>
  <c r="B33" i="2"/>
  <c r="B32" i="2"/>
  <c r="B31" i="2"/>
  <c r="B30" i="2"/>
  <c r="D30" i="2" s="1"/>
  <c r="C30" i="3" s="1"/>
  <c r="B28" i="2"/>
  <c r="B26" i="2"/>
  <c r="B25" i="2"/>
  <c r="B24" i="2"/>
  <c r="B21" i="2"/>
  <c r="B19" i="2"/>
  <c r="B17" i="2"/>
  <c r="B16" i="2"/>
  <c r="D16" i="2" s="1"/>
  <c r="C16" i="3" s="1"/>
  <c r="B15" i="2"/>
  <c r="D15" i="2" s="1"/>
  <c r="C15" i="3" s="1"/>
  <c r="B14" i="2"/>
  <c r="B13" i="2"/>
  <c r="B12" i="2"/>
  <c r="B11" i="2"/>
  <c r="D11" i="2" s="1"/>
  <c r="C11" i="3" s="1"/>
  <c r="B10" i="2"/>
  <c r="C7" i="2"/>
  <c r="B7" i="2"/>
  <c r="F6" i="2"/>
  <c r="B6" i="2"/>
  <c r="K42" i="1"/>
  <c r="J42" i="1"/>
  <c r="J42" i="2" s="1"/>
  <c r="G42" i="1"/>
  <c r="G42" i="2" s="1"/>
  <c r="F42" i="1"/>
  <c r="F42" i="2" s="1"/>
  <c r="C42" i="1"/>
  <c r="C42" i="2"/>
  <c r="B42" i="1"/>
  <c r="B42" i="2" s="1"/>
  <c r="K29" i="1"/>
  <c r="K29" i="2" s="1"/>
  <c r="J29" i="1"/>
  <c r="J29" i="2" s="1"/>
  <c r="G29" i="1"/>
  <c r="G29" i="2" s="1"/>
  <c r="F29" i="1"/>
  <c r="F29" i="2" s="1"/>
  <c r="C29" i="1"/>
  <c r="C29" i="2" s="1"/>
  <c r="B29" i="1"/>
  <c r="K27" i="1"/>
  <c r="K27" i="2" s="1"/>
  <c r="J27" i="1"/>
  <c r="J27" i="2"/>
  <c r="G27" i="1"/>
  <c r="F27" i="1"/>
  <c r="F27" i="2" s="1"/>
  <c r="C27" i="1"/>
  <c r="C27" i="2"/>
  <c r="B27" i="1"/>
  <c r="D27" i="1" s="1"/>
  <c r="B27" i="3" s="1"/>
  <c r="K23" i="1"/>
  <c r="J23" i="1"/>
  <c r="G23" i="1"/>
  <c r="G23" i="2" s="1"/>
  <c r="F23" i="1"/>
  <c r="C23" i="1"/>
  <c r="C23" i="2" s="1"/>
  <c r="B23" i="1"/>
  <c r="B23" i="2" s="1"/>
  <c r="K20" i="1"/>
  <c r="K20" i="2" s="1"/>
  <c r="J20" i="1"/>
  <c r="J20" i="2" s="1"/>
  <c r="G20" i="1"/>
  <c r="G20" i="2" s="1"/>
  <c r="H20" i="2" s="1"/>
  <c r="E20" i="3" s="1"/>
  <c r="F20" i="1"/>
  <c r="F20" i="2"/>
  <c r="C20" i="1"/>
  <c r="C20" i="2" s="1"/>
  <c r="B20" i="1"/>
  <c r="B20" i="2" s="1"/>
  <c r="K18" i="1"/>
  <c r="J18" i="1"/>
  <c r="J18" i="2" s="1"/>
  <c r="G18" i="1"/>
  <c r="G18" i="2" s="1"/>
  <c r="F18" i="1"/>
  <c r="C18" i="1"/>
  <c r="C18" i="2" s="1"/>
  <c r="B18" i="1"/>
  <c r="B18" i="2"/>
  <c r="K9" i="1"/>
  <c r="K9" i="2" s="1"/>
  <c r="J9" i="1"/>
  <c r="G9" i="1"/>
  <c r="F9" i="1"/>
  <c r="C9" i="1"/>
  <c r="C9" i="2" s="1"/>
  <c r="B9" i="1"/>
  <c r="G27" i="2"/>
  <c r="K42" i="2"/>
  <c r="J46" i="2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0" i="2"/>
  <c r="G10" i="3" s="1"/>
  <c r="L12" i="2"/>
  <c r="G12" i="3" s="1"/>
  <c r="L26" i="2"/>
  <c r="G26" i="3" s="1"/>
  <c r="L36" i="2"/>
  <c r="G36" i="3" s="1"/>
  <c r="L43" i="2"/>
  <c r="G43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25" i="22"/>
  <c r="O24" i="22"/>
  <c r="O58" i="22"/>
  <c r="O59" i="22"/>
  <c r="O62" i="22"/>
  <c r="I23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D40" i="2"/>
  <c r="C40" i="3" s="1"/>
  <c r="D37" i="2"/>
  <c r="C37" i="3" s="1"/>
  <c r="D46" i="3"/>
  <c r="B46" i="3"/>
  <c r="H43" i="1"/>
  <c r="D43" i="3" s="1"/>
  <c r="D43" i="1"/>
  <c r="B43" i="3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/>
  <c r="D25" i="1"/>
  <c r="B25" i="3" s="1"/>
  <c r="H24" i="1"/>
  <c r="D24" i="3" s="1"/>
  <c r="D24" i="1"/>
  <c r="B24" i="3" s="1"/>
  <c r="H21" i="1"/>
  <c r="D21" i="3" s="1"/>
  <c r="D21" i="1"/>
  <c r="B21" i="3" s="1"/>
  <c r="D20" i="1"/>
  <c r="B20" i="3" s="1"/>
  <c r="H19" i="1"/>
  <c r="D19" i="3" s="1"/>
  <c r="D19" i="1"/>
  <c r="B19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34" i="2"/>
  <c r="E34" i="3" s="1"/>
  <c r="D32" i="2"/>
  <c r="C32" i="3" s="1"/>
  <c r="D33" i="2"/>
  <c r="C33" i="3" s="1"/>
  <c r="H10" i="2"/>
  <c r="E10" i="3" s="1"/>
  <c r="H25" i="2"/>
  <c r="E25" i="3" s="1"/>
  <c r="H30" i="2"/>
  <c r="E30" i="3" s="1"/>
  <c r="D41" i="2"/>
  <c r="C41" i="3" s="1"/>
  <c r="H35" i="2"/>
  <c r="E35" i="3" s="1"/>
  <c r="D45" i="3"/>
  <c r="H12" i="2"/>
  <c r="E12" i="3" s="1"/>
  <c r="H16" i="2"/>
  <c r="E16" i="3" s="1"/>
  <c r="D19" i="2"/>
  <c r="C19" i="3" s="1"/>
  <c r="D35" i="2"/>
  <c r="C35" i="3" s="1"/>
  <c r="H43" i="2"/>
  <c r="E43" i="3" s="1"/>
  <c r="F46" i="3"/>
  <c r="F45" i="3"/>
  <c r="D10" i="2" l="1"/>
  <c r="C10" i="3" s="1"/>
  <c r="D12" i="2"/>
  <c r="C12" i="3" s="1"/>
  <c r="D34" i="2"/>
  <c r="C34" i="3" s="1"/>
  <c r="H14" i="2"/>
  <c r="E14" i="3" s="1"/>
  <c r="H26" i="2"/>
  <c r="E26" i="3" s="1"/>
  <c r="H36" i="2"/>
  <c r="E36" i="3" s="1"/>
  <c r="L38" i="2"/>
  <c r="G38" i="3" s="1"/>
  <c r="H37" i="2"/>
  <c r="E37" i="3" s="1"/>
  <c r="L17" i="2"/>
  <c r="G17" i="3" s="1"/>
  <c r="D17" i="2"/>
  <c r="C17" i="3" s="1"/>
  <c r="H21" i="2"/>
  <c r="E21" i="3" s="1"/>
  <c r="H41" i="2"/>
  <c r="E41" i="3" s="1"/>
  <c r="L25" i="2"/>
  <c r="G25" i="3" s="1"/>
  <c r="L35" i="2"/>
  <c r="G35" i="3" s="1"/>
  <c r="L32" i="2"/>
  <c r="G32" i="3" s="1"/>
  <c r="H19" i="2"/>
  <c r="E19" i="3" s="1"/>
  <c r="H32" i="2"/>
  <c r="E32" i="3" s="1"/>
  <c r="L31" i="2"/>
  <c r="G31" i="3" s="1"/>
  <c r="L27" i="1"/>
  <c r="F27" i="3" s="1"/>
  <c r="L18" i="1"/>
  <c r="F18" i="3" s="1"/>
  <c r="D42" i="2"/>
  <c r="C42" i="3" s="1"/>
  <c r="H40" i="2"/>
  <c r="E40" i="3" s="1"/>
  <c r="L34" i="2"/>
  <c r="G34" i="3" s="1"/>
  <c r="H20" i="1"/>
  <c r="D20" i="3" s="1"/>
  <c r="H27" i="1"/>
  <c r="D27" i="3" s="1"/>
  <c r="D31" i="2"/>
  <c r="C31" i="3" s="1"/>
  <c r="B8" i="1"/>
  <c r="D18" i="2"/>
  <c r="C18" i="3" s="1"/>
  <c r="H24" i="2"/>
  <c r="E24" i="3" s="1"/>
  <c r="G8" i="1"/>
  <c r="G8" i="2" s="1"/>
  <c r="D42" i="1"/>
  <c r="B42" i="3" s="1"/>
  <c r="H18" i="1"/>
  <c r="D18" i="3" s="1"/>
  <c r="L19" i="2"/>
  <c r="G19" i="3" s="1"/>
  <c r="L40" i="2"/>
  <c r="G40" i="3" s="1"/>
  <c r="D39" i="2"/>
  <c r="C39" i="3" s="1"/>
  <c r="H11" i="2"/>
  <c r="E11" i="3" s="1"/>
  <c r="D46" i="2"/>
  <c r="C46" i="3" s="1"/>
  <c r="L20" i="1"/>
  <c r="F20" i="3" s="1"/>
  <c r="D28" i="2"/>
  <c r="C28" i="3" s="1"/>
  <c r="H17" i="2"/>
  <c r="E17" i="3" s="1"/>
  <c r="H31" i="2"/>
  <c r="E31" i="3" s="1"/>
  <c r="H42" i="2"/>
  <c r="E42" i="3" s="1"/>
  <c r="L24" i="2"/>
  <c r="G24" i="3" s="1"/>
  <c r="L42" i="2"/>
  <c r="G42" i="3" s="1"/>
  <c r="D24" i="2"/>
  <c r="C24" i="3" s="1"/>
  <c r="D43" i="2"/>
  <c r="C43" i="3" s="1"/>
  <c r="L16" i="2"/>
  <c r="G16" i="3" s="1"/>
  <c r="L30" i="2"/>
  <c r="G30" i="3" s="1"/>
  <c r="L13" i="2"/>
  <c r="G13" i="3" s="1"/>
  <c r="K18" i="2"/>
  <c r="L18" i="2" s="1"/>
  <c r="G18" i="3" s="1"/>
  <c r="L39" i="2"/>
  <c r="G39" i="3" s="1"/>
  <c r="L14" i="2"/>
  <c r="G14" i="3" s="1"/>
  <c r="H42" i="1"/>
  <c r="D42" i="3" s="1"/>
  <c r="H13" i="2"/>
  <c r="E13" i="3" s="1"/>
  <c r="O25" i="23"/>
  <c r="P6" i="23"/>
  <c r="P25" i="23" s="1"/>
  <c r="E10" i="4"/>
  <c r="E12" i="4"/>
  <c r="E14" i="4"/>
  <c r="E16" i="4"/>
  <c r="E18" i="4"/>
  <c r="E20" i="4"/>
  <c r="E23" i="4"/>
  <c r="E9" i="4"/>
  <c r="E11" i="4"/>
  <c r="E13" i="4"/>
  <c r="E15" i="4"/>
  <c r="E17" i="4"/>
  <c r="E19" i="4"/>
  <c r="E21" i="4"/>
  <c r="D23" i="4"/>
  <c r="L42" i="1"/>
  <c r="F42" i="3" s="1"/>
  <c r="D29" i="1"/>
  <c r="B29" i="3" s="1"/>
  <c r="L29" i="1"/>
  <c r="F29" i="3" s="1"/>
  <c r="K22" i="1"/>
  <c r="K22" i="2" s="1"/>
  <c r="H29" i="2"/>
  <c r="E29" i="3" s="1"/>
  <c r="B29" i="2"/>
  <c r="D29" i="2" s="1"/>
  <c r="C29" i="3" s="1"/>
  <c r="L29" i="2"/>
  <c r="G29" i="3" s="1"/>
  <c r="J22" i="1"/>
  <c r="H29" i="1"/>
  <c r="D29" i="3" s="1"/>
  <c r="L27" i="2"/>
  <c r="G27" i="3" s="1"/>
  <c r="G22" i="1"/>
  <c r="G22" i="2" s="1"/>
  <c r="H27" i="2"/>
  <c r="E27" i="3" s="1"/>
  <c r="F22" i="1"/>
  <c r="F22" i="2" s="1"/>
  <c r="B27" i="2"/>
  <c r="D27" i="2" s="1"/>
  <c r="C27" i="3" s="1"/>
  <c r="C22" i="1"/>
  <c r="C22" i="2" s="1"/>
  <c r="K23" i="2"/>
  <c r="F23" i="2"/>
  <c r="H23" i="2" s="1"/>
  <c r="E23" i="3" s="1"/>
  <c r="H23" i="1"/>
  <c r="D23" i="3" s="1"/>
  <c r="B22" i="1"/>
  <c r="B22" i="2" s="1"/>
  <c r="L23" i="1"/>
  <c r="F23" i="3" s="1"/>
  <c r="J23" i="2"/>
  <c r="D23" i="2"/>
  <c r="C23" i="3" s="1"/>
  <c r="D23" i="1"/>
  <c r="B23" i="3" s="1"/>
  <c r="L20" i="2"/>
  <c r="G20" i="3" s="1"/>
  <c r="J8" i="1"/>
  <c r="D20" i="2"/>
  <c r="C20" i="3" s="1"/>
  <c r="D21" i="2"/>
  <c r="C21" i="3" s="1"/>
  <c r="K8" i="1"/>
  <c r="K8" i="2" s="1"/>
  <c r="F18" i="2"/>
  <c r="H18" i="2" s="1"/>
  <c r="E18" i="3" s="1"/>
  <c r="B9" i="2"/>
  <c r="L9" i="1"/>
  <c r="F9" i="3" s="1"/>
  <c r="H9" i="1"/>
  <c r="D9" i="3" s="1"/>
  <c r="F8" i="1"/>
  <c r="F8" i="2" s="1"/>
  <c r="G9" i="2"/>
  <c r="F9" i="2"/>
  <c r="D9" i="1"/>
  <c r="B9" i="3" s="1"/>
  <c r="C8" i="1"/>
  <c r="D8" i="1" s="1"/>
  <c r="B8" i="3" s="1"/>
  <c r="J9" i="2"/>
  <c r="L9" i="2" s="1"/>
  <c r="G9" i="3" s="1"/>
  <c r="D9" i="2"/>
  <c r="C9" i="3" s="1"/>
  <c r="B8" i="2"/>
  <c r="L23" i="2" l="1"/>
  <c r="G23" i="3" s="1"/>
  <c r="L22" i="1"/>
  <c r="F22" i="3" s="1"/>
  <c r="H22" i="2"/>
  <c r="E22" i="3" s="1"/>
  <c r="J22" i="2"/>
  <c r="L22" i="2" s="1"/>
  <c r="G22" i="3" s="1"/>
  <c r="J44" i="1"/>
  <c r="J45" i="2" s="1"/>
  <c r="G44" i="1"/>
  <c r="H22" i="1"/>
  <c r="D22" i="3" s="1"/>
  <c r="D22" i="2"/>
  <c r="C22" i="3" s="1"/>
  <c r="B44" i="1"/>
  <c r="B44" i="2" s="1"/>
  <c r="D22" i="1"/>
  <c r="B22" i="3" s="1"/>
  <c r="K44" i="1"/>
  <c r="L8" i="1"/>
  <c r="F8" i="3" s="1"/>
  <c r="J8" i="2"/>
  <c r="L8" i="2" s="1"/>
  <c r="G8" i="3" s="1"/>
  <c r="F44" i="1"/>
  <c r="F45" i="2" s="1"/>
  <c r="H8" i="2"/>
  <c r="E8" i="3" s="1"/>
  <c r="H8" i="1"/>
  <c r="D8" i="3" s="1"/>
  <c r="H9" i="2"/>
  <c r="E9" i="3" s="1"/>
  <c r="C8" i="2"/>
  <c r="D8" i="2" s="1"/>
  <c r="C8" i="3" s="1"/>
  <c r="C44" i="1"/>
  <c r="J44" i="2"/>
  <c r="G44" i="2" l="1"/>
  <c r="I26" i="2" s="1"/>
  <c r="B45" i="2"/>
  <c r="L44" i="1"/>
  <c r="F44" i="3" s="1"/>
  <c r="K44" i="2"/>
  <c r="M35" i="2" s="1"/>
  <c r="H44" i="1"/>
  <c r="D44" i="3" s="1"/>
  <c r="F44" i="2"/>
  <c r="D44" i="1"/>
  <c r="B44" i="3" s="1"/>
  <c r="C44" i="2"/>
  <c r="I39" i="2"/>
  <c r="I38" i="2"/>
  <c r="I35" i="2" l="1"/>
  <c r="I28" i="2"/>
  <c r="I29" i="2"/>
  <c r="I21" i="2"/>
  <c r="I8" i="2"/>
  <c r="I13" i="2"/>
  <c r="I30" i="2"/>
  <c r="I16" i="2"/>
  <c r="I27" i="2"/>
  <c r="I10" i="2"/>
  <c r="I15" i="2"/>
  <c r="I43" i="2"/>
  <c r="I19" i="2"/>
  <c r="I22" i="2"/>
  <c r="I9" i="2"/>
  <c r="I36" i="2"/>
  <c r="I17" i="2"/>
  <c r="I37" i="2"/>
  <c r="I31" i="2"/>
  <c r="I20" i="2"/>
  <c r="I34" i="2"/>
  <c r="I25" i="2"/>
  <c r="I41" i="2"/>
  <c r="I23" i="2"/>
  <c r="I11" i="2"/>
  <c r="I42" i="2"/>
  <c r="I14" i="2"/>
  <c r="I12" i="2"/>
  <c r="I32" i="2"/>
  <c r="I24" i="2"/>
  <c r="I18" i="2"/>
  <c r="I44" i="2"/>
  <c r="H44" i="2"/>
  <c r="E44" i="3" s="1"/>
  <c r="I40" i="2"/>
  <c r="I33" i="2"/>
  <c r="M10" i="2"/>
  <c r="M31" i="2"/>
  <c r="M16" i="2"/>
  <c r="M30" i="2"/>
  <c r="M44" i="2"/>
  <c r="M34" i="2"/>
  <c r="M27" i="2"/>
  <c r="M11" i="2"/>
  <c r="M40" i="2"/>
  <c r="M8" i="2"/>
  <c r="M26" i="2"/>
  <c r="M23" i="2"/>
  <c r="M17" i="2"/>
  <c r="M12" i="2"/>
  <c r="M21" i="2"/>
  <c r="L44" i="2"/>
  <c r="G44" i="3" s="1"/>
  <c r="M9" i="2"/>
  <c r="M29" i="2"/>
  <c r="M15" i="2"/>
  <c r="M41" i="2"/>
  <c r="M33" i="2"/>
  <c r="M36" i="2"/>
  <c r="M43" i="2"/>
  <c r="M13" i="2"/>
  <c r="M39" i="2"/>
  <c r="M42" i="2"/>
  <c r="M25" i="2"/>
  <c r="M22" i="2"/>
  <c r="M14" i="2"/>
  <c r="M18" i="2"/>
  <c r="M38" i="2"/>
  <c r="M37" i="2"/>
  <c r="M32" i="2"/>
  <c r="M28" i="2"/>
  <c r="M19" i="2"/>
  <c r="M20" i="2"/>
  <c r="M24" i="2"/>
  <c r="K46" i="2"/>
  <c r="K45" i="2"/>
  <c r="E9" i="2"/>
  <c r="E10" i="2"/>
  <c r="E35" i="2"/>
  <c r="E37" i="2"/>
  <c r="E26" i="2"/>
  <c r="E16" i="2"/>
  <c r="E12" i="2"/>
  <c r="E8" i="2"/>
  <c r="E19" i="2"/>
  <c r="E36" i="2"/>
  <c r="E41" i="2"/>
  <c r="E38" i="2"/>
  <c r="E39" i="2"/>
  <c r="E42" i="2"/>
  <c r="E28" i="2"/>
  <c r="E15" i="2"/>
  <c r="D44" i="2"/>
  <c r="C44" i="3" s="1"/>
  <c r="E29" i="2"/>
  <c r="E20" i="2"/>
  <c r="E18" i="2"/>
  <c r="E25" i="2"/>
  <c r="E21" i="2"/>
  <c r="E30" i="2"/>
  <c r="E27" i="2"/>
  <c r="E43" i="2"/>
  <c r="E44" i="2"/>
  <c r="E13" i="2"/>
  <c r="E34" i="2"/>
  <c r="E40" i="2"/>
  <c r="E11" i="2"/>
  <c r="E33" i="2"/>
  <c r="E32" i="2"/>
  <c r="E14" i="2"/>
  <c r="E24" i="2"/>
  <c r="E22" i="2"/>
  <c r="E17" i="2"/>
  <c r="E31" i="2"/>
  <c r="E23" i="2"/>
  <c r="G46" i="2"/>
  <c r="G45" i="2"/>
  <c r="I45" i="2" l="1"/>
  <c r="H45" i="2"/>
  <c r="E45" i="3" s="1"/>
  <c r="H46" i="2"/>
  <c r="E46" i="3" s="1"/>
  <c r="I46" i="2"/>
  <c r="L45" i="2"/>
  <c r="G45" i="3" s="1"/>
  <c r="M45" i="2"/>
  <c r="M46" i="2"/>
  <c r="L46" i="2"/>
  <c r="G46" i="3" s="1"/>
</calcChain>
</file>

<file path=xl/sharedStrings.xml><?xml version="1.0" encoding="utf-8"?>
<sst xmlns="http://schemas.openxmlformats.org/spreadsheetml/2006/main" count="421" uniqueCount="228">
  <si>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</si>
  <si>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</si>
  <si>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</si>
  <si>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</si>
  <si>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</si>
  <si>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</si>
  <si>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</si>
  <si>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</si>
  <si>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</si>
  <si>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</si>
  <si>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</si>
  <si>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</si>
  <si>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</si>
  <si>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</si>
  <si>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</si>
  <si>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</si>
  <si>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</si>
  <si>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</si>
  <si>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</si>
  <si>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</si>
  <si>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</si>
  <si>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</si>
  <si>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</si>
  <si>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</si>
  <si>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</si>
  <si>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</si>
  <si>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</si>
  <si>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</si>
  <si>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</si>
  <si>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</si>
  <si>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</si>
  <si>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</si>
  <si>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</si>
  <si>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</si>
  <si>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</si>
  <si>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</si>
  <si>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</si>
  <si>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</si>
  <si>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</si>
  <si>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</si>
  <si>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</si>
  <si>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</si>
  <si>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</si>
  <si>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</si>
  <si>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</si>
  <si>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</si>
  <si>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</si>
  <si>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</si>
  <si>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</si>
  <si>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</si>
  <si>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</si>
  <si>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</si>
  <si>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</si>
  <si>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</si>
  <si>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</si>
  <si>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</si>
  <si>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</si>
  <si>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</si>
  <si>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</si>
  <si>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</si>
  <si>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</si>
  <si>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</si>
  <si>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</si>
  <si>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</si>
  <si>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</si>
  <si>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</si>
  <si>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</si>
  <si>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</si>
  <si>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</si>
  <si>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</si>
  <si>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</si>
  <si>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</si>
  <si>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</si>
  <si>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</si>
  <si>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</si>
  <si>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</si>
  <si>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</si>
  <si>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</si>
  <si>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</si>
  <si>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</si>
  <si>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</si>
  <si>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</si>
  <si>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</si>
  <si>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</si>
  <si>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</si>
  <si>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</si>
  <si>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</si>
  <si>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</si>
  <si>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</si>
  <si>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</si>
  <si>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</si>
  <si>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</si>
  <si>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</si>
  <si>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</si>
  <si>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</si>
  <si>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</si>
  <si>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</si>
  <si>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</si>
  <si>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</si>
  <si>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</si>
  <si>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</si>
  <si>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</si>
  <si>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</si>
  <si>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</si>
  <si>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</si>
  <si>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</si>
  <si>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</si>
  <si>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</si>
  <si>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</si>
  <si>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</si>
  <si>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</si>
  <si>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</si>
  <si>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</si>
  <si>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</si>
  <si>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</si>
  <si>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</si>
  <si>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</si>
  <si>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</si>
  <si>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('22/'21)</t>
  </si>
  <si>
    <t xml:space="preserve"> Pay(22)  (%)</t>
  </si>
  <si>
    <t>2022 YILI İHRACATIMIZDA İLK 20 ÜLKE (1.000 $)</t>
  </si>
  <si>
    <t>2022 İHRACAT RAKAMLARI - TL</t>
  </si>
  <si>
    <t>1 - 30 KASıM İHRACAT RAKAMLARI</t>
  </si>
  <si>
    <t xml:space="preserve">SEKTÖREL BAZDA İHRACAT RAKAMLARI -1.000 $ </t>
  </si>
  <si>
    <t>1 - 30 KASıM</t>
  </si>
  <si>
    <t>1 OCAK  -  30 KASıM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</si>
  <si>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</si>
  <si>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</si>
  <si>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</si>
  <si>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</si>
  <si>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</si>
  <si>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</si>
  <si>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</si>
  <si>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</si>
  <si>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</si>
  <si>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</si>
  <si>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</si>
  <si>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</si>
  <si>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</si>
  <si>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</si>
  <si>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</si>
  <si>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</si>
  <si>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</si>
  <si>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</si>
  <si>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</si>
  <si>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</si>
  <si>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</si>
  <si>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</si>
  <si>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</si>
  <si>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</si>
  <si>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</si>
  <si>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</si>
  <si>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</si>
  <si>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</si>
  <si>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</si>
  <si>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1 - 30 KASıM</t>
  </si>
  <si>
    <t>2022  1 - 30 KASıM</t>
  </si>
  <si>
    <t>ST. VİNCENT VE GRENADİNES</t>
  </si>
  <si>
    <t>ANDORRA</t>
  </si>
  <si>
    <t>SUUDİ ARABİSTAN</t>
  </si>
  <si>
    <t>ST. LUCİA</t>
  </si>
  <si>
    <t>FİLİPİNLER</t>
  </si>
  <si>
    <t>ST. KİTTS VE NEVİS</t>
  </si>
  <si>
    <t>ERİTRE</t>
  </si>
  <si>
    <t>BURUNDİ</t>
  </si>
  <si>
    <t>BARBADOS</t>
  </si>
  <si>
    <t>VANUATU</t>
  </si>
  <si>
    <t>ALMANYA</t>
  </si>
  <si>
    <t>ABD</t>
  </si>
  <si>
    <t>IRAK</t>
  </si>
  <si>
    <t>İTALYA</t>
  </si>
  <si>
    <t>BİRLEŞİK KRALLIK</t>
  </si>
  <si>
    <t>RUSYA FEDERASYONU</t>
  </si>
  <si>
    <t>FRANSA</t>
  </si>
  <si>
    <t>İSPANYA</t>
  </si>
  <si>
    <t>HOLLANDA</t>
  </si>
  <si>
    <t>İSRAİL</t>
  </si>
  <si>
    <t>İSTANBUL</t>
  </si>
  <si>
    <t>BURSA</t>
  </si>
  <si>
    <t>KOCAELI</t>
  </si>
  <si>
    <t>ANKARA</t>
  </si>
  <si>
    <t>İZMIR</t>
  </si>
  <si>
    <t>GAZIANTEP</t>
  </si>
  <si>
    <t>SAKARYA</t>
  </si>
  <si>
    <t>MANISA</t>
  </si>
  <si>
    <t>DENIZLI</t>
  </si>
  <si>
    <t>MERSIN</t>
  </si>
  <si>
    <t>YOZGAT</t>
  </si>
  <si>
    <t>HAKKARI</t>
  </si>
  <si>
    <t>BAYBURT</t>
  </si>
  <si>
    <t>ERZURUM</t>
  </si>
  <si>
    <t>ŞANLIURFA</t>
  </si>
  <si>
    <t>TUNCELI</t>
  </si>
  <si>
    <t>BITLIS</t>
  </si>
  <si>
    <t>MUŞ</t>
  </si>
  <si>
    <t>AKSARAY</t>
  </si>
  <si>
    <t>NEVŞEHIR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</si>
  <si>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</si>
  <si>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</si>
  <si>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</si>
  <si>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</si>
  <si>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</si>
  <si>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</si>
  <si>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</si>
  <si>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</si>
  <si>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</si>
  <si>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</si>
  <si>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</si>
  <si>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</si>
  <si>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</si>
  <si>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</si>
  <si>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ROMANYA</t>
  </si>
  <si>
    <t>POLONYA</t>
  </si>
  <si>
    <t>BULGARİSTAN</t>
  </si>
  <si>
    <t>BELÇİKA</t>
  </si>
  <si>
    <t>MISIR</t>
  </si>
  <si>
    <t>BAE</t>
  </si>
  <si>
    <t>FAS</t>
  </si>
  <si>
    <t>YUNANİSTAN</t>
  </si>
  <si>
    <t>ÇİN</t>
  </si>
  <si>
    <t>İRAN</t>
  </si>
  <si>
    <t>KASIM  (2021/2020)</t>
  </si>
  <si>
    <t>OCAK - KASIM (2021/2020)</t>
  </si>
  <si>
    <t>İhracatçı Birlikleri Kaydından Muaf İhracat ile Antrepo ve Serbest Bölgeler Farkı</t>
  </si>
  <si>
    <t>GENEL İHRACAT TOPLAMI</t>
  </si>
  <si>
    <t>1 Kasım - 31 Kasım</t>
  </si>
  <si>
    <t>1 Ocak - 31 Kasım</t>
  </si>
  <si>
    <t>1 Aralık - 31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</si>
</sst>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2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'2002_2022_AYLIK_IHR'!$C$25:$N$25</c:f>
              <c:numCache>
                <c:formatCode>#,##0</c:formatCode>
                <c:ptCount val="12"/>
                <c:pt idx="0">
                  <c:v>11085267.619679999</c:v>
                </c:pt>
                <c:pt idx="1">
                  <c:v>11957105.505350001</c:v>
                </c:pt>
                <c:pt idx="2">
                  <c:v>14123779.809849998</c:v>
                </c:pt>
                <c:pt idx="3">
                  <c:v>14141573.161230003</c:v>
                </c:pt>
                <c:pt idx="4">
                  <c:v>12584963.144250002</c:v>
                </c:pt>
                <c:pt idx="5">
                  <c:v>15239274.983250001</c:v>
                </c:pt>
                <c:pt idx="6">
                  <c:v>12622886.331019999</c:v>
                </c:pt>
                <c:pt idx="7">
                  <c:v>14417189.657270001</c:v>
                </c:pt>
                <c:pt idx="8">
                  <c:v>15801377.261539999</c:v>
                </c:pt>
                <c:pt idx="9">
                  <c:v>15666388.487129999</c:v>
                </c:pt>
                <c:pt idx="10">
                  <c:v>16213153.551879998</c:v>
                </c:pt>
                <c:pt idx="11">
                  <c:v>16894135.670899998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1-4516-A6E3-7B87EC054D2C}"/>
            </c:ext>
          </c:extLst>
        </c:ser>
        <c:ser>
          <c:idx val="1"/>
          <c:order val="1"/>
          <c:tx>
            <c:strRef>
              <c:f>'2002_2022_AYLIK_IHR'!$A$24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'2002_2022_AYLIK_IHR'!$C$24:$N$24</c:f>
              <c:numCache>
                <c:formatCode>#,##0</c:formatCode>
                <c:ptCount val="12"/>
                <c:pt idx="0">
                  <c:v>13075937.328660002</c:v>
                </c:pt>
                <c:pt idx="1">
                  <c:v>14954901.64601</c:v>
                </c:pt>
                <c:pt idx="2">
                  <c:v>17080129.821419999</c:v>
                </c:pt>
                <c:pt idx="3">
                  <c:v>17668435.431559999</c:v>
                </c:pt>
                <c:pt idx="4">
                  <c:v>14009025.65698</c:v>
                </c:pt>
                <c:pt idx="5">
                  <c:v>17286645.456280001</c:v>
                </c:pt>
                <c:pt idx="6">
                  <c:v>13544274.756989999</c:v>
                </c:pt>
                <c:pt idx="7">
                  <c:v>15284021.92969</c:v>
                </c:pt>
                <c:pt idx="8">
                  <c:v>16244257.638549998</c:v>
                </c:pt>
                <c:pt idx="9">
                  <c:v>15021822.76589</c:v>
                </c:pt>
                <c:pt idx="10">
                  <c:v>15501231.828710001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1-4516-A6E3-7B87EC05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1384208"/>
        <c:axId val="-321395632"/>
      </c:lineChart>
      <c:catAx>
        <c:axId val="-32138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139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13956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1384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'2002_2022_AYLIK_IHR'!$C$10:$N$10</c:f>
              <c:numCache>
                <c:formatCode>#,##0</c:formatCode>
                <c:ptCount val="12"/>
                <c:pt idx="0">
                  <c:v>119386.62277</c:v>
                </c:pt>
                <c:pt idx="1">
                  <c:v>126675.82837</c:v>
                </c:pt>
                <c:pt idx="2">
                  <c:v>155085.14507999999</c:v>
                </c:pt>
                <c:pt idx="3">
                  <c:v>138449.58999000001</c:v>
                </c:pt>
                <c:pt idx="4">
                  <c:v>95080.687220000007</c:v>
                </c:pt>
                <c:pt idx="5">
                  <c:v>119419.27142999999</c:v>
                </c:pt>
                <c:pt idx="6">
                  <c:v>74195.327789999996</c:v>
                </c:pt>
                <c:pt idx="7">
                  <c:v>106005.39924</c:v>
                </c:pt>
                <c:pt idx="8">
                  <c:v>146824.07375000001</c:v>
                </c:pt>
                <c:pt idx="9">
                  <c:v>177284.98965</c:v>
                </c:pt>
                <c:pt idx="10">
                  <c:v>169120.38483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9-4AEE-869F-74786CEED0FD}"/>
            </c:ext>
          </c:extLst>
        </c:ser>
        <c:ser>
          <c:idx val="0"/>
          <c:order val="1"/>
          <c:tx>
            <c:strRef>
              <c:f>'2002_2022_AYLIK_IHR'!$A$11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126148.15974</c:v>
                </c:pt>
                <c:pt idx="3">
                  <c:v>121883.05445</c:v>
                </c:pt>
                <c:pt idx="4">
                  <c:v>104753.48768999999</c:v>
                </c:pt>
                <c:pt idx="5">
                  <c:v>110501.72897</c:v>
                </c:pt>
                <c:pt idx="6">
                  <c:v>71773.322530000005</c:v>
                </c:pt>
                <c:pt idx="7">
                  <c:v>113456.22534</c:v>
                </c:pt>
                <c:pt idx="8">
                  <c:v>159668.88045</c:v>
                </c:pt>
                <c:pt idx="9">
                  <c:v>194546.33186999999</c:v>
                </c:pt>
                <c:pt idx="10">
                  <c:v>175975.25318999999</c:v>
                </c:pt>
                <c:pt idx="11">
                  <c:v>169857.97201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9-4AEE-869F-74786CEE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738080"/>
        <c:axId val="-188728832"/>
      </c:lineChart>
      <c:catAx>
        <c:axId val="-1887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2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87288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38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'2002_2022_AYLIK_IHR'!$C$12:$N$12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124825.16201</c:v>
                </c:pt>
                <c:pt idx="4">
                  <c:v>99421.289829999994</c:v>
                </c:pt>
                <c:pt idx="5">
                  <c:v>111705.48845999999</c:v>
                </c:pt>
                <c:pt idx="6">
                  <c:v>86388.889630000005</c:v>
                </c:pt>
                <c:pt idx="7">
                  <c:v>91212.784839999993</c:v>
                </c:pt>
                <c:pt idx="8">
                  <c:v>135625.46737</c:v>
                </c:pt>
                <c:pt idx="9">
                  <c:v>178346.35728</c:v>
                </c:pt>
                <c:pt idx="10">
                  <c:v>224827.81237999999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A-43B0-90A6-A9B758EB76E0}"/>
            </c:ext>
          </c:extLst>
        </c:ser>
        <c:ser>
          <c:idx val="0"/>
          <c:order val="1"/>
          <c:tx>
            <c:strRef>
              <c:f>'2002_2022_AYLIK_IHR'!$A$13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147977.08721999999</c:v>
                </c:pt>
                <c:pt idx="6">
                  <c:v>131215.7303</c:v>
                </c:pt>
                <c:pt idx="7">
                  <c:v>111714.37826</c:v>
                </c:pt>
                <c:pt idx="8">
                  <c:v>201450.54587</c:v>
                </c:pt>
                <c:pt idx="9">
                  <c:v>250347.52458</c:v>
                </c:pt>
                <c:pt idx="10">
                  <c:v>277935.37426000001</c:v>
                </c:pt>
                <c:pt idx="11">
                  <c:v>247053.08914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A-43B0-90A6-A9B758EB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728288"/>
        <c:axId val="-188736992"/>
      </c:lineChart>
      <c:catAx>
        <c:axId val="-1887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3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87369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28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'2002_2022_AYLIK_IHR'!$C$14:$N$14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26370.037349999999</c:v>
                </c:pt>
                <c:pt idx="6">
                  <c:v>24072.580310000001</c:v>
                </c:pt>
                <c:pt idx="7">
                  <c:v>29110.841799999998</c:v>
                </c:pt>
                <c:pt idx="8">
                  <c:v>44352.360890000004</c:v>
                </c:pt>
                <c:pt idx="9">
                  <c:v>37819.532930000001</c:v>
                </c:pt>
                <c:pt idx="10">
                  <c:v>64258.27259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F-4556-9279-6FFB8944A766}"/>
            </c:ext>
          </c:extLst>
        </c:ser>
        <c:ser>
          <c:idx val="0"/>
          <c:order val="1"/>
          <c:tx>
            <c:strRef>
              <c:f>'2002_2022_AYLIK_IHR'!$A$15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24837.689180000001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29806.453839999998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39583.996249999997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F-4556-9279-6FFB8944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727200"/>
        <c:axId val="-188726112"/>
      </c:lineChart>
      <c:catAx>
        <c:axId val="-18872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2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87261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27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'2002_2022_AYLIK_IHR'!$C$16:$N$16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79070.990999999995</c:v>
                </c:pt>
                <c:pt idx="6">
                  <c:v>56373.059930000003</c:v>
                </c:pt>
                <c:pt idx="7">
                  <c:v>88413.106140000004</c:v>
                </c:pt>
                <c:pt idx="8">
                  <c:v>84330.331309999994</c:v>
                </c:pt>
                <c:pt idx="9">
                  <c:v>87581.333559999999</c:v>
                </c:pt>
                <c:pt idx="10">
                  <c:v>75679.882410000006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6-4EA3-A0FC-279BD5FD221E}"/>
            </c:ext>
          </c:extLst>
        </c:ser>
        <c:ser>
          <c:idx val="0"/>
          <c:order val="1"/>
          <c:tx>
            <c:strRef>
              <c:f>'2002_2022_AYLIK_IHR'!$A$17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49195.791729999997</c:v>
                </c:pt>
                <c:pt idx="2">
                  <c:v>49264.961300000003</c:v>
                </c:pt>
                <c:pt idx="3">
                  <c:v>52377.636700000003</c:v>
                </c:pt>
                <c:pt idx="4">
                  <c:v>62131.952920000003</c:v>
                </c:pt>
                <c:pt idx="5">
                  <c:v>85386.680869999997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100938.86161000001</c:v>
                </c:pt>
                <c:pt idx="9">
                  <c:v>76717.204389999999</c:v>
                </c:pt>
                <c:pt idx="10">
                  <c:v>57727.288930000002</c:v>
                </c:pt>
                <c:pt idx="11">
                  <c:v>77389.950119999994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6-4EA3-A0FC-279BD5FD2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734272"/>
        <c:axId val="-187872976"/>
      </c:lineChart>
      <c:catAx>
        <c:axId val="-1887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7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8729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34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'2002_2022_AYLIK_IHR'!$C$18:$N$18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9079.7899400000006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7682.7719500000003</c:v>
                </c:pt>
                <c:pt idx="9">
                  <c:v>8257.8093800000006</c:v>
                </c:pt>
                <c:pt idx="10">
                  <c:v>10095.649670000001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0-4571-8D67-224C2C2FFE89}"/>
            </c:ext>
          </c:extLst>
        </c:ser>
        <c:ser>
          <c:idx val="0"/>
          <c:order val="1"/>
          <c:tx>
            <c:strRef>
              <c:f>'2002_2022_AYLIK_IHR'!$A$19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0-4571-8D67-224C2C2F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877872"/>
        <c:axId val="-187877328"/>
      </c:lineChart>
      <c:catAx>
        <c:axId val="-18787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7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877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778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'2002_2022_AYLIK_IHR'!$C$20:$N$20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381564.50910000002</c:v>
                </c:pt>
                <c:pt idx="3">
                  <c:v>382464.25160000002</c:v>
                </c:pt>
                <c:pt idx="4">
                  <c:v>301401.84957000002</c:v>
                </c:pt>
                <c:pt idx="5">
                  <c:v>369561.76286000002</c:v>
                </c:pt>
                <c:pt idx="6">
                  <c:v>318336.14055000001</c:v>
                </c:pt>
                <c:pt idx="7">
                  <c:v>323240.15840999997</c:v>
                </c:pt>
                <c:pt idx="8">
                  <c:v>355787.51679000002</c:v>
                </c:pt>
                <c:pt idx="9">
                  <c:v>309088.79969999997</c:v>
                </c:pt>
                <c:pt idx="10">
                  <c:v>356379.53534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C-4C2B-BF69-14C32B9B4C59}"/>
            </c:ext>
          </c:extLst>
        </c:ser>
        <c:ser>
          <c:idx val="0"/>
          <c:order val="1"/>
          <c:tx>
            <c:strRef>
              <c:f>'2002_2022_AYLIK_IHR'!$A$21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'2002_2022_AYLIK_IHR'!$C$21:$N$21</c:f>
              <c:numCache>
                <c:formatCode>#,##0</c:formatCode>
                <c:ptCount val="12"/>
                <c:pt idx="0">
                  <c:v>216886.89996000001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299483.45898</c:v>
                </c:pt>
                <c:pt idx="9">
                  <c:v>288750.81549000001</c:v>
                </c:pt>
                <c:pt idx="10">
                  <c:v>321478.48223000002</c:v>
                </c:pt>
                <c:pt idx="11">
                  <c:v>407113.88834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C-4C2B-BF69-14C32B9B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876784"/>
        <c:axId val="-187875152"/>
      </c:lineChart>
      <c:catAx>
        <c:axId val="-18787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7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875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76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'2002_2022_AYLIK_IHR'!$C$22:$N$22</c:f>
              <c:numCache>
                <c:formatCode>#,##0</c:formatCode>
                <c:ptCount val="12"/>
                <c:pt idx="0">
                  <c:v>557540.77205999999</c:v>
                </c:pt>
                <c:pt idx="1">
                  <c:v>622201.77922999999</c:v>
                </c:pt>
                <c:pt idx="2">
                  <c:v>751894.13291000004</c:v>
                </c:pt>
                <c:pt idx="3">
                  <c:v>775790.70385000005</c:v>
                </c:pt>
                <c:pt idx="4">
                  <c:v>612531.03879999998</c:v>
                </c:pt>
                <c:pt idx="5">
                  <c:v>799403.03240999999</c:v>
                </c:pt>
                <c:pt idx="6">
                  <c:v>605546.21172999998</c:v>
                </c:pt>
                <c:pt idx="7">
                  <c:v>731453.39506999997</c:v>
                </c:pt>
                <c:pt idx="8">
                  <c:v>760000.38074000005</c:v>
                </c:pt>
                <c:pt idx="9">
                  <c:v>703743.69761999999</c:v>
                </c:pt>
                <c:pt idx="10">
                  <c:v>764645.39087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0-465E-B53D-8AD7B9A709D9}"/>
            </c:ext>
          </c:extLst>
        </c:ser>
        <c:ser>
          <c:idx val="0"/>
          <c:order val="1"/>
          <c:tx>
            <c:strRef>
              <c:f>'2002_2022_AYLIK_IHR'!$A$23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'2002_2022_AYLIK_IHR'!$C$23:$N$23</c:f>
              <c:numCache>
                <c:formatCode>#,##0</c:formatCode>
                <c:ptCount val="12"/>
                <c:pt idx="0">
                  <c:v>453129.49826000002</c:v>
                </c:pt>
                <c:pt idx="1">
                  <c:v>479071.42109999998</c:v>
                </c:pt>
                <c:pt idx="2">
                  <c:v>580656.74308000004</c:v>
                </c:pt>
                <c:pt idx="3">
                  <c:v>581183.08773999999</c:v>
                </c:pt>
                <c:pt idx="4">
                  <c:v>501065.42385000002</c:v>
                </c:pt>
                <c:pt idx="5">
                  <c:v>613074.04041000002</c:v>
                </c:pt>
                <c:pt idx="6">
                  <c:v>505401.99088</c:v>
                </c:pt>
                <c:pt idx="7">
                  <c:v>605133.60210000002</c:v>
                </c:pt>
                <c:pt idx="8">
                  <c:v>650689.73337999999</c:v>
                </c:pt>
                <c:pt idx="9">
                  <c:v>613680.53521999996</c:v>
                </c:pt>
                <c:pt idx="10">
                  <c:v>694274.64844000002</c:v>
                </c:pt>
                <c:pt idx="11">
                  <c:v>712894.75083999999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0-465E-B53D-8AD7B9A7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874064"/>
        <c:axId val="-187882224"/>
      </c:lineChart>
      <c:catAx>
        <c:axId val="-18787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8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8822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74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'2002_2022_AYLIK_IHR'!$C$26:$N$26</c:f>
              <c:numCache>
                <c:formatCode>#,##0</c:formatCode>
                <c:ptCount val="12"/>
                <c:pt idx="0">
                  <c:v>814863.34068000002</c:v>
                </c:pt>
                <c:pt idx="1">
                  <c:v>879883.52075000003</c:v>
                </c:pt>
                <c:pt idx="2">
                  <c:v>950843.48181999999</c:v>
                </c:pt>
                <c:pt idx="3">
                  <c:v>993036.65816999995</c:v>
                </c:pt>
                <c:pt idx="4">
                  <c:v>766321.05992999999</c:v>
                </c:pt>
                <c:pt idx="5">
                  <c:v>981545.77972999995</c:v>
                </c:pt>
                <c:pt idx="6">
                  <c:v>727396.98092999996</c:v>
                </c:pt>
                <c:pt idx="7">
                  <c:v>834880.97679999995</c:v>
                </c:pt>
                <c:pt idx="8">
                  <c:v>934367.37034000002</c:v>
                </c:pt>
                <c:pt idx="9">
                  <c:v>833909.96629999997</c:v>
                </c:pt>
                <c:pt idx="10">
                  <c:v>845767.61450000003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3-4E41-A53B-9DF5FD29518E}"/>
            </c:ext>
          </c:extLst>
        </c:ser>
        <c:ser>
          <c:idx val="0"/>
          <c:order val="1"/>
          <c:tx>
            <c:strRef>
              <c:f>'2002_2022_AYLIK_IHR'!$A$27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'2002_2022_AYLIK_IHR'!$C$27:$N$27</c:f>
              <c:numCache>
                <c:formatCode>#,##0</c:formatCode>
                <c:ptCount val="12"/>
                <c:pt idx="0">
                  <c:v>730163.28118000005</c:v>
                </c:pt>
                <c:pt idx="1">
                  <c:v>744922.84401</c:v>
                </c:pt>
                <c:pt idx="2">
                  <c:v>868398.21742999996</c:v>
                </c:pt>
                <c:pt idx="3">
                  <c:v>877321.17700999998</c:v>
                </c:pt>
                <c:pt idx="4">
                  <c:v>743280.20654000004</c:v>
                </c:pt>
                <c:pt idx="5">
                  <c:v>898555.29079999996</c:v>
                </c:pt>
                <c:pt idx="6">
                  <c:v>723408.12600000005</c:v>
                </c:pt>
                <c:pt idx="7">
                  <c:v>827953.61274000001</c:v>
                </c:pt>
                <c:pt idx="8">
                  <c:v>943330.08013000002</c:v>
                </c:pt>
                <c:pt idx="9">
                  <c:v>916736.53581000003</c:v>
                </c:pt>
                <c:pt idx="10">
                  <c:v>935903.66773999995</c:v>
                </c:pt>
                <c:pt idx="11">
                  <c:v>931931.27853000001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3-4E41-A53B-9DF5FD29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871888"/>
        <c:axId val="-187869712"/>
      </c:lineChart>
      <c:catAx>
        <c:axId val="-18787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6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869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71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'2002_2022_AYLIK_IHR'!$C$28:$N$28</c:f>
              <c:numCache>
                <c:formatCode>#,##0</c:formatCode>
                <c:ptCount val="12"/>
                <c:pt idx="0">
                  <c:v>132688.50438</c:v>
                </c:pt>
                <c:pt idx="1">
                  <c:v>177394.24686000001</c:v>
                </c:pt>
                <c:pt idx="2">
                  <c:v>191713.7542</c:v>
                </c:pt>
                <c:pt idx="3">
                  <c:v>187035.60385000001</c:v>
                </c:pt>
                <c:pt idx="4">
                  <c:v>116468.30718</c:v>
                </c:pt>
                <c:pt idx="5">
                  <c:v>171956.08452</c:v>
                </c:pt>
                <c:pt idx="6">
                  <c:v>155381.60702</c:v>
                </c:pt>
                <c:pt idx="7">
                  <c:v>190921.18689000001</c:v>
                </c:pt>
                <c:pt idx="8">
                  <c:v>209988.54178999999</c:v>
                </c:pt>
                <c:pt idx="9">
                  <c:v>168566.70159000001</c:v>
                </c:pt>
                <c:pt idx="10">
                  <c:v>173661.38432000001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A-4065-96EB-1BF20D88DACD}"/>
            </c:ext>
          </c:extLst>
        </c:ser>
        <c:ser>
          <c:idx val="0"/>
          <c:order val="1"/>
          <c:tx>
            <c:strRef>
              <c:f>'2002_2022_AYLIK_IHR'!$A$29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'2002_2022_AYLIK_IHR'!$C$29:$N$29</c:f>
              <c:numCache>
                <c:formatCode>#,##0</c:formatCode>
                <c:ptCount val="12"/>
                <c:pt idx="0">
                  <c:v>109745.77877</c:v>
                </c:pt>
                <c:pt idx="1">
                  <c:v>128849.98011</c:v>
                </c:pt>
                <c:pt idx="2">
                  <c:v>157415.80233000001</c:v>
                </c:pt>
                <c:pt idx="3">
                  <c:v>142852.73741999999</c:v>
                </c:pt>
                <c:pt idx="4">
                  <c:v>100608.10935</c:v>
                </c:pt>
                <c:pt idx="5">
                  <c:v>152945.25654</c:v>
                </c:pt>
                <c:pt idx="6">
                  <c:v>144731.64648</c:v>
                </c:pt>
                <c:pt idx="7">
                  <c:v>156640.94991</c:v>
                </c:pt>
                <c:pt idx="8">
                  <c:v>171822.26478999999</c:v>
                </c:pt>
                <c:pt idx="9">
                  <c:v>159287.74880999999</c:v>
                </c:pt>
                <c:pt idx="10">
                  <c:v>148397.13758000001</c:v>
                </c:pt>
                <c:pt idx="11">
                  <c:v>158225.92219000001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A-4065-96EB-1BF20D88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875696"/>
        <c:axId val="-187879504"/>
      </c:lineChart>
      <c:catAx>
        <c:axId val="-18787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7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8795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75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'2002_2022_AYLIK_IHR'!$C$30:$N$30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</c:v>
                </c:pt>
                <c:pt idx="2">
                  <c:v>259806.35934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225209.32926999999</c:v>
                </c:pt>
                <c:pt idx="6">
                  <c:v>156205.38829</c:v>
                </c:pt>
                <c:pt idx="7">
                  <c:v>224289.19490999999</c:v>
                </c:pt>
                <c:pt idx="8">
                  <c:v>245658.37581999999</c:v>
                </c:pt>
                <c:pt idx="9">
                  <c:v>256817.68642000001</c:v>
                </c:pt>
                <c:pt idx="10">
                  <c:v>256917.38033000001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1-4170-935B-806453907CD5}"/>
            </c:ext>
          </c:extLst>
        </c:ser>
        <c:ser>
          <c:idx val="0"/>
          <c:order val="1"/>
          <c:tx>
            <c:strRef>
              <c:f>'2002_2022_AYLIK_IHR'!$A$31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237973.08442</c:v>
                </c:pt>
                <c:pt idx="8">
                  <c:v>271360.61531999998</c:v>
                </c:pt>
                <c:pt idx="9">
                  <c:v>276585.44179000001</c:v>
                </c:pt>
                <c:pt idx="10">
                  <c:v>280147.27015</c:v>
                </c:pt>
                <c:pt idx="11">
                  <c:v>282936.11814999999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1-4170-935B-806453907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880592"/>
        <c:axId val="-187874608"/>
      </c:lineChart>
      <c:catAx>
        <c:axId val="-18788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7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8746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80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496926.69274000003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582749.42501999997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4E79-A176-3AEAB7B7DA3D}"/>
            </c:ext>
          </c:extLst>
        </c:ser>
        <c:ser>
          <c:idx val="1"/>
          <c:order val="1"/>
          <c:tx>
            <c:strRef>
              <c:f>'2002_2022_AYLIK_IHR'!$A$58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'2002_2022_AYLIK_IHR'!$C$58:$N$58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471948.01059999998</c:v>
                </c:pt>
                <c:pt idx="2">
                  <c:v>554601.22594000003</c:v>
                </c:pt>
                <c:pt idx="3">
                  <c:v>703513.77006000001</c:v>
                </c:pt>
                <c:pt idx="4">
                  <c:v>533049.23033000005</c:v>
                </c:pt>
                <c:pt idx="5">
                  <c:v>594670.65590000001</c:v>
                </c:pt>
                <c:pt idx="6">
                  <c:v>488188.33357999998</c:v>
                </c:pt>
                <c:pt idx="7">
                  <c:v>598093.22568999999</c:v>
                </c:pt>
                <c:pt idx="8">
                  <c:v>537980.85308999999</c:v>
                </c:pt>
                <c:pt idx="9">
                  <c:v>462280.18812000001</c:v>
                </c:pt>
                <c:pt idx="10">
                  <c:v>509097.12755999999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4E79-A176-3AEAB7B7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1390192"/>
        <c:axId val="-321387472"/>
      </c:lineChart>
      <c:catAx>
        <c:axId val="-3213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138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13874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1390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'2002_2022_AYLIK_IHR'!$C$32:$N$32</c:f>
              <c:numCache>
                <c:formatCode>#,##0</c:formatCode>
                <c:ptCount val="12"/>
                <c:pt idx="0">
                  <c:v>2128488.04238</c:v>
                </c:pt>
                <c:pt idx="1">
                  <c:v>2432205.8714999999</c:v>
                </c:pt>
                <c:pt idx="2">
                  <c:v>2969256.83397</c:v>
                </c:pt>
                <c:pt idx="3">
                  <c:v>3297151.2943099998</c:v>
                </c:pt>
                <c:pt idx="4">
                  <c:v>2750543.76755</c:v>
                </c:pt>
                <c:pt idx="5">
                  <c:v>3185689.3248100001</c:v>
                </c:pt>
                <c:pt idx="6">
                  <c:v>2887753.9130299999</c:v>
                </c:pt>
                <c:pt idx="7">
                  <c:v>2938782.22028</c:v>
                </c:pt>
                <c:pt idx="8">
                  <c:v>2917480.2137600002</c:v>
                </c:pt>
                <c:pt idx="9">
                  <c:v>2604770.0481500002</c:v>
                </c:pt>
                <c:pt idx="10">
                  <c:v>2603567.7209800002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3-40ED-B786-BA2C938CC6F3}"/>
            </c:ext>
          </c:extLst>
        </c:ser>
        <c:ser>
          <c:idx val="0"/>
          <c:order val="1"/>
          <c:tx>
            <c:strRef>
              <c:f>'2002_2022_AYLIK_IHR'!$A$33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'2002_2022_AYLIK_IHR'!$C$33:$N$33</c:f>
              <c:numCache>
                <c:formatCode>#,##0</c:formatCode>
                <c:ptCount val="12"/>
                <c:pt idx="0">
                  <c:v>1646935.6133399999</c:v>
                </c:pt>
                <c:pt idx="1">
                  <c:v>1680902.51245</c:v>
                </c:pt>
                <c:pt idx="2">
                  <c:v>1998413.44377</c:v>
                </c:pt>
                <c:pt idx="3">
                  <c:v>2165915.13258</c:v>
                </c:pt>
                <c:pt idx="4">
                  <c:v>2136422.5669900002</c:v>
                </c:pt>
                <c:pt idx="5">
                  <c:v>2369608.4095200002</c:v>
                </c:pt>
                <c:pt idx="6">
                  <c:v>1914049.99936</c:v>
                </c:pt>
                <c:pt idx="7">
                  <c:v>2054054.9947299999</c:v>
                </c:pt>
                <c:pt idx="8">
                  <c:v>2288959.13638</c:v>
                </c:pt>
                <c:pt idx="9">
                  <c:v>2264852.25244</c:v>
                </c:pt>
                <c:pt idx="10">
                  <c:v>2369819.44564</c:v>
                </c:pt>
                <c:pt idx="11">
                  <c:v>2480482.5384999998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3-40ED-B786-BA2C938C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870800"/>
        <c:axId val="-187869168"/>
      </c:lineChart>
      <c:catAx>
        <c:axId val="-18787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6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8691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870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'2002_2022_AYLIK_IHR'!$C$42:$N$42</c:f>
              <c:numCache>
                <c:formatCode>#,##0</c:formatCode>
                <c:ptCount val="12"/>
                <c:pt idx="0">
                  <c:v>711563.88153000001</c:v>
                </c:pt>
                <c:pt idx="1">
                  <c:v>813028.44898999995</c:v>
                </c:pt>
                <c:pt idx="2">
                  <c:v>908594.50693000003</c:v>
                </c:pt>
                <c:pt idx="3">
                  <c:v>906176.89121000003</c:v>
                </c:pt>
                <c:pt idx="4">
                  <c:v>719607.66032999998</c:v>
                </c:pt>
                <c:pt idx="5">
                  <c:v>903673.67232999997</c:v>
                </c:pt>
                <c:pt idx="6">
                  <c:v>720341.78691000002</c:v>
                </c:pt>
                <c:pt idx="7">
                  <c:v>848190.45328999998</c:v>
                </c:pt>
                <c:pt idx="8">
                  <c:v>949011.75525000005</c:v>
                </c:pt>
                <c:pt idx="9">
                  <c:v>852393.29261999996</c:v>
                </c:pt>
                <c:pt idx="10">
                  <c:v>1011849.08813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8-43D9-A766-6BA1E30A5414}"/>
            </c:ext>
          </c:extLst>
        </c:ser>
        <c:ser>
          <c:idx val="0"/>
          <c:order val="1"/>
          <c:tx>
            <c:strRef>
              <c:f>'2002_2022_AYLIK_IHR'!$A$43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'2002_2022_AYLIK_IHR'!$C$43:$N$43</c:f>
              <c:numCache>
                <c:formatCode>#,##0</c:formatCode>
                <c:ptCount val="12"/>
                <c:pt idx="0">
                  <c:v>650750.30125999998</c:v>
                </c:pt>
                <c:pt idx="1">
                  <c:v>683825.22444000002</c:v>
                </c:pt>
                <c:pt idx="2">
                  <c:v>783684.44865999999</c:v>
                </c:pt>
                <c:pt idx="3">
                  <c:v>820942.23528999998</c:v>
                </c:pt>
                <c:pt idx="4">
                  <c:v>734997.24967000005</c:v>
                </c:pt>
                <c:pt idx="5">
                  <c:v>826943.15567999997</c:v>
                </c:pt>
                <c:pt idx="6">
                  <c:v>696211.51508000004</c:v>
                </c:pt>
                <c:pt idx="7">
                  <c:v>758019.00523000001</c:v>
                </c:pt>
                <c:pt idx="8">
                  <c:v>875249.19753</c:v>
                </c:pt>
                <c:pt idx="9">
                  <c:v>807782.3811</c:v>
                </c:pt>
                <c:pt idx="10">
                  <c:v>838109.24242000002</c:v>
                </c:pt>
                <c:pt idx="11">
                  <c:v>935026.92813999997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8-43D9-A766-6BA1E30A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54848"/>
        <c:axId val="-187553216"/>
      </c:lineChart>
      <c:catAx>
        <c:axId val="-1875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5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53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54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'2002_2022_AYLIK_IHR'!$C$36:$N$36</c:f>
              <c:numCache>
                <c:formatCode>#,##0</c:formatCode>
                <c:ptCount val="12"/>
                <c:pt idx="0">
                  <c:v>2227769.1717599998</c:v>
                </c:pt>
                <c:pt idx="1">
                  <c:v>2538729.1296899999</c:v>
                </c:pt>
                <c:pt idx="2">
                  <c:v>2679648.4120200002</c:v>
                </c:pt>
                <c:pt idx="3">
                  <c:v>2742292.92001</c:v>
                </c:pt>
                <c:pt idx="4">
                  <c:v>2295118.6763200001</c:v>
                </c:pt>
                <c:pt idx="5">
                  <c:v>2768928.3892799998</c:v>
                </c:pt>
                <c:pt idx="6">
                  <c:v>2048359.72251</c:v>
                </c:pt>
                <c:pt idx="7">
                  <c:v>2264912.5239400002</c:v>
                </c:pt>
                <c:pt idx="8">
                  <c:v>2752176.1982800001</c:v>
                </c:pt>
                <c:pt idx="9">
                  <c:v>2648951.2714999998</c:v>
                </c:pt>
                <c:pt idx="10">
                  <c:v>2874887.49229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C-45CB-9017-C8CBD4A93CF5}"/>
            </c:ext>
          </c:extLst>
        </c:ser>
        <c:ser>
          <c:idx val="0"/>
          <c:order val="1"/>
          <c:tx>
            <c:strRef>
              <c:f>'2002_2022_AYLIK_IHR'!$A$37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'2002_2022_AYLIK_IHR'!$C$37:$N$37</c:f>
              <c:numCache>
                <c:formatCode>#,##0</c:formatCode>
                <c:ptCount val="12"/>
                <c:pt idx="0">
                  <c:v>2266223.68744</c:v>
                </c:pt>
                <c:pt idx="1">
                  <c:v>2530669.7148199999</c:v>
                </c:pt>
                <c:pt idx="2">
                  <c:v>2890088.6971999998</c:v>
                </c:pt>
                <c:pt idx="3">
                  <c:v>2462170.5479000001</c:v>
                </c:pt>
                <c:pt idx="4">
                  <c:v>1880240.25731</c:v>
                </c:pt>
                <c:pt idx="5">
                  <c:v>2350260.9346400001</c:v>
                </c:pt>
                <c:pt idx="6">
                  <c:v>1981647.6615500001</c:v>
                </c:pt>
                <c:pt idx="7">
                  <c:v>2417746.8923499999</c:v>
                </c:pt>
                <c:pt idx="8">
                  <c:v>2465093.5784800001</c:v>
                </c:pt>
                <c:pt idx="9">
                  <c:v>2603914.48318</c:v>
                </c:pt>
                <c:pt idx="10">
                  <c:v>2529063.0759800002</c:v>
                </c:pt>
                <c:pt idx="11">
                  <c:v>2957449.0071399999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C-45CB-9017-C8CBD4A93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52128"/>
        <c:axId val="-187552672"/>
      </c:lineChart>
      <c:catAx>
        <c:axId val="-1875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5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52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52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'2002_2022_AYLIK_IHR'!$C$40:$N$40</c:f>
              <c:numCache>
                <c:formatCode>#,##0</c:formatCode>
                <c:ptCount val="12"/>
                <c:pt idx="0">
                  <c:v>980433.66145000001</c:v>
                </c:pt>
                <c:pt idx="1">
                  <c:v>1173431.8543199999</c:v>
                </c:pt>
                <c:pt idx="2">
                  <c:v>1365427.42408</c:v>
                </c:pt>
                <c:pt idx="3">
                  <c:v>1395673.2958500001</c:v>
                </c:pt>
                <c:pt idx="4">
                  <c:v>1064467.8211399999</c:v>
                </c:pt>
                <c:pt idx="5">
                  <c:v>1356818.3223999999</c:v>
                </c:pt>
                <c:pt idx="6">
                  <c:v>1025931.5134000001</c:v>
                </c:pt>
                <c:pt idx="7">
                  <c:v>1254333.4466599999</c:v>
                </c:pt>
                <c:pt idx="8">
                  <c:v>1337231.49034</c:v>
                </c:pt>
                <c:pt idx="9">
                  <c:v>1322674.25868</c:v>
                </c:pt>
                <c:pt idx="10">
                  <c:v>1428260.0337100001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0-49BB-ADB9-1944CC64F03A}"/>
            </c:ext>
          </c:extLst>
        </c:ser>
        <c:ser>
          <c:idx val="0"/>
          <c:order val="1"/>
          <c:tx>
            <c:strRef>
              <c:f>'2002_2022_AYLIK_IHR'!$A$41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'2002_2022_AYLIK_IHR'!$C$41:$N$41</c:f>
              <c:numCache>
                <c:formatCode>#,##0</c:formatCode>
                <c:ptCount val="12"/>
                <c:pt idx="0">
                  <c:v>894313.18824000005</c:v>
                </c:pt>
                <c:pt idx="1">
                  <c:v>1063990.71875</c:v>
                </c:pt>
                <c:pt idx="2">
                  <c:v>1254787.9702000001</c:v>
                </c:pt>
                <c:pt idx="3">
                  <c:v>1251377.3909799999</c:v>
                </c:pt>
                <c:pt idx="4">
                  <c:v>1098886.8390599999</c:v>
                </c:pt>
                <c:pt idx="5">
                  <c:v>1304135.2657099999</c:v>
                </c:pt>
                <c:pt idx="6">
                  <c:v>1000010.46754</c:v>
                </c:pt>
                <c:pt idx="7">
                  <c:v>1204900.96741</c:v>
                </c:pt>
                <c:pt idx="8">
                  <c:v>1276019.17408</c:v>
                </c:pt>
                <c:pt idx="9">
                  <c:v>1230948.3525799999</c:v>
                </c:pt>
                <c:pt idx="10">
                  <c:v>1267930.8034699999</c:v>
                </c:pt>
                <c:pt idx="11">
                  <c:v>1313570.574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0-49BB-ADB9-1944CC64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53760"/>
        <c:axId val="-187563552"/>
      </c:lineChart>
      <c:catAx>
        <c:axId val="-1875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6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635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53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'2002_2022_AYLIK_IHR'!$C$34:$N$34</c:f>
              <c:numCache>
                <c:formatCode>#,##0</c:formatCode>
                <c:ptCount val="12"/>
                <c:pt idx="0">
                  <c:v>1591604.31351</c:v>
                </c:pt>
                <c:pt idx="1">
                  <c:v>1840380.42154</c:v>
                </c:pt>
                <c:pt idx="2">
                  <c:v>2014188.4663499999</c:v>
                </c:pt>
                <c:pt idx="3">
                  <c:v>2035753.8901800001</c:v>
                </c:pt>
                <c:pt idx="4">
                  <c:v>1335958.7515700001</c:v>
                </c:pt>
                <c:pt idx="5">
                  <c:v>1966049.7123700001</c:v>
                </c:pt>
                <c:pt idx="6">
                  <c:v>1618070.41016</c:v>
                </c:pt>
                <c:pt idx="7">
                  <c:v>1837415.1895600001</c:v>
                </c:pt>
                <c:pt idx="8">
                  <c:v>1922176.11035</c:v>
                </c:pt>
                <c:pt idx="9">
                  <c:v>1704483.5749600001</c:v>
                </c:pt>
                <c:pt idx="10">
                  <c:v>1635212.47062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D-49E8-B714-470741EB6E2B}"/>
            </c:ext>
          </c:extLst>
        </c:ser>
        <c:ser>
          <c:idx val="0"/>
          <c:order val="1"/>
          <c:tx>
            <c:strRef>
              <c:f>'2002_2022_AYLIK_IHR'!$A$35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'2002_2022_AYLIK_IHR'!$C$35:$N$35</c:f>
              <c:numCache>
                <c:formatCode>#,##0</c:formatCode>
                <c:ptCount val="12"/>
                <c:pt idx="0">
                  <c:v>1512747.1390800001</c:v>
                </c:pt>
                <c:pt idx="1">
                  <c:v>1510500.9532099999</c:v>
                </c:pt>
                <c:pt idx="2">
                  <c:v>1674706.2995</c:v>
                </c:pt>
                <c:pt idx="3">
                  <c:v>1625071.9404800001</c:v>
                </c:pt>
                <c:pt idx="4">
                  <c:v>1299823.7919600001</c:v>
                </c:pt>
                <c:pt idx="5">
                  <c:v>1801809.5390699999</c:v>
                </c:pt>
                <c:pt idx="6">
                  <c:v>1691621.63647</c:v>
                </c:pt>
                <c:pt idx="7">
                  <c:v>1736087.3890800001</c:v>
                </c:pt>
                <c:pt idx="8">
                  <c:v>1942285.8775899999</c:v>
                </c:pt>
                <c:pt idx="9">
                  <c:v>1908624.0909299999</c:v>
                </c:pt>
                <c:pt idx="10">
                  <c:v>1729427.2045199999</c:v>
                </c:pt>
                <c:pt idx="11">
                  <c:v>1808074.5031900001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9E8-B714-470741EB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58112"/>
        <c:axId val="-187563008"/>
      </c:lineChart>
      <c:catAx>
        <c:axId val="-1875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6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630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58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'2002_2022_AYLIK_IHR'!$C$44:$N$44</c:f>
              <c:numCache>
                <c:formatCode>#,##0</c:formatCode>
                <c:ptCount val="12"/>
                <c:pt idx="0">
                  <c:v>1119897.26782</c:v>
                </c:pt>
                <c:pt idx="1">
                  <c:v>1241161.0567600001</c:v>
                </c:pt>
                <c:pt idx="2">
                  <c:v>1443516.6643999999</c:v>
                </c:pt>
                <c:pt idx="3">
                  <c:v>1497053.9665600001</c:v>
                </c:pt>
                <c:pt idx="4">
                  <c:v>1165938.48171</c:v>
                </c:pt>
                <c:pt idx="5">
                  <c:v>1343753.4687999999</c:v>
                </c:pt>
                <c:pt idx="6">
                  <c:v>978666.54942000005</c:v>
                </c:pt>
                <c:pt idx="7">
                  <c:v>1132549.6340699999</c:v>
                </c:pt>
                <c:pt idx="8">
                  <c:v>1188379.56232</c:v>
                </c:pt>
                <c:pt idx="9">
                  <c:v>1048769.1096099999</c:v>
                </c:pt>
                <c:pt idx="10">
                  <c:v>1130357.98012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4ED8-A07E-3F008161CD86}"/>
            </c:ext>
          </c:extLst>
        </c:ser>
        <c:ser>
          <c:idx val="0"/>
          <c:order val="1"/>
          <c:tx>
            <c:strRef>
              <c:f>'2002_2022_AYLIK_IHR'!$A$45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'2002_2022_AYLIK_IHR'!$C$45:$N$45</c:f>
              <c:numCache>
                <c:formatCode>#,##0</c:formatCode>
                <c:ptCount val="12"/>
                <c:pt idx="0">
                  <c:v>758964.78963999997</c:v>
                </c:pt>
                <c:pt idx="1">
                  <c:v>833117.67937000003</c:v>
                </c:pt>
                <c:pt idx="2">
                  <c:v>978890.10042000003</c:v>
                </c:pt>
                <c:pt idx="3">
                  <c:v>1048964.8287599999</c:v>
                </c:pt>
                <c:pt idx="4">
                  <c:v>937477.03962000005</c:v>
                </c:pt>
                <c:pt idx="5">
                  <c:v>1125693.9550399999</c:v>
                </c:pt>
                <c:pt idx="6">
                  <c:v>929062.49080999999</c:v>
                </c:pt>
                <c:pt idx="7">
                  <c:v>1023453.5835299999</c:v>
                </c:pt>
                <c:pt idx="8">
                  <c:v>1148069.6106700001</c:v>
                </c:pt>
                <c:pt idx="9">
                  <c:v>1144153.3469400001</c:v>
                </c:pt>
                <c:pt idx="10">
                  <c:v>1203737.4269699999</c:v>
                </c:pt>
                <c:pt idx="11">
                  <c:v>1226342.3624499999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E-4ED8-A07E-3F008161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56480"/>
        <c:axId val="-187558656"/>
      </c:lineChart>
      <c:catAx>
        <c:axId val="-1875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5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586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56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'2002_2022_AYLIK_IHR'!$C$48:$N$48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428053.20218999998</c:v>
                </c:pt>
                <c:pt idx="2">
                  <c:v>513024.81352999998</c:v>
                </c:pt>
                <c:pt idx="3">
                  <c:v>565859.13638000004</c:v>
                </c:pt>
                <c:pt idx="4">
                  <c:v>444259.99423000001</c:v>
                </c:pt>
                <c:pt idx="5">
                  <c:v>522877.34250000003</c:v>
                </c:pt>
                <c:pt idx="6">
                  <c:v>416851.55596999999</c:v>
                </c:pt>
                <c:pt idx="7">
                  <c:v>473969.80790000001</c:v>
                </c:pt>
                <c:pt idx="8">
                  <c:v>458869.40548999998</c:v>
                </c:pt>
                <c:pt idx="9">
                  <c:v>414817.51269</c:v>
                </c:pt>
                <c:pt idx="10">
                  <c:v>418128.62686999998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0-4D9A-B11C-393A30499969}"/>
            </c:ext>
          </c:extLst>
        </c:ser>
        <c:ser>
          <c:idx val="0"/>
          <c:order val="1"/>
          <c:tx>
            <c:strRef>
              <c:f>'2002_2022_AYLIK_IHR'!$A$49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402216.03662999999</c:v>
                </c:pt>
                <c:pt idx="3">
                  <c:v>401900.21363999997</c:v>
                </c:pt>
                <c:pt idx="4">
                  <c:v>384005.97986999998</c:v>
                </c:pt>
                <c:pt idx="5">
                  <c:v>425640.18014000001</c:v>
                </c:pt>
                <c:pt idx="6">
                  <c:v>357592.64304</c:v>
                </c:pt>
                <c:pt idx="7">
                  <c:v>420352.70672999998</c:v>
                </c:pt>
                <c:pt idx="8">
                  <c:v>414216.10771000001</c:v>
                </c:pt>
                <c:pt idx="9">
                  <c:v>380632.57043000002</c:v>
                </c:pt>
                <c:pt idx="10">
                  <c:v>395555.55022999999</c:v>
                </c:pt>
                <c:pt idx="11">
                  <c:v>419566.73978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0-4D9A-B11C-393A3049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65728"/>
        <c:axId val="-187564096"/>
      </c:lineChart>
      <c:catAx>
        <c:axId val="-1875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6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64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65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'2002_2022_AYLIK_IHR'!$C$50:$N$50</c:f>
              <c:numCache>
                <c:formatCode>#,##0</c:formatCode>
                <c:ptCount val="12"/>
                <c:pt idx="0">
                  <c:v>359340.35547000001</c:v>
                </c:pt>
                <c:pt idx="1">
                  <c:v>492450.39403000002</c:v>
                </c:pt>
                <c:pt idx="2">
                  <c:v>434701.79544999998</c:v>
                </c:pt>
                <c:pt idx="3">
                  <c:v>528728.36580000003</c:v>
                </c:pt>
                <c:pt idx="4">
                  <c:v>352385.95955999999</c:v>
                </c:pt>
                <c:pt idx="5">
                  <c:v>531468.82371000003</c:v>
                </c:pt>
                <c:pt idx="6">
                  <c:v>370862.56838999997</c:v>
                </c:pt>
                <c:pt idx="7">
                  <c:v>499392.72463000001</c:v>
                </c:pt>
                <c:pt idx="8">
                  <c:v>601217.94857000001</c:v>
                </c:pt>
                <c:pt idx="9">
                  <c:v>536461.99378000002</c:v>
                </c:pt>
                <c:pt idx="10">
                  <c:v>603773.83692000003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8-4D5B-95B0-F17202B5FCE8}"/>
            </c:ext>
          </c:extLst>
        </c:ser>
        <c:ser>
          <c:idx val="0"/>
          <c:order val="1"/>
          <c:tx>
            <c:strRef>
              <c:f>'2002_2022_AYLIK_IHR'!$A$51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406145.41819</c:v>
                </c:pt>
                <c:pt idx="4">
                  <c:v>492628.34412000002</c:v>
                </c:pt>
                <c:pt idx="5">
                  <c:v>594623.31441999995</c:v>
                </c:pt>
                <c:pt idx="6">
                  <c:v>459338.49693000002</c:v>
                </c:pt>
                <c:pt idx="7">
                  <c:v>452122.42173</c:v>
                </c:pt>
                <c:pt idx="8">
                  <c:v>507313.06409</c:v>
                </c:pt>
                <c:pt idx="9">
                  <c:v>685805.49332999997</c:v>
                </c:pt>
                <c:pt idx="10">
                  <c:v>1284244.8190299999</c:v>
                </c:pt>
                <c:pt idx="11">
                  <c:v>926794.16813000001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8-4D5B-95B0-F17202B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59200"/>
        <c:axId val="-187560832"/>
      </c:lineChart>
      <c:catAx>
        <c:axId val="-1875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6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608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559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'2002_2022_AYLIK_IHR'!$C$46:$N$46</c:f>
              <c:numCache>
                <c:formatCode>#,##0</c:formatCode>
                <c:ptCount val="12"/>
                <c:pt idx="0">
                  <c:v>1624870.9212799999</c:v>
                </c:pt>
                <c:pt idx="1">
                  <c:v>1748025.8573400001</c:v>
                </c:pt>
                <c:pt idx="2">
                  <c:v>2254642.9408300002</c:v>
                </c:pt>
                <c:pt idx="3">
                  <c:v>2018781.5017500001</c:v>
                </c:pt>
                <c:pt idx="4">
                  <c:v>1904225.6829299999</c:v>
                </c:pt>
                <c:pt idx="5">
                  <c:v>2284603.6206299998</c:v>
                </c:pt>
                <c:pt idx="6">
                  <c:v>1600424.8936600001</c:v>
                </c:pt>
                <c:pt idx="7">
                  <c:v>1817939.09244</c:v>
                </c:pt>
                <c:pt idx="8">
                  <c:v>1773134.25046</c:v>
                </c:pt>
                <c:pt idx="9">
                  <c:v>1390788.0397699999</c:v>
                </c:pt>
                <c:pt idx="10">
                  <c:v>1348396.65075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D-4C66-A7D1-7B3F314ABCC3}"/>
            </c:ext>
          </c:extLst>
        </c:ser>
        <c:ser>
          <c:idx val="0"/>
          <c:order val="1"/>
          <c:tx>
            <c:strRef>
              <c:f>'2002_2022_AYLIK_IHR'!$A$47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'2002_2022_AYLIK_IHR'!$C$47:$N$47</c:f>
              <c:numCache>
                <c:formatCode>#,##0</c:formatCode>
                <c:ptCount val="12"/>
                <c:pt idx="0">
                  <c:v>1052767.47321</c:v>
                </c:pt>
                <c:pt idx="1">
                  <c:v>1191709.9948400001</c:v>
                </c:pt>
                <c:pt idx="2">
                  <c:v>1526133.41301</c:v>
                </c:pt>
                <c:pt idx="3">
                  <c:v>1647164.7859799999</c:v>
                </c:pt>
                <c:pt idx="4">
                  <c:v>1727666.49</c:v>
                </c:pt>
                <c:pt idx="5">
                  <c:v>2007804.7012499999</c:v>
                </c:pt>
                <c:pt idx="6">
                  <c:v>1727114.1022699999</c:v>
                </c:pt>
                <c:pt idx="7">
                  <c:v>2255362.4096900001</c:v>
                </c:pt>
                <c:pt idx="8">
                  <c:v>2578495.23636</c:v>
                </c:pt>
                <c:pt idx="9">
                  <c:v>2253981.7448999998</c:v>
                </c:pt>
                <c:pt idx="10">
                  <c:v>2014250.3414100001</c:v>
                </c:pt>
                <c:pt idx="11">
                  <c:v>2264429.8645100002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D-4C66-A7D1-7B3F314A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889200"/>
        <c:axId val="-186890832"/>
      </c:lineChart>
      <c:catAx>
        <c:axId val="-18688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89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68908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889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'2002_2022_AYLIK_IHR'!$C$60:$N$60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471948.01059999998</c:v>
                </c:pt>
                <c:pt idx="2">
                  <c:v>554601.22594000003</c:v>
                </c:pt>
                <c:pt idx="3">
                  <c:v>703513.77006000001</c:v>
                </c:pt>
                <c:pt idx="4">
                  <c:v>533049.23033000005</c:v>
                </c:pt>
                <c:pt idx="5">
                  <c:v>594670.65590000001</c:v>
                </c:pt>
                <c:pt idx="6">
                  <c:v>488188.33357999998</c:v>
                </c:pt>
                <c:pt idx="7">
                  <c:v>598093.22568999999</c:v>
                </c:pt>
                <c:pt idx="8">
                  <c:v>537980.85308999999</c:v>
                </c:pt>
                <c:pt idx="9">
                  <c:v>462280.18812000001</c:v>
                </c:pt>
                <c:pt idx="10">
                  <c:v>509097.12755999999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4-47D1-9442-99EEBE334563}"/>
            </c:ext>
          </c:extLst>
        </c:ser>
        <c:ser>
          <c:idx val="0"/>
          <c:order val="1"/>
          <c:tx>
            <c:strRef>
              <c:f>'2002_2022_AYLIK_IHR'!$A$61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496926.69274000003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582749.42501999997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4-47D1-9442-99EEBE334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887024"/>
        <c:axId val="-186890288"/>
      </c:lineChart>
      <c:catAx>
        <c:axId val="-18688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89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68902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8870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7-4D9A-B8CA-C77EB812EF71}"/>
            </c:ext>
          </c:extLst>
        </c:ser>
        <c:ser>
          <c:idx val="1"/>
          <c:order val="1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'2002_2022_AYLIK_IHR'!$C$82:$N$82</c:f>
              <c:numCache>
                <c:formatCode>#,##0</c:formatCode>
                <c:ptCount val="12"/>
                <c:pt idx="0">
                  <c:v>17554133.728999998</c:v>
                </c:pt>
                <c:pt idx="1">
                  <c:v>19904702.655999999</c:v>
                </c:pt>
                <c:pt idx="2">
                  <c:v>22610060.539999999</c:v>
                </c:pt>
                <c:pt idx="3">
                  <c:v>23332275.037999999</c:v>
                </c:pt>
                <c:pt idx="4">
                  <c:v>18928814.153999999</c:v>
                </c:pt>
                <c:pt idx="5">
                  <c:v>23369842.386</c:v>
                </c:pt>
                <c:pt idx="6">
                  <c:v>18491590.726</c:v>
                </c:pt>
                <c:pt idx="7">
                  <c:v>21282965.609000001</c:v>
                </c:pt>
                <c:pt idx="8">
                  <c:v>22591565.41</c:v>
                </c:pt>
                <c:pt idx="9">
                  <c:v>21328212.228</c:v>
                </c:pt>
                <c:pt idx="10">
                  <c:v>21854191.91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7-4D9A-B8CA-C77EB812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1386384"/>
        <c:axId val="-321386928"/>
      </c:lineChart>
      <c:catAx>
        <c:axId val="-32138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138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13869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1386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'2002_2022_AYLIK_IHR'!$C$38:$N$38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140232.55400999999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44156.116430000002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210071.99903000001</c:v>
                </c:pt>
                <c:pt idx="10">
                  <c:v>55150.092530000002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3-48C2-8906-2147E6A98CA7}"/>
            </c:ext>
          </c:extLst>
        </c:ser>
        <c:ser>
          <c:idx val="0"/>
          <c:order val="1"/>
          <c:tx>
            <c:strRef>
              <c:f>'2002_2022_AYLIK_IHR'!$A$39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153850.51842000001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170121.63492000001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3-48C2-8906-2147E6A98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888112"/>
        <c:axId val="-186887568"/>
      </c:lineChart>
      <c:catAx>
        <c:axId val="-18688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88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688756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88811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'2002_2022_AYLIK_IHR'!$C$52:$N$52</c:f>
              <c:numCache>
                <c:formatCode>#,##0</c:formatCode>
                <c:ptCount val="12"/>
                <c:pt idx="0">
                  <c:v>295375.80463000003</c:v>
                </c:pt>
                <c:pt idx="1">
                  <c:v>325086.20932999998</c:v>
                </c:pt>
                <c:pt idx="2">
                  <c:v>326942.17726000003</c:v>
                </c:pt>
                <c:pt idx="3">
                  <c:v>390536.09840999998</c:v>
                </c:pt>
                <c:pt idx="4">
                  <c:v>330387.68416</c:v>
                </c:pt>
                <c:pt idx="5">
                  <c:v>308733.55767000001</c:v>
                </c:pt>
                <c:pt idx="6">
                  <c:v>325742.77529000002</c:v>
                </c:pt>
                <c:pt idx="7">
                  <c:v>333557.14108999999</c:v>
                </c:pt>
                <c:pt idx="8">
                  <c:v>166231.67371</c:v>
                </c:pt>
                <c:pt idx="9">
                  <c:v>464526.74857</c:v>
                </c:pt>
                <c:pt idx="10">
                  <c:v>503295.69412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7-4ABB-B156-92CBD1091BD8}"/>
            </c:ext>
          </c:extLst>
        </c:ser>
        <c:ser>
          <c:idx val="0"/>
          <c:order val="1"/>
          <c:tx>
            <c:strRef>
              <c:f>'2002_2022_AYLIK_IHR'!$A$53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239695.27695999999</c:v>
                </c:pt>
                <c:pt idx="9">
                  <c:v>301391.62998999999</c:v>
                </c:pt>
                <c:pt idx="10">
                  <c:v>382521.11450999998</c:v>
                </c:pt>
                <c:pt idx="11">
                  <c:v>431860.10736999998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7-4ABB-B156-92CBD109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885392"/>
        <c:axId val="-186316048"/>
      </c:lineChart>
      <c:catAx>
        <c:axId val="-18688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31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6316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885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'2002_2022_AYLIK_IHR'!$C$54:$N$54</c:f>
              <c:numCache>
                <c:formatCode>#,##0</c:formatCode>
                <c:ptCount val="12"/>
                <c:pt idx="0">
                  <c:v>457936.31052</c:v>
                </c:pt>
                <c:pt idx="1">
                  <c:v>536997.35436</c:v>
                </c:pt>
                <c:pt idx="2">
                  <c:v>616171.29653000005</c:v>
                </c:pt>
                <c:pt idx="3">
                  <c:v>635020.23771000002</c:v>
                </c:pt>
                <c:pt idx="4">
                  <c:v>494790.86468</c:v>
                </c:pt>
                <c:pt idx="5">
                  <c:v>620117.60493999999</c:v>
                </c:pt>
                <c:pt idx="6">
                  <c:v>458578.39078000002</c:v>
                </c:pt>
                <c:pt idx="7">
                  <c:v>545258.63759000006</c:v>
                </c:pt>
                <c:pt idx="8">
                  <c:v>577506.41783000005</c:v>
                </c:pt>
                <c:pt idx="9">
                  <c:v>551743.96661</c:v>
                </c:pt>
                <c:pt idx="10">
                  <c:v>599828.30146999995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6-4189-8E92-76804A2482AA}"/>
            </c:ext>
          </c:extLst>
        </c:ser>
        <c:ser>
          <c:idx val="0"/>
          <c:order val="1"/>
          <c:tx>
            <c:strRef>
              <c:f>'2002_2022_AYLIK_IHR'!$A$55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'2002_2022_AYLIK_IHR'!$C$55:$N$55</c:f>
              <c:numCache>
                <c:formatCode>#,##0</c:formatCode>
                <c:ptCount val="12"/>
                <c:pt idx="0">
                  <c:v>400023.77013999998</c:v>
                </c:pt>
                <c:pt idx="1">
                  <c:v>445925.11801999999</c:v>
                </c:pt>
                <c:pt idx="2">
                  <c:v>545985.29362000001</c:v>
                </c:pt>
                <c:pt idx="3">
                  <c:v>561086.21823999996</c:v>
                </c:pt>
                <c:pt idx="4">
                  <c:v>485871.66136999999</c:v>
                </c:pt>
                <c:pt idx="5">
                  <c:v>573154.10702</c:v>
                </c:pt>
                <c:pt idx="6">
                  <c:v>466206.55346999998</c:v>
                </c:pt>
                <c:pt idx="7">
                  <c:v>521625.02171</c:v>
                </c:pt>
                <c:pt idx="8">
                  <c:v>550044.71753000002</c:v>
                </c:pt>
                <c:pt idx="9">
                  <c:v>513411.63615999999</c:v>
                </c:pt>
                <c:pt idx="10">
                  <c:v>559250.27988000005</c:v>
                </c:pt>
                <c:pt idx="11">
                  <c:v>570142.19739999995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6-4189-8E92-76804A24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314960"/>
        <c:axId val="-186314416"/>
      </c:lineChart>
      <c:catAx>
        <c:axId val="-18631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31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63144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314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'2002_2022_AYLIK_IHR'!$C$3:$N$3</c:f>
              <c:numCache>
                <c:formatCode>#,##0</c:formatCode>
                <c:ptCount val="12"/>
                <c:pt idx="0">
                  <c:v>2058772.94802</c:v>
                </c:pt>
                <c:pt idx="1">
                  <c:v>2127156.9267700003</c:v>
                </c:pt>
                <c:pt idx="2">
                  <c:v>2425908.1272400003</c:v>
                </c:pt>
                <c:pt idx="3">
                  <c:v>2351071.3903600001</c:v>
                </c:pt>
                <c:pt idx="4">
                  <c:v>2069723.5391500001</c:v>
                </c:pt>
                <c:pt idx="5">
                  <c:v>2557481.6841000002</c:v>
                </c:pt>
                <c:pt idx="6">
                  <c:v>2018164.4171999998</c:v>
                </c:pt>
                <c:pt idx="7">
                  <c:v>2316954.4556400003</c:v>
                </c:pt>
                <c:pt idx="8">
                  <c:v>2723141.20909</c:v>
                </c:pt>
                <c:pt idx="9">
                  <c:v>2827424.9145599999</c:v>
                </c:pt>
                <c:pt idx="10">
                  <c:v>3021792.5005800002</c:v>
                </c:pt>
                <c:pt idx="11">
                  <c:v>3209086.27605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4-4295-894E-B2A2DE8DDBEA}"/>
            </c:ext>
          </c:extLst>
        </c:ser>
        <c:ser>
          <c:idx val="1"/>
          <c:order val="1"/>
          <c:tx>
            <c:strRef>
              <c:f>'2002_2022_AYLIK_IHR'!$A$2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'2002_2022_AYLIK_IHR'!$C$2:$N$2</c:f>
              <c:numCache>
                <c:formatCode>#,##0</c:formatCode>
                <c:ptCount val="12"/>
                <c:pt idx="0">
                  <c:v>2550049.1039799997</c:v>
                </c:pt>
                <c:pt idx="1">
                  <c:v>2742664.7498400002</c:v>
                </c:pt>
                <c:pt idx="2">
                  <c:v>2964269.28522</c:v>
                </c:pt>
                <c:pt idx="3">
                  <c:v>2749477.2853000006</c:v>
                </c:pt>
                <c:pt idx="4">
                  <c:v>2408609.39108</c:v>
                </c:pt>
                <c:pt idx="5">
                  <c:v>2985497.8645799998</c:v>
                </c:pt>
                <c:pt idx="6">
                  <c:v>2325804.3476500004</c:v>
                </c:pt>
                <c:pt idx="7">
                  <c:v>2765517.47438</c:v>
                </c:pt>
                <c:pt idx="8">
                  <c:v>2985526.2116</c:v>
                </c:pt>
                <c:pt idx="9">
                  <c:v>3032401.2611699998</c:v>
                </c:pt>
                <c:pt idx="10">
                  <c:v>3329699.9879400004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4-4295-894E-B2A2DE8DD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1396176"/>
        <c:axId val="-321395088"/>
      </c:lineChart>
      <c:catAx>
        <c:axId val="-32139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139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1395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13961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2009-2022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8-4009-80E0-0CA8F9717F71}"/>
            </c:ext>
          </c:extLst>
        </c:ser>
        <c:ser>
          <c:idx val="6"/>
          <c:order val="1"/>
          <c:tx>
            <c:strRef>
              <c:f>'2002_2022_AYLIK_IHR'!$A$70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'2002_2022_AYLIK_IHR'!$C$70:$N$70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8-4009-80E0-0CA8F9717F71}"/>
            </c:ext>
          </c:extLst>
        </c:ser>
        <c:ser>
          <c:idx val="7"/>
          <c:order val="2"/>
          <c:tx>
            <c:strRef>
              <c:f>'2002_2022_AYLIK_IHR'!$A$71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8-4009-80E0-0CA8F9717F71}"/>
            </c:ext>
          </c:extLst>
        </c:ser>
        <c:ser>
          <c:idx val="0"/>
          <c:order val="3"/>
          <c:tx>
            <c:strRef>
              <c:f>'2002_2022_AYLIK_IHR'!$A$72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'2002_2022_AYLIK_IHR'!$C$72:$N$72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8-4009-80E0-0CA8F9717F71}"/>
            </c:ext>
          </c:extLst>
        </c:ser>
        <c:ser>
          <c:idx val="3"/>
          <c:order val="4"/>
          <c:tx>
            <c:strRef>
              <c:f>'2002_2022_AYLIK_IHR'!$A$73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'2002_2022_AYLIK_IHR'!$C$73:$N$73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8-4009-80E0-0CA8F9717F71}"/>
            </c:ext>
          </c:extLst>
        </c:ser>
        <c:ser>
          <c:idx val="4"/>
          <c:order val="5"/>
          <c:tx>
            <c:strRef>
              <c:f>'2002_2022_AYLIK_IHR'!$A$74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'2002_2022_AYLIK_IHR'!$C$74:$N$74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38-4009-80E0-0CA8F9717F71}"/>
            </c:ext>
          </c:extLst>
        </c:ser>
        <c:ser>
          <c:idx val="1"/>
          <c:order val="6"/>
          <c:tx>
            <c:strRef>
              <c:f>'2002_2022_AYLIK_IHR'!$A$75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'2002_2022_AYLIK_IHR'!$C$75:$N$75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38-4009-80E0-0CA8F9717F71}"/>
            </c:ext>
          </c:extLst>
        </c:ser>
        <c:ser>
          <c:idx val="2"/>
          <c:order val="7"/>
          <c:tx>
            <c:strRef>
              <c:f>'2002_2022_AYLIK_IHR'!$A$76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'2002_2022_AYLIK_IHR'!$C$76:$N$76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38-4009-80E0-0CA8F9717F71}"/>
            </c:ext>
          </c:extLst>
        </c:ser>
        <c:ser>
          <c:idx val="8"/>
          <c:order val="8"/>
          <c:tx>
            <c:strRef>
              <c:f>'2002_2022_AYLIK_IHR'!$A$77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'2002_2022_AYLIK_IHR'!$C$77:$N$77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38-4009-80E0-0CA8F9717F71}"/>
            </c:ext>
          </c:extLst>
        </c:ser>
        <c:ser>
          <c:idx val="9"/>
          <c:order val="9"/>
          <c:tx>
            <c:strRef>
              <c:f>'2002_2022_AYLIK_IHR'!$A$78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'2002_2022_AYLIK_IHR'!$C$78:$N$78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38-4009-80E0-0CA8F9717F71}"/>
            </c:ext>
          </c:extLst>
        </c:ser>
        <c:ser>
          <c:idx val="10"/>
          <c:order val="10"/>
          <c:tx>
            <c:strRef>
              <c:f>'2002_2022_AYLIK_IHR'!$A$79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'2002_2022_AYLIK_IHR'!$C$79:$N$79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38-4009-80E0-0CA8F9717F71}"/>
            </c:ext>
          </c:extLst>
        </c:ser>
        <c:ser>
          <c:idx val="11"/>
          <c:order val="11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'2002_2022_AYLIK_IHR'!$C$81:$N$81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38-4009-80E0-0CA8F9717F71}"/>
            </c:ext>
          </c:extLst>
        </c:ser>
        <c:ser>
          <c:idx val="12"/>
          <c:order val="12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'2002_2022_AYLIK_IHR'!$C$82:$N$82</c:f>
              <c:numCache>
                <c:formatCode>#,##0</c:formatCode>
                <c:ptCount val="12"/>
                <c:pt idx="0">
                  <c:v>17554133.728999998</c:v>
                </c:pt>
                <c:pt idx="1">
                  <c:v>19904702.655999999</c:v>
                </c:pt>
                <c:pt idx="2">
                  <c:v>22610060.539999999</c:v>
                </c:pt>
                <c:pt idx="3">
                  <c:v>23332275.037999999</c:v>
                </c:pt>
                <c:pt idx="4">
                  <c:v>18928814.153999999</c:v>
                </c:pt>
                <c:pt idx="5">
                  <c:v>23369842.386</c:v>
                </c:pt>
                <c:pt idx="6">
                  <c:v>18491590.726</c:v>
                </c:pt>
                <c:pt idx="7">
                  <c:v>21282965.609000001</c:v>
                </c:pt>
                <c:pt idx="8">
                  <c:v>22591565.41</c:v>
                </c:pt>
                <c:pt idx="9">
                  <c:v>21328212.228</c:v>
                </c:pt>
                <c:pt idx="10">
                  <c:v>21854191.91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38-4009-80E0-0CA8F971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1393456"/>
        <c:axId val="-321392912"/>
      </c:lineChart>
      <c:catAx>
        <c:axId val="-32139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139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139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13934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'2002_2022_AYLIK_IHR'!$A$62:$A$82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'2002_2022_AYLIK_IHR'!$A$62:$A$82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'2002_2022_AYLIK_IHR'!$O$62:$O$82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225214458.03800002</c:v>
                </c:pt>
                <c:pt idx="20">
                  <c:v>231248354.38600001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A-42A4-BCC5-7FFF19D1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738624"/>
        <c:axId val="-188733184"/>
      </c:barChart>
      <c:catAx>
        <c:axId val="-1887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3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87331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3862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'2002_2022_AYLIK_IHR'!$C$4:$N$4</c:f>
              <c:numCache>
                <c:formatCode>#,##0</c:formatCode>
                <c:ptCount val="12"/>
                <c:pt idx="0">
                  <c:v>829296.07770000002</c:v>
                </c:pt>
                <c:pt idx="1">
                  <c:v>938170.89320000005</c:v>
                </c:pt>
                <c:pt idx="2">
                  <c:v>960880.82273000001</c:v>
                </c:pt>
                <c:pt idx="3">
                  <c:v>811774.95753999997</c:v>
                </c:pt>
                <c:pt idx="4">
                  <c:v>865030.04241999995</c:v>
                </c:pt>
                <c:pt idx="5">
                  <c:v>995159.42390000005</c:v>
                </c:pt>
                <c:pt idx="6">
                  <c:v>839661.39619999996</c:v>
                </c:pt>
                <c:pt idx="7">
                  <c:v>997104.60316000006</c:v>
                </c:pt>
                <c:pt idx="8">
                  <c:v>1010645.02887</c:v>
                </c:pt>
                <c:pt idx="9">
                  <c:v>1044760.04528</c:v>
                </c:pt>
                <c:pt idx="10">
                  <c:v>1078307.7435300001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5-4694-954A-49F59CB0A8D6}"/>
            </c:ext>
          </c:extLst>
        </c:ser>
        <c:ser>
          <c:idx val="0"/>
          <c:order val="1"/>
          <c:tx>
            <c:strRef>
              <c:f>'2002_2022_AYLIK_IHR'!$A$5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'2002_2022_AYLIK_IHR'!$C$5:$N$5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635152.71918999997</c:v>
                </c:pt>
                <c:pt idx="2">
                  <c:v>783752.09183000005</c:v>
                </c:pt>
                <c:pt idx="3">
                  <c:v>749920.66836999997</c:v>
                </c:pt>
                <c:pt idx="4">
                  <c:v>609595.60609999998</c:v>
                </c:pt>
                <c:pt idx="5">
                  <c:v>764393.56053000002</c:v>
                </c:pt>
                <c:pt idx="6">
                  <c:v>641900.72643000004</c:v>
                </c:pt>
                <c:pt idx="7">
                  <c:v>780012.62309999997</c:v>
                </c:pt>
                <c:pt idx="8">
                  <c:v>840003.30015999998</c:v>
                </c:pt>
                <c:pt idx="9">
                  <c:v>897190.43819999998</c:v>
                </c:pt>
                <c:pt idx="10">
                  <c:v>896591.60835999995</c:v>
                </c:pt>
                <c:pt idx="11">
                  <c:v>948837.25242000003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5-4694-954A-49F59CB0A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732096"/>
        <c:axId val="-188739712"/>
      </c:lineChart>
      <c:catAx>
        <c:axId val="-18873209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3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87397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320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'2002_2022_AYLIK_IHR'!$C$6:$N$6</c:f>
              <c:numCache>
                <c:formatCode>#,##0</c:formatCode>
                <c:ptCount val="12"/>
                <c:pt idx="0">
                  <c:v>284427.62802</c:v>
                </c:pt>
                <c:pt idx="1">
                  <c:v>253754.06925999999</c:v>
                </c:pt>
                <c:pt idx="2">
                  <c:v>224880.32947</c:v>
                </c:pt>
                <c:pt idx="3">
                  <c:v>209879.04910999999</c:v>
                </c:pt>
                <c:pt idx="4">
                  <c:v>189527.81724</c:v>
                </c:pt>
                <c:pt idx="5">
                  <c:v>293476.03868</c:v>
                </c:pt>
                <c:pt idx="6">
                  <c:v>155058.80514000001</c:v>
                </c:pt>
                <c:pt idx="7">
                  <c:v>154836.084</c:v>
                </c:pt>
                <c:pt idx="8">
                  <c:v>178578.22101000001</c:v>
                </c:pt>
                <c:pt idx="9">
                  <c:v>239084.34153000001</c:v>
                </c:pt>
                <c:pt idx="10">
                  <c:v>354890.40959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D-4A23-8A4D-8C89E5706EE9}"/>
            </c:ext>
          </c:extLst>
        </c:ser>
        <c:ser>
          <c:idx val="0"/>
          <c:order val="1"/>
          <c:tx>
            <c:strRef>
              <c:f>'2002_2022_AYLIK_IHR'!$A$7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295140.73609999998</c:v>
                </c:pt>
                <c:pt idx="6">
                  <c:v>166029.30218999999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291587.59298999998</c:v>
                </c:pt>
                <c:pt idx="10">
                  <c:v>365157.71123000002</c:v>
                </c:pt>
                <c:pt idx="11">
                  <c:v>409189.45477000001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D-4A23-8A4D-8C89E5706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729376"/>
        <c:axId val="-188732640"/>
      </c:lineChart>
      <c:catAx>
        <c:axId val="-1887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3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87326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293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'2002_2022_AYLIK_IHR'!$C$8:$N$8</c:f>
              <c:numCache>
                <c:formatCode>#,##0</c:formatCode>
                <c:ptCount val="12"/>
                <c:pt idx="0">
                  <c:v>172966.68771</c:v>
                </c:pt>
                <c:pt idx="1">
                  <c:v>202863.34534</c:v>
                </c:pt>
                <c:pt idx="2">
                  <c:v>229835.91381</c:v>
                </c:pt>
                <c:pt idx="3">
                  <c:v>206688.71721</c:v>
                </c:pt>
                <c:pt idx="4">
                  <c:v>157721.86092000001</c:v>
                </c:pt>
                <c:pt idx="5">
                  <c:v>182252.02854999999</c:v>
                </c:pt>
                <c:pt idx="6">
                  <c:v>160760.45160999999</c:v>
                </c:pt>
                <c:pt idx="7">
                  <c:v>235990.35</c:v>
                </c:pt>
                <c:pt idx="8">
                  <c:v>261700.05892000001</c:v>
                </c:pt>
                <c:pt idx="9">
                  <c:v>246434.35423999999</c:v>
                </c:pt>
                <c:pt idx="10">
                  <c:v>231494.90672999999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8-4B38-9BC8-C2DF712B234D}"/>
            </c:ext>
          </c:extLst>
        </c:ser>
        <c:ser>
          <c:idx val="0"/>
          <c:order val="1"/>
          <c:tx>
            <c:strRef>
              <c:f>'2002_2022_AYLIK_IHR'!$A$9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145442.87432</c:v>
                </c:pt>
                <c:pt idx="2">
                  <c:v>164140.00865</c:v>
                </c:pt>
                <c:pt idx="3">
                  <c:v>157710.70725000001</c:v>
                </c:pt>
                <c:pt idx="4">
                  <c:v>144432.52205</c:v>
                </c:pt>
                <c:pt idx="5">
                  <c:v>193334.14882999999</c:v>
                </c:pt>
                <c:pt idx="6">
                  <c:v>152303.13179000001</c:v>
                </c:pt>
                <c:pt idx="7">
                  <c:v>179835.28245</c:v>
                </c:pt>
                <c:pt idx="8">
                  <c:v>202730.96283999999</c:v>
                </c:pt>
                <c:pt idx="9">
                  <c:v>181364.35298</c:v>
                </c:pt>
                <c:pt idx="10">
                  <c:v>191293.85974000001</c:v>
                </c:pt>
                <c:pt idx="11">
                  <c:v>184486.58335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8-4B38-9BC8-C2DF712B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734816"/>
        <c:axId val="-188730464"/>
      </c:lineChart>
      <c:catAx>
        <c:axId val="-1887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3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8730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734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0" t="s">
        <v>122</v>
      </c>
      <c r="C1" s="150"/>
      <c r="D1" s="150"/>
      <c r="E1" s="150"/>
      <c r="F1" s="150"/>
      <c r="G1" s="150"/>
      <c r="H1" s="150"/>
      <c r="I1" s="150"/>
      <c r="J1" s="150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7" t="s">
        <v>123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7.399999999999999" x14ac:dyDescent="0.25">
      <c r="A6" s="3"/>
      <c r="B6" s="146" t="s">
        <v>124</v>
      </c>
      <c r="C6" s="146"/>
      <c r="D6" s="146"/>
      <c r="E6" s="146"/>
      <c r="F6" s="146" t="s">
        <v>125</v>
      </c>
      <c r="G6" s="146"/>
      <c r="H6" s="146"/>
      <c r="I6" s="146"/>
      <c r="J6" s="146" t="s">
        <v>104</v>
      </c>
      <c r="K6" s="146"/>
      <c r="L6" s="146"/>
      <c r="M6" s="146"/>
    </row>
    <row r="7" spans="1:13" ht="28.2" x14ac:dyDescent="0.3">
      <c r="A7" s="4" t="s">
        <v>1</v>
      </c>
      <c r="B7" s="5">
        <v>2021</v>
      </c>
      <c r="C7" s="6">
        <v>2022</v>
      </c>
      <c r="D7" s="7" t="s">
        <v>118</v>
      </c>
      <c r="E7" s="7" t="s">
        <v>119</v>
      </c>
      <c r="F7" s="5">
        <v>2021</v>
      </c>
      <c r="G7" s="6">
        <v>2022</v>
      </c>
      <c r="H7" s="7" t="s">
        <v>118</v>
      </c>
      <c r="I7" s="7" t="s">
        <v>119</v>
      </c>
      <c r="J7" s="5" t="s">
        <v>126</v>
      </c>
      <c r="K7" s="5" t="s">
        <v>127</v>
      </c>
      <c r="L7" s="7" t="s">
        <v>118</v>
      </c>
      <c r="M7" s="7" t="s">
        <v>119</v>
      </c>
    </row>
    <row r="8" spans="1:13" ht="16.8" x14ac:dyDescent="0.3">
      <c r="A8" s="85" t="s">
        <v>2</v>
      </c>
      <c r="B8" s="8">
        <f>B9+B18+B20</f>
        <v>3021792.5005800002</v>
      </c>
      <c r="C8" s="8">
        <f>C9+C18+C20</f>
        <v>3329699.9879400004</v>
      </c>
      <c r="D8" s="10">
        <f t="shared" ref="D8:D46" si="0">(C8-B8)/B8*100</f>
        <v>10.189564217294889</v>
      </c>
      <c r="E8" s="10">
        <f t="shared" ref="E8:E44" si="1">C8/C$46*100</f>
        <v>15.235978532870861</v>
      </c>
      <c r="F8" s="8">
        <f>F9+F18+F20</f>
        <v>26497592.112709999</v>
      </c>
      <c r="G8" s="8">
        <f>G9+G18+G20</f>
        <v>30839516.96274</v>
      </c>
      <c r="H8" s="10">
        <f t="shared" ref="H8:H46" si="2">(G8-F8)/F8*100</f>
        <v>16.386110977787023</v>
      </c>
      <c r="I8" s="10">
        <f t="shared" ref="I8:I44" si="3">G8/G$46*100</f>
        <v>13.336102237191556</v>
      </c>
      <c r="J8" s="8">
        <f>J9+J18+J20</f>
        <v>29090699.972429998</v>
      </c>
      <c r="K8" s="8">
        <f>K9+K18+K20</f>
        <v>34048603.238790005</v>
      </c>
      <c r="L8" s="10">
        <f t="shared" ref="L8:L46" si="4">(K8-J8)/J8*100</f>
        <v>17.042914990215905</v>
      </c>
      <c r="M8" s="10">
        <f t="shared" ref="M8:M44" si="5">K8/K$46*100</f>
        <v>13.432372787142619</v>
      </c>
    </row>
    <row r="9" spans="1:13" ht="15.6" x14ac:dyDescent="0.3">
      <c r="A9" s="9" t="s">
        <v>3</v>
      </c>
      <c r="B9" s="8">
        <f>B10+B11+B12+B13+B14+B15+B16+B17</f>
        <v>2006039.3699099999</v>
      </c>
      <c r="C9" s="8">
        <f>C10+C11+C12+C13+C14+C15+C16+C17</f>
        <v>2208675.0617300007</v>
      </c>
      <c r="D9" s="10">
        <f t="shared" si="0"/>
        <v>10.101281902014312</v>
      </c>
      <c r="E9" s="10">
        <f t="shared" si="1"/>
        <v>10.10641377556202</v>
      </c>
      <c r="F9" s="8">
        <f>F10+F11+F12+F13+F14+F15+F16+F17</f>
        <v>17229091.896129999</v>
      </c>
      <c r="G9" s="8">
        <f>G10+G11+G12+G13+G14+G15+G16+G17</f>
        <v>19440444.593150001</v>
      </c>
      <c r="H9" s="10">
        <f t="shared" si="2"/>
        <v>12.834992757318311</v>
      </c>
      <c r="I9" s="10">
        <f t="shared" si="3"/>
        <v>8.4067385667532104</v>
      </c>
      <c r="J9" s="8">
        <f>J10+J11+J12+J13+J14+J15+J16+J17</f>
        <v>18993237.945679996</v>
      </c>
      <c r="K9" s="8">
        <f>K10+K11+K12+K13+K14+K15+K16+K17</f>
        <v>21529522.230020002</v>
      </c>
      <c r="L9" s="10">
        <f t="shared" si="4"/>
        <v>13.353617174668642</v>
      </c>
      <c r="M9" s="10">
        <f t="shared" si="5"/>
        <v>8.4935222303991313</v>
      </c>
    </row>
    <row r="10" spans="1:13" ht="13.8" x14ac:dyDescent="0.25">
      <c r="A10" s="11" t="s">
        <v>128</v>
      </c>
      <c r="B10" s="12">
        <v>896591.60835999995</v>
      </c>
      <c r="C10" s="12">
        <v>1078307.7435300001</v>
      </c>
      <c r="D10" s="13">
        <f t="shared" si="0"/>
        <v>20.267436531375317</v>
      </c>
      <c r="E10" s="13">
        <f t="shared" si="1"/>
        <v>4.934100276828767</v>
      </c>
      <c r="F10" s="12">
        <v>8197985.9688799996</v>
      </c>
      <c r="G10" s="12">
        <v>10370791.034530001</v>
      </c>
      <c r="H10" s="13">
        <f t="shared" si="2"/>
        <v>26.504132525940971</v>
      </c>
      <c r="I10" s="13">
        <f t="shared" si="3"/>
        <v>4.4846983071797624</v>
      </c>
      <c r="J10" s="12">
        <v>8963107.4373499993</v>
      </c>
      <c r="K10" s="12">
        <v>11319628.28695</v>
      </c>
      <c r="L10" s="13">
        <f t="shared" si="4"/>
        <v>26.291337753915411</v>
      </c>
      <c r="M10" s="13">
        <f t="shared" si="5"/>
        <v>4.4656594543935366</v>
      </c>
    </row>
    <row r="11" spans="1:13" ht="13.8" x14ac:dyDescent="0.25">
      <c r="A11" s="11" t="s">
        <v>129</v>
      </c>
      <c r="B11" s="12">
        <v>365157.71123000002</v>
      </c>
      <c r="C11" s="12">
        <v>354890.40959</v>
      </c>
      <c r="D11" s="13">
        <f t="shared" si="0"/>
        <v>-2.8117444392494306</v>
      </c>
      <c r="E11" s="13">
        <f t="shared" si="1"/>
        <v>1.6239008564192661</v>
      </c>
      <c r="F11" s="12">
        <v>2671182.8910099999</v>
      </c>
      <c r="G11" s="12">
        <v>2538392.79305</v>
      </c>
      <c r="H11" s="13">
        <f t="shared" si="2"/>
        <v>-4.9712095119698336</v>
      </c>
      <c r="I11" s="13">
        <f t="shared" si="3"/>
        <v>1.0976911813231378</v>
      </c>
      <c r="J11" s="12">
        <v>3076417.2629</v>
      </c>
      <c r="K11" s="12">
        <v>2947582.2478200002</v>
      </c>
      <c r="L11" s="13">
        <f t="shared" si="4"/>
        <v>-4.1878264250328918</v>
      </c>
      <c r="M11" s="13">
        <f t="shared" si="5"/>
        <v>1.162838407667059</v>
      </c>
    </row>
    <row r="12" spans="1:13" ht="13.8" x14ac:dyDescent="0.25">
      <c r="A12" s="11" t="s">
        <v>130</v>
      </c>
      <c r="B12" s="12">
        <v>191293.85974000001</v>
      </c>
      <c r="C12" s="12">
        <v>231494.90672999999</v>
      </c>
      <c r="D12" s="13">
        <f t="shared" si="0"/>
        <v>21.015335800448508</v>
      </c>
      <c r="E12" s="13">
        <f t="shared" si="1"/>
        <v>1.0592700369949299</v>
      </c>
      <c r="F12" s="12">
        <v>1842291.5914499999</v>
      </c>
      <c r="G12" s="12">
        <v>2288708.6750400001</v>
      </c>
      <c r="H12" s="13">
        <f t="shared" si="2"/>
        <v>24.23161923236276</v>
      </c>
      <c r="I12" s="13">
        <f t="shared" si="3"/>
        <v>0.98971890248338168</v>
      </c>
      <c r="J12" s="12">
        <v>1993026.9251399999</v>
      </c>
      <c r="K12" s="12">
        <v>2473195.2583900001</v>
      </c>
      <c r="L12" s="13">
        <f t="shared" si="4"/>
        <v>24.092415771867749</v>
      </c>
      <c r="M12" s="13">
        <f t="shared" si="5"/>
        <v>0.97568997039622973</v>
      </c>
    </row>
    <row r="13" spans="1:13" ht="13.8" x14ac:dyDescent="0.25">
      <c r="A13" s="11" t="s">
        <v>131</v>
      </c>
      <c r="B13" s="12">
        <v>175975.25318999999</v>
      </c>
      <c r="C13" s="12">
        <v>169120.38483</v>
      </c>
      <c r="D13" s="13">
        <f t="shared" si="0"/>
        <v>-3.8953592824775258</v>
      </c>
      <c r="E13" s="13">
        <f t="shared" si="1"/>
        <v>0.77385787370437709</v>
      </c>
      <c r="F13" s="12">
        <v>1398986.9637500001</v>
      </c>
      <c r="G13" s="12">
        <v>1427527.32012</v>
      </c>
      <c r="H13" s="13">
        <f t="shared" si="2"/>
        <v>2.0400730749840008</v>
      </c>
      <c r="I13" s="13">
        <f t="shared" si="3"/>
        <v>0.61731350431024901</v>
      </c>
      <c r="J13" s="12">
        <v>1524733.1377999999</v>
      </c>
      <c r="K13" s="12">
        <v>1597385.29213</v>
      </c>
      <c r="L13" s="13">
        <f t="shared" si="4"/>
        <v>4.7649095129412657</v>
      </c>
      <c r="M13" s="13">
        <f t="shared" si="5"/>
        <v>0.63017782486138141</v>
      </c>
    </row>
    <row r="14" spans="1:13" ht="13.8" x14ac:dyDescent="0.25">
      <c r="A14" s="11" t="s">
        <v>132</v>
      </c>
      <c r="B14" s="12">
        <v>277935.37426000001</v>
      </c>
      <c r="C14" s="12">
        <v>224827.81237999999</v>
      </c>
      <c r="D14" s="13">
        <f t="shared" si="0"/>
        <v>-19.107881471150744</v>
      </c>
      <c r="E14" s="13">
        <f t="shared" si="1"/>
        <v>1.0287628721569142</v>
      </c>
      <c r="F14" s="12">
        <v>2008782.6717699999</v>
      </c>
      <c r="G14" s="12">
        <v>1547703.8313800001</v>
      </c>
      <c r="H14" s="13">
        <f t="shared" si="2"/>
        <v>-22.953147041224181</v>
      </c>
      <c r="I14" s="13">
        <f t="shared" si="3"/>
        <v>0.66928209521291171</v>
      </c>
      <c r="J14" s="12">
        <v>2183180.6647199998</v>
      </c>
      <c r="K14" s="12">
        <v>1794756.9205199999</v>
      </c>
      <c r="L14" s="13">
        <f t="shared" si="4"/>
        <v>-17.791644570552133</v>
      </c>
      <c r="M14" s="13">
        <f t="shared" si="5"/>
        <v>0.70804208471212049</v>
      </c>
    </row>
    <row r="15" spans="1:13" ht="13.8" x14ac:dyDescent="0.25">
      <c r="A15" s="11" t="s">
        <v>133</v>
      </c>
      <c r="B15" s="12">
        <v>30724.71009</v>
      </c>
      <c r="C15" s="12">
        <v>64258.27259</v>
      </c>
      <c r="D15" s="13">
        <f t="shared" si="0"/>
        <v>109.14199809134797</v>
      </c>
      <c r="E15" s="13">
        <f t="shared" si="1"/>
        <v>0.29403179424171172</v>
      </c>
      <c r="F15" s="12">
        <v>269850.73723999999</v>
      </c>
      <c r="G15" s="12">
        <v>392288.63325999997</v>
      </c>
      <c r="H15" s="13">
        <f t="shared" si="2"/>
        <v>45.372451923711481</v>
      </c>
      <c r="I15" s="13">
        <f t="shared" si="3"/>
        <v>0.16963953507975732</v>
      </c>
      <c r="J15" s="12">
        <v>299983.31969999999</v>
      </c>
      <c r="K15" s="12">
        <v>431872.62951</v>
      </c>
      <c r="L15" s="13">
        <f t="shared" si="4"/>
        <v>43.965547798423145</v>
      </c>
      <c r="M15" s="13">
        <f t="shared" si="5"/>
        <v>0.17037627404148414</v>
      </c>
    </row>
    <row r="16" spans="1:13" ht="13.8" x14ac:dyDescent="0.25">
      <c r="A16" s="11" t="s">
        <v>134</v>
      </c>
      <c r="B16" s="12">
        <v>57727.288930000002</v>
      </c>
      <c r="C16" s="12">
        <v>75679.882410000006</v>
      </c>
      <c r="D16" s="13">
        <f t="shared" si="0"/>
        <v>31.09897210272473</v>
      </c>
      <c r="E16" s="13">
        <f t="shared" si="1"/>
        <v>0.34629458147738945</v>
      </c>
      <c r="F16" s="12">
        <v>705087.96779999998</v>
      </c>
      <c r="G16" s="12">
        <v>750776.78657</v>
      </c>
      <c r="H16" s="13">
        <f t="shared" si="2"/>
        <v>6.4798749739776813</v>
      </c>
      <c r="I16" s="13">
        <f t="shared" si="3"/>
        <v>0.32466254238367576</v>
      </c>
      <c r="J16" s="12">
        <v>804757.46878999996</v>
      </c>
      <c r="K16" s="12">
        <v>828166.73669000005</v>
      </c>
      <c r="L16" s="13">
        <f t="shared" si="4"/>
        <v>2.9088599743221146</v>
      </c>
      <c r="M16" s="13">
        <f t="shared" si="5"/>
        <v>0.32671661328116169</v>
      </c>
    </row>
    <row r="17" spans="1:13" ht="13.8" x14ac:dyDescent="0.25">
      <c r="A17" s="11" t="s">
        <v>135</v>
      </c>
      <c r="B17" s="12">
        <v>10633.564109999999</v>
      </c>
      <c r="C17" s="12">
        <v>10095.649670000001</v>
      </c>
      <c r="D17" s="13">
        <f t="shared" si="0"/>
        <v>-5.058646700536972</v>
      </c>
      <c r="E17" s="13">
        <f t="shared" si="1"/>
        <v>4.6195483738661836E-2</v>
      </c>
      <c r="F17" s="12">
        <v>134923.10423</v>
      </c>
      <c r="G17" s="12">
        <v>124255.5192</v>
      </c>
      <c r="H17" s="13">
        <f t="shared" si="2"/>
        <v>-7.906418319441598</v>
      </c>
      <c r="I17" s="13">
        <f t="shared" si="3"/>
        <v>5.3732498780334037E-2</v>
      </c>
      <c r="J17" s="12">
        <v>148031.72928</v>
      </c>
      <c r="K17" s="12">
        <v>136934.85801</v>
      </c>
      <c r="L17" s="13">
        <f t="shared" si="4"/>
        <v>-7.4962788882986171</v>
      </c>
      <c r="M17" s="13">
        <f t="shared" si="5"/>
        <v>5.4021601046155811E-2</v>
      </c>
    </row>
    <row r="18" spans="1:13" ht="15.6" x14ac:dyDescent="0.3">
      <c r="A18" s="9" t="s">
        <v>12</v>
      </c>
      <c r="B18" s="8">
        <f>B19</f>
        <v>321478.48223000002</v>
      </c>
      <c r="C18" s="8">
        <f>C19</f>
        <v>356379.53534</v>
      </c>
      <c r="D18" s="10">
        <f t="shared" si="0"/>
        <v>10.856419648339081</v>
      </c>
      <c r="E18" s="10">
        <f t="shared" si="1"/>
        <v>1.6307147699976428</v>
      </c>
      <c r="F18" s="8">
        <f>F19</f>
        <v>2991139.4921200001</v>
      </c>
      <c r="G18" s="8">
        <f>G19</f>
        <v>3714321.8343000002</v>
      </c>
      <c r="H18" s="10">
        <f t="shared" si="2"/>
        <v>24.177486342084215</v>
      </c>
      <c r="I18" s="10">
        <f t="shared" si="3"/>
        <v>1.6062046556664571</v>
      </c>
      <c r="J18" s="8">
        <f>J19</f>
        <v>3247029.8951500002</v>
      </c>
      <c r="K18" s="8">
        <f>K19</f>
        <v>4121435.7226399998</v>
      </c>
      <c r="L18" s="10">
        <f t="shared" si="4"/>
        <v>26.929404893871649</v>
      </c>
      <c r="M18" s="10">
        <f t="shared" si="5"/>
        <v>1.6259304576017719</v>
      </c>
    </row>
    <row r="19" spans="1:13" ht="13.8" x14ac:dyDescent="0.25">
      <c r="A19" s="11" t="s">
        <v>136</v>
      </c>
      <c r="B19" s="12">
        <v>321478.48223000002</v>
      </c>
      <c r="C19" s="12">
        <v>356379.53534</v>
      </c>
      <c r="D19" s="13">
        <f t="shared" si="0"/>
        <v>10.856419648339081</v>
      </c>
      <c r="E19" s="13">
        <f t="shared" si="1"/>
        <v>1.6307147699976428</v>
      </c>
      <c r="F19" s="12">
        <v>2991139.4921200001</v>
      </c>
      <c r="G19" s="12">
        <v>3714321.8343000002</v>
      </c>
      <c r="H19" s="13">
        <f t="shared" si="2"/>
        <v>24.177486342084215</v>
      </c>
      <c r="I19" s="13">
        <f t="shared" si="3"/>
        <v>1.6062046556664571</v>
      </c>
      <c r="J19" s="12">
        <v>3247029.8951500002</v>
      </c>
      <c r="K19" s="12">
        <v>4121435.7226399998</v>
      </c>
      <c r="L19" s="13">
        <f t="shared" si="4"/>
        <v>26.929404893871649</v>
      </c>
      <c r="M19" s="13">
        <f t="shared" si="5"/>
        <v>1.6259304576017719</v>
      </c>
    </row>
    <row r="20" spans="1:13" ht="15.6" x14ac:dyDescent="0.3">
      <c r="A20" s="9" t="s">
        <v>110</v>
      </c>
      <c r="B20" s="8">
        <f>B21</f>
        <v>694274.64844000002</v>
      </c>
      <c r="C20" s="8">
        <f>C21</f>
        <v>764645.39087</v>
      </c>
      <c r="D20" s="10">
        <f t="shared" si="0"/>
        <v>10.135865192272178</v>
      </c>
      <c r="E20" s="10">
        <f t="shared" si="1"/>
        <v>3.4988499873111985</v>
      </c>
      <c r="F20" s="8">
        <f>F21</f>
        <v>6277360.7244600002</v>
      </c>
      <c r="G20" s="8">
        <f>G21</f>
        <v>7684750.53529</v>
      </c>
      <c r="H20" s="10">
        <f t="shared" si="2"/>
        <v>22.420088196398307</v>
      </c>
      <c r="I20" s="10">
        <f t="shared" si="3"/>
        <v>3.3231590147718872</v>
      </c>
      <c r="J20" s="8">
        <f>J21</f>
        <v>6850432.1316</v>
      </c>
      <c r="K20" s="8">
        <f>K21</f>
        <v>8397645.2861299999</v>
      </c>
      <c r="L20" s="10">
        <f t="shared" si="4"/>
        <v>22.585628538569726</v>
      </c>
      <c r="M20" s="10">
        <f t="shared" si="5"/>
        <v>3.3129200991417149</v>
      </c>
    </row>
    <row r="21" spans="1:13" ht="13.8" x14ac:dyDescent="0.25">
      <c r="A21" s="11" t="s">
        <v>137</v>
      </c>
      <c r="B21" s="12">
        <v>694274.64844000002</v>
      </c>
      <c r="C21" s="12">
        <v>764645.39087</v>
      </c>
      <c r="D21" s="13">
        <f t="shared" si="0"/>
        <v>10.135865192272178</v>
      </c>
      <c r="E21" s="13">
        <f t="shared" si="1"/>
        <v>3.4988499873111985</v>
      </c>
      <c r="F21" s="12">
        <v>6277360.7244600002</v>
      </c>
      <c r="G21" s="12">
        <v>7684750.53529</v>
      </c>
      <c r="H21" s="13">
        <f t="shared" si="2"/>
        <v>22.420088196398307</v>
      </c>
      <c r="I21" s="13">
        <f t="shared" si="3"/>
        <v>3.3231590147718872</v>
      </c>
      <c r="J21" s="12">
        <v>6850432.1316</v>
      </c>
      <c r="K21" s="12">
        <v>8397645.2861299999</v>
      </c>
      <c r="L21" s="13">
        <f t="shared" si="4"/>
        <v>22.585628538569726</v>
      </c>
      <c r="M21" s="13">
        <f t="shared" si="5"/>
        <v>3.3129200991417149</v>
      </c>
    </row>
    <row r="22" spans="1:13" ht="16.8" x14ac:dyDescent="0.3">
      <c r="A22" s="85" t="s">
        <v>14</v>
      </c>
      <c r="B22" s="8">
        <f>B23+B27+B29</f>
        <v>16213153.55188</v>
      </c>
      <c r="C22" s="8">
        <f>C23+C27+C29</f>
        <v>15501231.828710001</v>
      </c>
      <c r="D22" s="10">
        <f t="shared" si="0"/>
        <v>-4.391013265198171</v>
      </c>
      <c r="E22" s="10">
        <f t="shared" si="1"/>
        <v>70.930244836080973</v>
      </c>
      <c r="F22" s="8">
        <f>F23+F27+F29</f>
        <v>153852959.51245001</v>
      </c>
      <c r="G22" s="8">
        <f>G23+G27+G29</f>
        <v>169670684.26073998</v>
      </c>
      <c r="H22" s="10">
        <f t="shared" si="2"/>
        <v>10.28106628459752</v>
      </c>
      <c r="I22" s="10">
        <f t="shared" si="3"/>
        <v>73.371628832231821</v>
      </c>
      <c r="J22" s="8">
        <f>J23+J27+J29</f>
        <v>167122526.19517002</v>
      </c>
      <c r="K22" s="8">
        <f>K23+K27+K29</f>
        <v>186564819.93163997</v>
      </c>
      <c r="L22" s="10">
        <f t="shared" si="4"/>
        <v>11.633556636024482</v>
      </c>
      <c r="M22" s="10">
        <f t="shared" si="5"/>
        <v>73.600910813073938</v>
      </c>
    </row>
    <row r="23" spans="1:13" ht="15.6" x14ac:dyDescent="0.3">
      <c r="A23" s="9" t="s">
        <v>15</v>
      </c>
      <c r="B23" s="8">
        <f>B24+B25+B26</f>
        <v>1364448.07547</v>
      </c>
      <c r="C23" s="8">
        <f>C24+C25+C26</f>
        <v>1276346.3791500002</v>
      </c>
      <c r="D23" s="10">
        <f>(C23-B23)/B23*100</f>
        <v>-6.4569475309386339</v>
      </c>
      <c r="E23" s="10">
        <f t="shared" si="1"/>
        <v>5.840281738195829</v>
      </c>
      <c r="F23" s="8">
        <f>F24+F25+F26</f>
        <v>13679436.810999999</v>
      </c>
      <c r="G23" s="8">
        <f>G24+G25+G26</f>
        <v>13932931.100539999</v>
      </c>
      <c r="H23" s="10">
        <f t="shared" si="2"/>
        <v>1.8531047223827135</v>
      </c>
      <c r="I23" s="10">
        <f t="shared" si="3"/>
        <v>6.0250941623061829</v>
      </c>
      <c r="J23" s="8">
        <f>J24+J25+J26</f>
        <v>14846721.76791</v>
      </c>
      <c r="K23" s="8">
        <f>K24+K25+K26</f>
        <v>15306024.419410001</v>
      </c>
      <c r="L23" s="10">
        <f t="shared" si="4"/>
        <v>3.0936300866952831</v>
      </c>
      <c r="M23" s="10">
        <f t="shared" si="5"/>
        <v>6.0383160051745381</v>
      </c>
    </row>
    <row r="24" spans="1:13" ht="13.8" x14ac:dyDescent="0.25">
      <c r="A24" s="11" t="s">
        <v>138</v>
      </c>
      <c r="B24" s="12">
        <v>935903.66773999995</v>
      </c>
      <c r="C24" s="12">
        <v>845767.61450000003</v>
      </c>
      <c r="D24" s="13">
        <f t="shared" si="0"/>
        <v>-9.6309114225033987</v>
      </c>
      <c r="E24" s="13">
        <f t="shared" si="1"/>
        <v>3.870047531306775</v>
      </c>
      <c r="F24" s="12">
        <v>9209973.0393899996</v>
      </c>
      <c r="G24" s="12">
        <v>9562816.7499499992</v>
      </c>
      <c r="H24" s="13">
        <f t="shared" si="2"/>
        <v>3.8311047062887966</v>
      </c>
      <c r="I24" s="13">
        <f t="shared" si="3"/>
        <v>4.1353015355896261</v>
      </c>
      <c r="J24" s="12">
        <v>9978305.84234</v>
      </c>
      <c r="K24" s="12">
        <v>10494748.028480001</v>
      </c>
      <c r="L24" s="13">
        <f t="shared" si="4"/>
        <v>5.1756499981051949</v>
      </c>
      <c r="M24" s="13">
        <f t="shared" si="5"/>
        <v>4.1402393759598786</v>
      </c>
    </row>
    <row r="25" spans="1:13" ht="13.8" x14ac:dyDescent="0.25">
      <c r="A25" s="11" t="s">
        <v>139</v>
      </c>
      <c r="B25" s="12">
        <v>148397.13758000001</v>
      </c>
      <c r="C25" s="12">
        <v>173661.38432000001</v>
      </c>
      <c r="D25" s="13">
        <f t="shared" si="0"/>
        <v>17.024753409667486</v>
      </c>
      <c r="E25" s="13">
        <f t="shared" si="1"/>
        <v>0.79463649369957423</v>
      </c>
      <c r="F25" s="12">
        <v>1573297.41209</v>
      </c>
      <c r="G25" s="12">
        <v>1875775.9225999999</v>
      </c>
      <c r="H25" s="13">
        <f t="shared" si="2"/>
        <v>19.225768007091641</v>
      </c>
      <c r="I25" s="13">
        <f t="shared" si="3"/>
        <v>0.81115211720337377</v>
      </c>
      <c r="J25" s="12">
        <v>1683091.8225100001</v>
      </c>
      <c r="K25" s="12">
        <v>2034001.84479</v>
      </c>
      <c r="L25" s="13">
        <f t="shared" si="4"/>
        <v>20.849131199311913</v>
      </c>
      <c r="M25" s="13">
        <f t="shared" si="5"/>
        <v>0.80242560428525844</v>
      </c>
    </row>
    <row r="26" spans="1:13" ht="13.8" x14ac:dyDescent="0.25">
      <c r="A26" s="11" t="s">
        <v>140</v>
      </c>
      <c r="B26" s="12">
        <v>280147.27015</v>
      </c>
      <c r="C26" s="12">
        <v>256917.38033000001</v>
      </c>
      <c r="D26" s="13">
        <f t="shared" si="0"/>
        <v>-8.2920279064514677</v>
      </c>
      <c r="E26" s="13">
        <f t="shared" si="1"/>
        <v>1.1755977131894786</v>
      </c>
      <c r="F26" s="12">
        <v>2896166.3595199999</v>
      </c>
      <c r="G26" s="12">
        <v>2494338.4279900002</v>
      </c>
      <c r="H26" s="13">
        <f t="shared" si="2"/>
        <v>-13.874476865223903</v>
      </c>
      <c r="I26" s="13">
        <f t="shared" si="3"/>
        <v>1.0786405095131826</v>
      </c>
      <c r="J26" s="12">
        <v>3185324.1030600001</v>
      </c>
      <c r="K26" s="12">
        <v>2777274.5461400002</v>
      </c>
      <c r="L26" s="13">
        <f t="shared" si="4"/>
        <v>-12.810299477155393</v>
      </c>
      <c r="M26" s="13">
        <f t="shared" si="5"/>
        <v>1.0956510249294016</v>
      </c>
    </row>
    <row r="27" spans="1:13" ht="15.6" x14ac:dyDescent="0.3">
      <c r="A27" s="9" t="s">
        <v>19</v>
      </c>
      <c r="B27" s="8">
        <f>B28</f>
        <v>2369819.44564</v>
      </c>
      <c r="C27" s="8">
        <f>C28</f>
        <v>2603567.7209800002</v>
      </c>
      <c r="D27" s="10">
        <f t="shared" si="0"/>
        <v>9.8635478652203172</v>
      </c>
      <c r="E27" s="10">
        <f t="shared" si="1"/>
        <v>11.913356173049184</v>
      </c>
      <c r="F27" s="8">
        <f>F28</f>
        <v>22889933.507199999</v>
      </c>
      <c r="G27" s="8">
        <f>G28</f>
        <v>30715689.250720002</v>
      </c>
      <c r="H27" s="10">
        <f t="shared" si="2"/>
        <v>34.188634672348094</v>
      </c>
      <c r="I27" s="10">
        <f t="shared" si="3"/>
        <v>13.282554737427162</v>
      </c>
      <c r="J27" s="8">
        <f>J28</f>
        <v>24689041.711709999</v>
      </c>
      <c r="K27" s="8">
        <f>K28</f>
        <v>33196171.789220002</v>
      </c>
      <c r="L27" s="10">
        <f t="shared" si="4"/>
        <v>34.457109258619283</v>
      </c>
      <c r="M27" s="10">
        <f t="shared" si="5"/>
        <v>13.096083602948891</v>
      </c>
    </row>
    <row r="28" spans="1:13" ht="13.8" x14ac:dyDescent="0.25">
      <c r="A28" s="11" t="s">
        <v>141</v>
      </c>
      <c r="B28" s="12">
        <v>2369819.44564</v>
      </c>
      <c r="C28" s="12">
        <v>2603567.7209800002</v>
      </c>
      <c r="D28" s="13">
        <f t="shared" si="0"/>
        <v>9.8635478652203172</v>
      </c>
      <c r="E28" s="13">
        <f t="shared" si="1"/>
        <v>11.913356173049184</v>
      </c>
      <c r="F28" s="12">
        <v>22889933.507199999</v>
      </c>
      <c r="G28" s="12">
        <v>30715689.250720002</v>
      </c>
      <c r="H28" s="13">
        <f t="shared" si="2"/>
        <v>34.188634672348094</v>
      </c>
      <c r="I28" s="13">
        <f t="shared" si="3"/>
        <v>13.282554737427162</v>
      </c>
      <c r="J28" s="12">
        <v>24689041.711709999</v>
      </c>
      <c r="K28" s="12">
        <v>33196171.789220002</v>
      </c>
      <c r="L28" s="13">
        <f t="shared" si="4"/>
        <v>34.457109258619283</v>
      </c>
      <c r="M28" s="13">
        <f t="shared" si="5"/>
        <v>13.096083602948891</v>
      </c>
    </row>
    <row r="29" spans="1:13" ht="15.6" x14ac:dyDescent="0.3">
      <c r="A29" s="9" t="s">
        <v>21</v>
      </c>
      <c r="B29" s="8">
        <f>B30+B31+B32+B33+B34+B35+B36+B37+B38+B39+B40+B41</f>
        <v>12478886.03077</v>
      </c>
      <c r="C29" s="8">
        <f>C30+C31+C32+C33+C34+C35+C36+C37+C38+C39+C40+C41</f>
        <v>11621317.728580002</v>
      </c>
      <c r="D29" s="10">
        <f t="shared" si="0"/>
        <v>-6.8721542938643436</v>
      </c>
      <c r="E29" s="10">
        <f t="shared" si="1"/>
        <v>53.176606924835966</v>
      </c>
      <c r="F29" s="8">
        <f>F30+F31+F32+F33+F34+F35+F36+F37+F38+F39+F40+F41</f>
        <v>117283589.19425</v>
      </c>
      <c r="G29" s="8">
        <f>G30+G31+G32+G33+G34+G35+G36+G37+G38+G39+G40+G41</f>
        <v>125022063.90947999</v>
      </c>
      <c r="H29" s="10">
        <f t="shared" si="2"/>
        <v>6.5980882478052418</v>
      </c>
      <c r="I29" s="10">
        <f t="shared" si="3"/>
        <v>54.063979932498476</v>
      </c>
      <c r="J29" s="8">
        <f>J30+J31+J32+J33+J34+J35+J36+J37+J38+J39+J40+J41</f>
        <v>127586762.71555002</v>
      </c>
      <c r="K29" s="8">
        <f>K30+K31+K32+K33+K34+K35+K36+K37+K38+K39+K40+K41</f>
        <v>138062623.72300997</v>
      </c>
      <c r="L29" s="10">
        <f t="shared" si="4"/>
        <v>8.2107742092457503</v>
      </c>
      <c r="M29" s="10">
        <f t="shared" si="5"/>
        <v>54.466511204950507</v>
      </c>
    </row>
    <row r="30" spans="1:13" ht="13.8" x14ac:dyDescent="0.25">
      <c r="A30" s="11" t="s">
        <v>142</v>
      </c>
      <c r="B30" s="12">
        <v>1729427.2045199999</v>
      </c>
      <c r="C30" s="12">
        <v>1635212.47062</v>
      </c>
      <c r="D30" s="13">
        <f t="shared" si="0"/>
        <v>-5.4477420994513057</v>
      </c>
      <c r="E30" s="13">
        <f t="shared" si="1"/>
        <v>7.4823744449309171</v>
      </c>
      <c r="F30" s="12">
        <v>18432705.861889999</v>
      </c>
      <c r="G30" s="12">
        <v>19501293.311170001</v>
      </c>
      <c r="H30" s="13">
        <f t="shared" si="2"/>
        <v>5.7972359418446961</v>
      </c>
      <c r="I30" s="13">
        <f t="shared" si="3"/>
        <v>8.4330517131457814</v>
      </c>
      <c r="J30" s="12">
        <v>20084423.241250001</v>
      </c>
      <c r="K30" s="12">
        <v>21309367.81436</v>
      </c>
      <c r="L30" s="13">
        <f t="shared" si="4"/>
        <v>6.098978090613878</v>
      </c>
      <c r="M30" s="13">
        <f t="shared" si="5"/>
        <v>8.4066700279419173</v>
      </c>
    </row>
    <row r="31" spans="1:13" ht="13.8" x14ac:dyDescent="0.25">
      <c r="A31" s="11" t="s">
        <v>143</v>
      </c>
      <c r="B31" s="12">
        <v>2529063.0759800002</v>
      </c>
      <c r="C31" s="12">
        <v>2874887.49229</v>
      </c>
      <c r="D31" s="13">
        <f t="shared" si="0"/>
        <v>13.674013099732374</v>
      </c>
      <c r="E31" s="13">
        <f t="shared" si="1"/>
        <v>13.154856075801707</v>
      </c>
      <c r="F31" s="12">
        <v>26377119.530850001</v>
      </c>
      <c r="G31" s="12">
        <v>27841773.907600001</v>
      </c>
      <c r="H31" s="13">
        <f t="shared" si="2"/>
        <v>5.5527457235691626</v>
      </c>
      <c r="I31" s="13">
        <f t="shared" si="3"/>
        <v>12.039771691143143</v>
      </c>
      <c r="J31" s="12">
        <v>29174653.888280001</v>
      </c>
      <c r="K31" s="12">
        <v>30799222.91474</v>
      </c>
      <c r="L31" s="13">
        <f t="shared" si="4"/>
        <v>5.5684260477640795</v>
      </c>
      <c r="M31" s="13">
        <f t="shared" si="5"/>
        <v>12.150473276206997</v>
      </c>
    </row>
    <row r="32" spans="1:13" ht="13.8" x14ac:dyDescent="0.25">
      <c r="A32" s="11" t="s">
        <v>144</v>
      </c>
      <c r="B32" s="12">
        <v>259778.32897999999</v>
      </c>
      <c r="C32" s="12">
        <v>55150.092530000002</v>
      </c>
      <c r="D32" s="13">
        <f t="shared" si="0"/>
        <v>-78.770325936523392</v>
      </c>
      <c r="E32" s="13">
        <f t="shared" si="1"/>
        <v>0.25235475535823643</v>
      </c>
      <c r="F32" s="12">
        <v>1455147.19686</v>
      </c>
      <c r="G32" s="12">
        <v>1264336.66502</v>
      </c>
      <c r="H32" s="13">
        <f t="shared" si="2"/>
        <v>-13.112799327225586</v>
      </c>
      <c r="I32" s="13">
        <f t="shared" si="3"/>
        <v>0.54674407019111915</v>
      </c>
      <c r="J32" s="12">
        <v>1643297.8956200001</v>
      </c>
      <c r="K32" s="12">
        <v>1434458.2999400001</v>
      </c>
      <c r="L32" s="13">
        <f t="shared" si="4"/>
        <v>-12.708565880637662</v>
      </c>
      <c r="M32" s="13">
        <f t="shared" si="5"/>
        <v>0.56590217511341467</v>
      </c>
    </row>
    <row r="33" spans="1:13" ht="13.8" x14ac:dyDescent="0.25">
      <c r="A33" s="11" t="s">
        <v>145</v>
      </c>
      <c r="B33" s="12">
        <v>1267930.8034699999</v>
      </c>
      <c r="C33" s="12">
        <v>1428260.0337100001</v>
      </c>
      <c r="D33" s="13">
        <f t="shared" si="0"/>
        <v>12.644951112570213</v>
      </c>
      <c r="E33" s="13">
        <f t="shared" si="1"/>
        <v>6.5354053793975311</v>
      </c>
      <c r="F33" s="12">
        <v>12847301.138019999</v>
      </c>
      <c r="G33" s="12">
        <v>13704683.122029999</v>
      </c>
      <c r="H33" s="13">
        <f t="shared" si="2"/>
        <v>6.6736349899410685</v>
      </c>
      <c r="I33" s="13">
        <f t="shared" si="3"/>
        <v>5.9263916313774621</v>
      </c>
      <c r="J33" s="12">
        <v>14065702.178069999</v>
      </c>
      <c r="K33" s="12">
        <v>15018253.69603</v>
      </c>
      <c r="L33" s="13">
        <f t="shared" si="4"/>
        <v>6.7721575922824169</v>
      </c>
      <c r="M33" s="13">
        <f t="shared" si="5"/>
        <v>5.9247887745108692</v>
      </c>
    </row>
    <row r="34" spans="1:13" ht="13.8" x14ac:dyDescent="0.25">
      <c r="A34" s="11" t="s">
        <v>146</v>
      </c>
      <c r="B34" s="12">
        <v>838109.24242000002</v>
      </c>
      <c r="C34" s="12">
        <v>1011849.08813</v>
      </c>
      <c r="D34" s="13">
        <f t="shared" si="0"/>
        <v>20.729976107689087</v>
      </c>
      <c r="E34" s="13">
        <f t="shared" si="1"/>
        <v>4.630000012340882</v>
      </c>
      <c r="F34" s="12">
        <v>8476513.9563599993</v>
      </c>
      <c r="G34" s="12">
        <v>9344431.4375199992</v>
      </c>
      <c r="H34" s="13">
        <f t="shared" si="2"/>
        <v>10.239085143118229</v>
      </c>
      <c r="I34" s="13">
        <f t="shared" si="3"/>
        <v>4.0408639716943728</v>
      </c>
      <c r="J34" s="12">
        <v>9308812.6651399992</v>
      </c>
      <c r="K34" s="12">
        <v>10279458.365660001</v>
      </c>
      <c r="L34" s="13">
        <f t="shared" si="4"/>
        <v>10.427169773809208</v>
      </c>
      <c r="M34" s="13">
        <f t="shared" si="5"/>
        <v>4.0553063469032873</v>
      </c>
    </row>
    <row r="35" spans="1:13" ht="13.8" x14ac:dyDescent="0.25">
      <c r="A35" s="11" t="s">
        <v>147</v>
      </c>
      <c r="B35" s="12">
        <v>1203737.4269699999</v>
      </c>
      <c r="C35" s="12">
        <v>1130357.98012</v>
      </c>
      <c r="D35" s="13">
        <f t="shared" si="0"/>
        <v>-6.0959678752124358</v>
      </c>
      <c r="E35" s="13">
        <f t="shared" si="1"/>
        <v>5.172270769722549</v>
      </c>
      <c r="F35" s="12">
        <v>11131584.851770001</v>
      </c>
      <c r="G35" s="12">
        <v>13290043.741590001</v>
      </c>
      <c r="H35" s="13">
        <f t="shared" si="2"/>
        <v>19.390400545496359</v>
      </c>
      <c r="I35" s="13">
        <f t="shared" si="3"/>
        <v>5.7470868395483778</v>
      </c>
      <c r="J35" s="12">
        <v>11951078.77172</v>
      </c>
      <c r="K35" s="12">
        <v>14516386.104040001</v>
      </c>
      <c r="L35" s="13">
        <f t="shared" si="4"/>
        <v>21.465069231995379</v>
      </c>
      <c r="M35" s="13">
        <f t="shared" si="5"/>
        <v>5.7267990790711671</v>
      </c>
    </row>
    <row r="36" spans="1:13" ht="13.8" x14ac:dyDescent="0.25">
      <c r="A36" s="11" t="s">
        <v>148</v>
      </c>
      <c r="B36" s="12">
        <v>2014250.3414100001</v>
      </c>
      <c r="C36" s="12">
        <v>1348396.65075</v>
      </c>
      <c r="D36" s="13">
        <f t="shared" si="0"/>
        <v>-33.057146719602606</v>
      </c>
      <c r="E36" s="13">
        <f t="shared" si="1"/>
        <v>6.1699680148457157</v>
      </c>
      <c r="F36" s="12">
        <v>19982450.692919999</v>
      </c>
      <c r="G36" s="12">
        <v>19765833.451839998</v>
      </c>
      <c r="H36" s="13">
        <f t="shared" si="2"/>
        <v>-1.0840374106703081</v>
      </c>
      <c r="I36" s="13">
        <f t="shared" si="3"/>
        <v>8.5474482637168734</v>
      </c>
      <c r="J36" s="12">
        <v>21346922.749290001</v>
      </c>
      <c r="K36" s="12">
        <v>22030263.316350002</v>
      </c>
      <c r="L36" s="13">
        <f t="shared" si="4"/>
        <v>3.2011197823945334</v>
      </c>
      <c r="M36" s="13">
        <f t="shared" si="5"/>
        <v>8.6910675127783072</v>
      </c>
    </row>
    <row r="37" spans="1:13" ht="13.8" x14ac:dyDescent="0.25">
      <c r="A37" s="14" t="s">
        <v>149</v>
      </c>
      <c r="B37" s="12">
        <v>395555.55022999999</v>
      </c>
      <c r="C37" s="12">
        <v>418128.62686999998</v>
      </c>
      <c r="D37" s="13">
        <f t="shared" si="0"/>
        <v>5.7066767554834277</v>
      </c>
      <c r="E37" s="13">
        <f t="shared" si="1"/>
        <v>1.9132651007730626</v>
      </c>
      <c r="F37" s="12">
        <v>4191021.1661499999</v>
      </c>
      <c r="G37" s="12">
        <v>5010361.8656400004</v>
      </c>
      <c r="H37" s="13">
        <f t="shared" si="2"/>
        <v>19.549906025472829</v>
      </c>
      <c r="I37" s="13">
        <f t="shared" si="3"/>
        <v>2.1666583872318932</v>
      </c>
      <c r="J37" s="12">
        <v>4543286.5110799996</v>
      </c>
      <c r="K37" s="12">
        <v>5429928.6054199999</v>
      </c>
      <c r="L37" s="13">
        <f t="shared" si="4"/>
        <v>19.515434304609457</v>
      </c>
      <c r="M37" s="13">
        <f t="shared" si="5"/>
        <v>2.1421385401348068</v>
      </c>
    </row>
    <row r="38" spans="1:13" ht="13.8" x14ac:dyDescent="0.25">
      <c r="A38" s="11" t="s">
        <v>150</v>
      </c>
      <c r="B38" s="12">
        <v>1284244.8190299999</v>
      </c>
      <c r="C38" s="12">
        <v>603773.83692000003</v>
      </c>
      <c r="D38" s="13">
        <f t="shared" si="0"/>
        <v>-52.986079603105964</v>
      </c>
      <c r="E38" s="13">
        <f t="shared" si="1"/>
        <v>2.7627369586872086</v>
      </c>
      <c r="F38" s="12">
        <v>5865143.2665200001</v>
      </c>
      <c r="G38" s="12">
        <v>5310784.7663099999</v>
      </c>
      <c r="H38" s="13">
        <f t="shared" si="2"/>
        <v>-9.4517469568807488</v>
      </c>
      <c r="I38" s="13">
        <f t="shared" si="3"/>
        <v>2.2965719174136185</v>
      </c>
      <c r="J38" s="12">
        <v>6166547.3862600001</v>
      </c>
      <c r="K38" s="12">
        <v>6237578.93444</v>
      </c>
      <c r="L38" s="13">
        <f t="shared" si="4"/>
        <v>1.151885224108858</v>
      </c>
      <c r="M38" s="13">
        <f t="shared" si="5"/>
        <v>2.4607613107950628</v>
      </c>
    </row>
    <row r="39" spans="1:13" ht="13.8" x14ac:dyDescent="0.25">
      <c r="A39" s="11" t="s">
        <v>151</v>
      </c>
      <c r="B39" s="12">
        <v>382521.11450999998</v>
      </c>
      <c r="C39" s="12">
        <v>503295.69412</v>
      </c>
      <c r="D39" s="13">
        <f>(C39-B39)/B39*100</f>
        <v>31.573310603967375</v>
      </c>
      <c r="E39" s="13">
        <f t="shared" si="1"/>
        <v>2.3029709640725855</v>
      </c>
      <c r="F39" s="12">
        <v>2778328.7820100002</v>
      </c>
      <c r="G39" s="12">
        <v>3770415.5642400002</v>
      </c>
      <c r="H39" s="13">
        <f t="shared" si="2"/>
        <v>35.708041058850796</v>
      </c>
      <c r="I39" s="13">
        <f t="shared" si="3"/>
        <v>1.6304615763649579</v>
      </c>
      <c r="J39" s="12">
        <v>3057664.6802300001</v>
      </c>
      <c r="K39" s="12">
        <v>4202275.6716099996</v>
      </c>
      <c r="L39" s="13">
        <f t="shared" si="4"/>
        <v>37.43415681846124</v>
      </c>
      <c r="M39" s="13">
        <f t="shared" si="5"/>
        <v>1.6578222894940577</v>
      </c>
    </row>
    <row r="40" spans="1:13" ht="13.8" x14ac:dyDescent="0.25">
      <c r="A40" s="11" t="s">
        <v>152</v>
      </c>
      <c r="B40" s="12">
        <v>559250.27988000005</v>
      </c>
      <c r="C40" s="12">
        <v>599828.30146999995</v>
      </c>
      <c r="D40" s="13">
        <f>(C40-B40)/B40*100</f>
        <v>7.2557892324536422</v>
      </c>
      <c r="E40" s="13">
        <f t="shared" si="1"/>
        <v>2.74468305183836</v>
      </c>
      <c r="F40" s="12">
        <v>5622584.3771599997</v>
      </c>
      <c r="G40" s="12">
        <v>6093949.3830199996</v>
      </c>
      <c r="H40" s="13">
        <f t="shared" si="2"/>
        <v>8.3834225374148872</v>
      </c>
      <c r="I40" s="13">
        <f t="shared" si="3"/>
        <v>2.6352401076324949</v>
      </c>
      <c r="J40" s="12">
        <v>6110485.1475600004</v>
      </c>
      <c r="K40" s="12">
        <v>6664091.5804199995</v>
      </c>
      <c r="L40" s="13">
        <f t="shared" si="4"/>
        <v>9.0599423694051797</v>
      </c>
      <c r="M40" s="13">
        <f t="shared" si="5"/>
        <v>2.6290230400370733</v>
      </c>
    </row>
    <row r="41" spans="1:13" ht="13.8" x14ac:dyDescent="0.25">
      <c r="A41" s="11" t="s">
        <v>153</v>
      </c>
      <c r="B41" s="12">
        <v>15017.843370000001</v>
      </c>
      <c r="C41" s="12">
        <v>12177.46105</v>
      </c>
      <c r="D41" s="13">
        <f t="shared" si="0"/>
        <v>-18.913383566604615</v>
      </c>
      <c r="E41" s="13">
        <f t="shared" si="1"/>
        <v>5.5721397067204574E-2</v>
      </c>
      <c r="F41" s="12">
        <v>123688.37374</v>
      </c>
      <c r="G41" s="12">
        <v>124156.69349999999</v>
      </c>
      <c r="H41" s="13">
        <f t="shared" si="2"/>
        <v>0.37862876343126095</v>
      </c>
      <c r="I41" s="13">
        <f t="shared" si="3"/>
        <v>5.3689763038381452E-2</v>
      </c>
      <c r="J41" s="12">
        <v>133887.60105</v>
      </c>
      <c r="K41" s="12">
        <v>141338.42000000001</v>
      </c>
      <c r="L41" s="13">
        <f t="shared" si="4"/>
        <v>5.5649805445520864</v>
      </c>
      <c r="M41" s="13">
        <f t="shared" si="5"/>
        <v>5.5758831963563453E-2</v>
      </c>
    </row>
    <row r="42" spans="1:13" ht="15.6" x14ac:dyDescent="0.3">
      <c r="A42" s="9" t="s">
        <v>31</v>
      </c>
      <c r="B42" s="8">
        <f>B43</f>
        <v>547964.59438999998</v>
      </c>
      <c r="C42" s="8">
        <f>C43</f>
        <v>509097.12755999999</v>
      </c>
      <c r="D42" s="10">
        <f t="shared" si="0"/>
        <v>-7.0930617101763058</v>
      </c>
      <c r="E42" s="10">
        <f t="shared" si="1"/>
        <v>2.3295170540121792</v>
      </c>
      <c r="F42" s="8">
        <f>F43</f>
        <v>5397169.2886199998</v>
      </c>
      <c r="G42" s="8">
        <f>G43</f>
        <v>5950571.4286799999</v>
      </c>
      <c r="H42" s="10">
        <f t="shared" si="2"/>
        <v>10.253562756070215</v>
      </c>
      <c r="I42" s="10">
        <f t="shared" si="3"/>
        <v>2.5732383888653754</v>
      </c>
      <c r="J42" s="8">
        <f>J43</f>
        <v>5876612.2340399995</v>
      </c>
      <c r="K42" s="8">
        <f>K43</f>
        <v>6481098.9304799996</v>
      </c>
      <c r="L42" s="10">
        <f t="shared" si="4"/>
        <v>10.286312459728743</v>
      </c>
      <c r="M42" s="10">
        <f t="shared" si="5"/>
        <v>2.5568313711435651</v>
      </c>
    </row>
    <row r="43" spans="1:13" ht="13.8" x14ac:dyDescent="0.25">
      <c r="A43" s="11" t="s">
        <v>154</v>
      </c>
      <c r="B43" s="12">
        <v>547964.59438999998</v>
      </c>
      <c r="C43" s="12">
        <v>509097.12755999999</v>
      </c>
      <c r="D43" s="13">
        <f t="shared" si="0"/>
        <v>-7.0930617101763058</v>
      </c>
      <c r="E43" s="13">
        <f t="shared" si="1"/>
        <v>2.3295170540121792</v>
      </c>
      <c r="F43" s="12">
        <v>5397169.2886199998</v>
      </c>
      <c r="G43" s="12">
        <v>5950571.4286799999</v>
      </c>
      <c r="H43" s="13">
        <f t="shared" si="2"/>
        <v>10.253562756070215</v>
      </c>
      <c r="I43" s="13">
        <f t="shared" si="3"/>
        <v>2.5732383888653754</v>
      </c>
      <c r="J43" s="12">
        <v>5876612.2340399995</v>
      </c>
      <c r="K43" s="12">
        <v>6481098.9304799996</v>
      </c>
      <c r="L43" s="13">
        <f t="shared" si="4"/>
        <v>10.286312459728743</v>
      </c>
      <c r="M43" s="13">
        <f t="shared" si="5"/>
        <v>2.5568313711435651</v>
      </c>
    </row>
    <row r="44" spans="1:13" ht="15.6" x14ac:dyDescent="0.3">
      <c r="A44" s="9" t="s">
        <v>33</v>
      </c>
      <c r="B44" s="8">
        <f>B8+B22+B42</f>
        <v>19782910.646850001</v>
      </c>
      <c r="C44" s="8">
        <f>C8+C22+C42</f>
        <v>19340028.944210004</v>
      </c>
      <c r="D44" s="10">
        <f t="shared" si="0"/>
        <v>-2.2387085022320328</v>
      </c>
      <c r="E44" s="10">
        <f t="shared" si="1"/>
        <v>88.495740422964033</v>
      </c>
      <c r="F44" s="15">
        <f>F8+F22+F42</f>
        <v>185747720.91378</v>
      </c>
      <c r="G44" s="15">
        <f>G8+G22+G42</f>
        <v>206460772.65215999</v>
      </c>
      <c r="H44" s="16">
        <f t="shared" si="2"/>
        <v>11.151174095963485</v>
      </c>
      <c r="I44" s="16">
        <f t="shared" si="3"/>
        <v>89.280969458288752</v>
      </c>
      <c r="J44" s="15">
        <f>J8+J22+J42</f>
        <v>202089838.40164</v>
      </c>
      <c r="K44" s="15">
        <f>K8+K22+K42</f>
        <v>227094522.10090998</v>
      </c>
      <c r="L44" s="16">
        <f t="shared" si="4"/>
        <v>12.373053438528091</v>
      </c>
      <c r="M44" s="16">
        <f t="shared" si="5"/>
        <v>89.590114971360123</v>
      </c>
    </row>
    <row r="45" spans="1:13" ht="30" x14ac:dyDescent="0.25">
      <c r="A45" s="137" t="s">
        <v>223</v>
      </c>
      <c r="B45" s="138">
        <f>B46-B44</f>
        <v>1672201.3391500004</v>
      </c>
      <c r="C45" s="138">
        <f>C46-C44</f>
        <v>2514162.9657899961</v>
      </c>
      <c r="D45" s="139">
        <f t="shared" si="0"/>
        <v>50.350493503848924</v>
      </c>
      <c r="E45" s="139">
        <f t="shared" ref="E45:E46" si="6">C45/C$46*100</f>
        <v>11.504259577035974</v>
      </c>
      <c r="F45" s="138">
        <f>F46-F44</f>
        <v>17233418.701220006</v>
      </c>
      <c r="G45" s="138">
        <f>G46-G44</f>
        <v>24787581.733840019</v>
      </c>
      <c r="H45" s="140">
        <f t="shared" si="2"/>
        <v>43.834384596512074</v>
      </c>
      <c r="I45" s="139">
        <f t="shared" ref="I45:I46" si="7">G45/G$46*100</f>
        <v>10.719030541711255</v>
      </c>
      <c r="J45" s="138">
        <f>J46-J44</f>
        <v>18728435.951360017</v>
      </c>
      <c r="K45" s="138">
        <f>K46-K44</f>
        <v>26387150.708090007</v>
      </c>
      <c r="L45" s="140">
        <f t="shared" si="4"/>
        <v>40.893509616182506</v>
      </c>
      <c r="M45" s="139">
        <f t="shared" ref="M45:M46" si="8">K45/K$46*100</f>
        <v>10.409885028639877</v>
      </c>
    </row>
    <row r="46" spans="1:13" ht="21" x14ac:dyDescent="0.25">
      <c r="A46" s="141" t="s">
        <v>224</v>
      </c>
      <c r="B46" s="142">
        <v>21455111.986000001</v>
      </c>
      <c r="C46" s="142">
        <v>21854191.91</v>
      </c>
      <c r="D46" s="143">
        <f t="shared" si="0"/>
        <v>1.8600691726074809</v>
      </c>
      <c r="E46" s="144">
        <f t="shared" si="6"/>
        <v>100</v>
      </c>
      <c r="F46" s="142">
        <v>202981139.61500001</v>
      </c>
      <c r="G46" s="142">
        <v>231248354.38600001</v>
      </c>
      <c r="H46" s="143">
        <f t="shared" si="2"/>
        <v>13.926030184191109</v>
      </c>
      <c r="I46" s="144">
        <f t="shared" si="7"/>
        <v>100</v>
      </c>
      <c r="J46" s="142">
        <v>220818274.35300002</v>
      </c>
      <c r="K46" s="142">
        <v>253481672.80899999</v>
      </c>
      <c r="L46" s="143">
        <f t="shared" si="4"/>
        <v>14.791981574760554</v>
      </c>
      <c r="M46" s="144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/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2022</v>
      </c>
      <c r="B2" s="113" t="s">
        <v>2</v>
      </c>
      <c r="C2" s="114">
        <f>C4+C6+C8+C10+C12+C14+C16+C18+C20+C22</f>
        <v>2550049.1039799997</v>
      </c>
      <c r="D2" s="114">
        <f t="shared" ref="D2:O2" si="0">D4+D6+D8+D10+D12+D14+D16+D18+D20+D22</f>
        <v>2742664.7498400002</v>
      </c>
      <c r="E2" s="114">
        <f t="shared" si="0"/>
        <v>2964269.28522</v>
      </c>
      <c r="F2" s="114">
        <f t="shared" si="0"/>
        <v>2749477.2853000006</v>
      </c>
      <c r="G2" s="114">
        <f t="shared" si="0"/>
        <v>2408609.39108</v>
      </c>
      <c r="H2" s="114">
        <f t="shared" si="0"/>
        <v>2985497.8645799998</v>
      </c>
      <c r="I2" s="114">
        <f t="shared" si="0"/>
        <v>2325804.3476500004</v>
      </c>
      <c r="J2" s="114">
        <f t="shared" si="0"/>
        <v>2765517.47438</v>
      </c>
      <c r="K2" s="114">
        <f t="shared" si="0"/>
        <v>2985526.2116</v>
      </c>
      <c r="L2" s="114">
        <f t="shared" si="0"/>
        <v>3032401.2611699998</v>
      </c>
      <c r="M2" s="114">
        <f t="shared" si="0"/>
        <v>3329699.9879400004</v>
      </c>
      <c r="N2" s="114"/>
      <c r="O2" s="114">
        <f t="shared" si="0"/>
        <v>30839516.96274</v>
      </c>
    </row>
    <row r="3" spans="1:15" ht="14.4" thickTop="1" x14ac:dyDescent="0.25">
      <c r="A3" s="86">
        <v>2021</v>
      </c>
      <c r="B3" s="113" t="s">
        <v>2</v>
      </c>
      <c r="C3" s="114">
        <f>C5+C7+C9+C11+C13+C15+C17+C19+C21+C23</f>
        <v>2058772.94802</v>
      </c>
      <c r="D3" s="114">
        <f t="shared" ref="D3:O3" si="1">D5+D7+D9+D11+D13+D15+D17+D19+D21+D23</f>
        <v>2127156.9267700003</v>
      </c>
      <c r="E3" s="114">
        <f t="shared" si="1"/>
        <v>2425908.1272400003</v>
      </c>
      <c r="F3" s="114">
        <f t="shared" si="1"/>
        <v>2351071.3903600001</v>
      </c>
      <c r="G3" s="114">
        <f t="shared" si="1"/>
        <v>2069723.5391500001</v>
      </c>
      <c r="H3" s="114">
        <f t="shared" si="1"/>
        <v>2557481.6841000002</v>
      </c>
      <c r="I3" s="114">
        <f t="shared" si="1"/>
        <v>2018164.4171999998</v>
      </c>
      <c r="J3" s="114">
        <f t="shared" si="1"/>
        <v>2316954.4556400003</v>
      </c>
      <c r="K3" s="114">
        <f t="shared" si="1"/>
        <v>2723141.20909</v>
      </c>
      <c r="L3" s="114">
        <f t="shared" si="1"/>
        <v>2827424.9145599999</v>
      </c>
      <c r="M3" s="114">
        <f t="shared" si="1"/>
        <v>3021792.5005800002</v>
      </c>
      <c r="N3" s="114">
        <f t="shared" si="1"/>
        <v>3209086.27605</v>
      </c>
      <c r="O3" s="114">
        <f t="shared" si="1"/>
        <v>29706678.38876</v>
      </c>
    </row>
    <row r="4" spans="1:15" s="37" customFormat="1" ht="13.8" x14ac:dyDescent="0.25">
      <c r="A4" s="87">
        <v>2022</v>
      </c>
      <c r="B4" s="115" t="s">
        <v>128</v>
      </c>
      <c r="C4" s="116">
        <v>829296.07770000002</v>
      </c>
      <c r="D4" s="116">
        <v>938170.89320000005</v>
      </c>
      <c r="E4" s="116">
        <v>960880.82273000001</v>
      </c>
      <c r="F4" s="116">
        <v>811774.95753999997</v>
      </c>
      <c r="G4" s="116">
        <v>865030.04241999995</v>
      </c>
      <c r="H4" s="116">
        <v>995159.42390000005</v>
      </c>
      <c r="I4" s="116">
        <v>839661.39619999996</v>
      </c>
      <c r="J4" s="116">
        <v>997104.60316000006</v>
      </c>
      <c r="K4" s="116">
        <v>1010645.02887</v>
      </c>
      <c r="L4" s="116">
        <v>1044760.04528</v>
      </c>
      <c r="M4" s="116">
        <v>1078307.7435300001</v>
      </c>
      <c r="N4" s="116"/>
      <c r="O4" s="117">
        <v>10370791.034530001</v>
      </c>
    </row>
    <row r="5" spans="1:15" ht="13.8" x14ac:dyDescent="0.25">
      <c r="A5" s="86">
        <v>2021</v>
      </c>
      <c r="B5" s="115" t="s">
        <v>128</v>
      </c>
      <c r="C5" s="116">
        <v>599472.62661000004</v>
      </c>
      <c r="D5" s="116">
        <v>635152.71918999997</v>
      </c>
      <c r="E5" s="116">
        <v>783752.09183000005</v>
      </c>
      <c r="F5" s="116">
        <v>749920.66836999997</v>
      </c>
      <c r="G5" s="116">
        <v>609595.60609999998</v>
      </c>
      <c r="H5" s="116">
        <v>764393.56053000002</v>
      </c>
      <c r="I5" s="116">
        <v>641900.72643000004</v>
      </c>
      <c r="J5" s="116">
        <v>780012.62309999997</v>
      </c>
      <c r="K5" s="116">
        <v>840003.30015999998</v>
      </c>
      <c r="L5" s="116">
        <v>897190.43819999998</v>
      </c>
      <c r="M5" s="116">
        <v>896591.60835999995</v>
      </c>
      <c r="N5" s="116">
        <v>948837.25242000003</v>
      </c>
      <c r="O5" s="117">
        <v>9146823.2213000003</v>
      </c>
    </row>
    <row r="6" spans="1:15" s="37" customFormat="1" ht="13.8" x14ac:dyDescent="0.25">
      <c r="A6" s="87">
        <v>2022</v>
      </c>
      <c r="B6" s="115" t="s">
        <v>129</v>
      </c>
      <c r="C6" s="116">
        <v>284427.62802</v>
      </c>
      <c r="D6" s="116">
        <v>253754.06925999999</v>
      </c>
      <c r="E6" s="116">
        <v>224880.32947</v>
      </c>
      <c r="F6" s="116">
        <v>209879.04910999999</v>
      </c>
      <c r="G6" s="116">
        <v>189527.81724</v>
      </c>
      <c r="H6" s="116">
        <v>293476.03868</v>
      </c>
      <c r="I6" s="116">
        <v>155058.80514000001</v>
      </c>
      <c r="J6" s="116">
        <v>154836.084</v>
      </c>
      <c r="K6" s="116">
        <v>178578.22101000001</v>
      </c>
      <c r="L6" s="116">
        <v>239084.34153000001</v>
      </c>
      <c r="M6" s="116">
        <v>354890.40959</v>
      </c>
      <c r="N6" s="116"/>
      <c r="O6" s="117">
        <v>2538392.79305</v>
      </c>
    </row>
    <row r="7" spans="1:15" ht="13.8" x14ac:dyDescent="0.25">
      <c r="A7" s="86">
        <v>2021</v>
      </c>
      <c r="B7" s="115" t="s">
        <v>129</v>
      </c>
      <c r="C7" s="116">
        <v>278127.63173999998</v>
      </c>
      <c r="D7" s="116">
        <v>249528.27283999999</v>
      </c>
      <c r="E7" s="116">
        <v>246515.34013</v>
      </c>
      <c r="F7" s="116">
        <v>201459.41336000001</v>
      </c>
      <c r="G7" s="116">
        <v>200725.90744000001</v>
      </c>
      <c r="H7" s="116">
        <v>295140.73609999998</v>
      </c>
      <c r="I7" s="116">
        <v>166029.30218999999</v>
      </c>
      <c r="J7" s="116">
        <v>147760.25855</v>
      </c>
      <c r="K7" s="116">
        <v>229150.72443999999</v>
      </c>
      <c r="L7" s="116">
        <v>291587.59298999998</v>
      </c>
      <c r="M7" s="116">
        <v>365157.71123000002</v>
      </c>
      <c r="N7" s="116">
        <v>409189.45477000001</v>
      </c>
      <c r="O7" s="117">
        <v>3080372.3457800001</v>
      </c>
    </row>
    <row r="8" spans="1:15" s="37" customFormat="1" ht="13.8" x14ac:dyDescent="0.25">
      <c r="A8" s="87">
        <v>2022</v>
      </c>
      <c r="B8" s="115" t="s">
        <v>130</v>
      </c>
      <c r="C8" s="116">
        <v>172966.68771</v>
      </c>
      <c r="D8" s="116">
        <v>202863.34534</v>
      </c>
      <c r="E8" s="116">
        <v>229835.91381</v>
      </c>
      <c r="F8" s="116">
        <v>206688.71721</v>
      </c>
      <c r="G8" s="116">
        <v>157721.86092000001</v>
      </c>
      <c r="H8" s="116">
        <v>182252.02854999999</v>
      </c>
      <c r="I8" s="116">
        <v>160760.45160999999</v>
      </c>
      <c r="J8" s="116">
        <v>235990.35</v>
      </c>
      <c r="K8" s="116">
        <v>261700.05892000001</v>
      </c>
      <c r="L8" s="116">
        <v>246434.35423999999</v>
      </c>
      <c r="M8" s="116">
        <v>231494.90672999999</v>
      </c>
      <c r="N8" s="116"/>
      <c r="O8" s="117">
        <v>2288708.6750400001</v>
      </c>
    </row>
    <row r="9" spans="1:15" ht="13.8" x14ac:dyDescent="0.25">
      <c r="A9" s="86">
        <v>2021</v>
      </c>
      <c r="B9" s="115" t="s">
        <v>130</v>
      </c>
      <c r="C9" s="116">
        <v>129703.74055</v>
      </c>
      <c r="D9" s="116">
        <v>145442.87432</v>
      </c>
      <c r="E9" s="116">
        <v>164140.00865</v>
      </c>
      <c r="F9" s="116">
        <v>157710.70725000001</v>
      </c>
      <c r="G9" s="116">
        <v>144432.52205</v>
      </c>
      <c r="H9" s="116">
        <v>193334.14882999999</v>
      </c>
      <c r="I9" s="116">
        <v>152303.13179000001</v>
      </c>
      <c r="J9" s="116">
        <v>179835.28245</v>
      </c>
      <c r="K9" s="116">
        <v>202730.96283999999</v>
      </c>
      <c r="L9" s="116">
        <v>181364.35298</v>
      </c>
      <c r="M9" s="116">
        <v>191293.85974000001</v>
      </c>
      <c r="N9" s="116">
        <v>184486.58335</v>
      </c>
      <c r="O9" s="117">
        <v>2026778.1747999999</v>
      </c>
    </row>
    <row r="10" spans="1:15" s="37" customFormat="1" ht="13.8" x14ac:dyDescent="0.25">
      <c r="A10" s="87">
        <v>2022</v>
      </c>
      <c r="B10" s="115" t="s">
        <v>131</v>
      </c>
      <c r="C10" s="116">
        <v>119386.62277</v>
      </c>
      <c r="D10" s="116">
        <v>126675.82837</v>
      </c>
      <c r="E10" s="116">
        <v>155085.14507999999</v>
      </c>
      <c r="F10" s="116">
        <v>138449.58999000001</v>
      </c>
      <c r="G10" s="116">
        <v>95080.687220000007</v>
      </c>
      <c r="H10" s="116">
        <v>119419.27142999999</v>
      </c>
      <c r="I10" s="116">
        <v>74195.327789999996</v>
      </c>
      <c r="J10" s="116">
        <v>106005.39924</v>
      </c>
      <c r="K10" s="116">
        <v>146824.07375000001</v>
      </c>
      <c r="L10" s="116">
        <v>177284.98965</v>
      </c>
      <c r="M10" s="116">
        <v>169120.38483</v>
      </c>
      <c r="N10" s="116"/>
      <c r="O10" s="117">
        <v>1427527.32012</v>
      </c>
    </row>
    <row r="11" spans="1:15" ht="13.8" x14ac:dyDescent="0.25">
      <c r="A11" s="86">
        <v>2021</v>
      </c>
      <c r="B11" s="115" t="s">
        <v>131</v>
      </c>
      <c r="C11" s="116">
        <v>103715.16209</v>
      </c>
      <c r="D11" s="116">
        <v>116565.35743</v>
      </c>
      <c r="E11" s="116">
        <v>126148.15974</v>
      </c>
      <c r="F11" s="116">
        <v>121883.05445</v>
      </c>
      <c r="G11" s="116">
        <v>104753.48768999999</v>
      </c>
      <c r="H11" s="116">
        <v>110501.72897</v>
      </c>
      <c r="I11" s="116">
        <v>71773.322530000005</v>
      </c>
      <c r="J11" s="116">
        <v>113456.22534</v>
      </c>
      <c r="K11" s="116">
        <v>159668.88045</v>
      </c>
      <c r="L11" s="116">
        <v>194546.33186999999</v>
      </c>
      <c r="M11" s="116">
        <v>175975.25318999999</v>
      </c>
      <c r="N11" s="116">
        <v>169857.97201</v>
      </c>
      <c r="O11" s="117">
        <v>1568844.93576</v>
      </c>
    </row>
    <row r="12" spans="1:15" s="37" customFormat="1" ht="13.8" x14ac:dyDescent="0.25">
      <c r="A12" s="87">
        <v>2022</v>
      </c>
      <c r="B12" s="115" t="s">
        <v>132</v>
      </c>
      <c r="C12" s="116">
        <v>181950.72448999999</v>
      </c>
      <c r="D12" s="116">
        <v>165835.78760000001</v>
      </c>
      <c r="E12" s="116">
        <v>147564.06748999999</v>
      </c>
      <c r="F12" s="116">
        <v>124825.16201</v>
      </c>
      <c r="G12" s="116">
        <v>99421.289829999994</v>
      </c>
      <c r="H12" s="116">
        <v>111705.48845999999</v>
      </c>
      <c r="I12" s="116">
        <v>86388.889630000005</v>
      </c>
      <c r="J12" s="116">
        <v>91212.784839999993</v>
      </c>
      <c r="K12" s="116">
        <v>135625.46737</v>
      </c>
      <c r="L12" s="116">
        <v>178346.35728</v>
      </c>
      <c r="M12" s="116">
        <v>224827.81237999999</v>
      </c>
      <c r="N12" s="116"/>
      <c r="O12" s="117">
        <v>1547703.8313800001</v>
      </c>
    </row>
    <row r="13" spans="1:15" ht="13.8" x14ac:dyDescent="0.25">
      <c r="A13" s="86">
        <v>2021</v>
      </c>
      <c r="B13" s="115" t="s">
        <v>132</v>
      </c>
      <c r="C13" s="116">
        <v>190660.46724</v>
      </c>
      <c r="D13" s="116">
        <v>201115.47248999999</v>
      </c>
      <c r="E13" s="116">
        <v>183441.24285000001</v>
      </c>
      <c r="F13" s="116">
        <v>165697.96616000001</v>
      </c>
      <c r="G13" s="116">
        <v>147226.88253999999</v>
      </c>
      <c r="H13" s="116">
        <v>147977.08721999999</v>
      </c>
      <c r="I13" s="116">
        <v>131215.7303</v>
      </c>
      <c r="J13" s="116">
        <v>111714.37826</v>
      </c>
      <c r="K13" s="116">
        <v>201450.54587</v>
      </c>
      <c r="L13" s="116">
        <v>250347.52458</v>
      </c>
      <c r="M13" s="116">
        <v>277935.37426000001</v>
      </c>
      <c r="N13" s="116">
        <v>247053.08914</v>
      </c>
      <c r="O13" s="117">
        <v>2255835.7609100002</v>
      </c>
    </row>
    <row r="14" spans="1:15" s="37" customFormat="1" ht="13.8" x14ac:dyDescent="0.25">
      <c r="A14" s="87">
        <v>2022</v>
      </c>
      <c r="B14" s="115" t="s">
        <v>133</v>
      </c>
      <c r="C14" s="116">
        <v>37521.507830000002</v>
      </c>
      <c r="D14" s="116">
        <v>46265.332340000001</v>
      </c>
      <c r="E14" s="116">
        <v>31049.380369999999</v>
      </c>
      <c r="F14" s="116">
        <v>29631.197840000001</v>
      </c>
      <c r="G14" s="116">
        <v>21837.58901</v>
      </c>
      <c r="H14" s="116">
        <v>26370.037349999999</v>
      </c>
      <c r="I14" s="116">
        <v>24072.580310000001</v>
      </c>
      <c r="J14" s="116">
        <v>29110.841799999998</v>
      </c>
      <c r="K14" s="116">
        <v>44352.360890000004</v>
      </c>
      <c r="L14" s="116">
        <v>37819.532930000001</v>
      </c>
      <c r="M14" s="116">
        <v>64258.27259</v>
      </c>
      <c r="N14" s="116"/>
      <c r="O14" s="117">
        <v>392288.63325999997</v>
      </c>
    </row>
    <row r="15" spans="1:15" ht="13.8" x14ac:dyDescent="0.25">
      <c r="A15" s="86">
        <v>2021</v>
      </c>
      <c r="B15" s="115" t="s">
        <v>133</v>
      </c>
      <c r="C15" s="116">
        <v>15943.144840000001</v>
      </c>
      <c r="D15" s="116">
        <v>26135.543170000001</v>
      </c>
      <c r="E15" s="116">
        <v>26641.716609999999</v>
      </c>
      <c r="F15" s="116">
        <v>24837.689180000001</v>
      </c>
      <c r="G15" s="116">
        <v>19490.09143</v>
      </c>
      <c r="H15" s="116">
        <v>23364.857059999998</v>
      </c>
      <c r="I15" s="116">
        <v>23127.540229999999</v>
      </c>
      <c r="J15" s="116">
        <v>24518.566579999999</v>
      </c>
      <c r="K15" s="116">
        <v>29806.453839999998</v>
      </c>
      <c r="L15" s="116">
        <v>25260.424210000001</v>
      </c>
      <c r="M15" s="116">
        <v>30724.71009</v>
      </c>
      <c r="N15" s="116">
        <v>39583.996249999997</v>
      </c>
      <c r="O15" s="117">
        <v>309434.73349000001</v>
      </c>
    </row>
    <row r="16" spans="1:15" ht="13.8" x14ac:dyDescent="0.25">
      <c r="A16" s="87">
        <v>2022</v>
      </c>
      <c r="B16" s="115" t="s">
        <v>134</v>
      </c>
      <c r="C16" s="116">
        <v>54248.671849999999</v>
      </c>
      <c r="D16" s="116">
        <v>55002.358999999997</v>
      </c>
      <c r="E16" s="116">
        <v>64496.353640000001</v>
      </c>
      <c r="F16" s="116">
        <v>51947.963620000002</v>
      </c>
      <c r="G16" s="116">
        <v>53632.734109999998</v>
      </c>
      <c r="H16" s="116">
        <v>79070.990999999995</v>
      </c>
      <c r="I16" s="116">
        <v>56373.059930000003</v>
      </c>
      <c r="J16" s="116">
        <v>88413.106140000004</v>
      </c>
      <c r="K16" s="116">
        <v>84330.331309999994</v>
      </c>
      <c r="L16" s="116">
        <v>87581.333559999999</v>
      </c>
      <c r="M16" s="116">
        <v>75679.882410000006</v>
      </c>
      <c r="N16" s="116"/>
      <c r="O16" s="117">
        <v>750776.78657</v>
      </c>
    </row>
    <row r="17" spans="1:15" ht="13.8" x14ac:dyDescent="0.25">
      <c r="A17" s="86">
        <v>2021</v>
      </c>
      <c r="B17" s="115" t="s">
        <v>134</v>
      </c>
      <c r="C17" s="116">
        <v>59118.003539999998</v>
      </c>
      <c r="D17" s="116">
        <v>49195.791729999997</v>
      </c>
      <c r="E17" s="116">
        <v>49264.961300000003</v>
      </c>
      <c r="F17" s="116">
        <v>52377.636700000003</v>
      </c>
      <c r="G17" s="116">
        <v>62131.952920000003</v>
      </c>
      <c r="H17" s="116">
        <v>85386.680869999997</v>
      </c>
      <c r="I17" s="116">
        <v>52207.46948</v>
      </c>
      <c r="J17" s="116">
        <v>60022.116329999997</v>
      </c>
      <c r="K17" s="116">
        <v>100938.86161000001</v>
      </c>
      <c r="L17" s="116">
        <v>76717.204389999999</v>
      </c>
      <c r="M17" s="116">
        <v>57727.288930000002</v>
      </c>
      <c r="N17" s="116">
        <v>77389.950119999994</v>
      </c>
      <c r="O17" s="117">
        <v>782477.91792000004</v>
      </c>
    </row>
    <row r="18" spans="1:15" ht="13.8" x14ac:dyDescent="0.25">
      <c r="A18" s="87">
        <v>2022</v>
      </c>
      <c r="B18" s="115" t="s">
        <v>135</v>
      </c>
      <c r="C18" s="116">
        <v>12415.09123</v>
      </c>
      <c r="D18" s="116">
        <v>15693.36544</v>
      </c>
      <c r="E18" s="116">
        <v>17018.63062</v>
      </c>
      <c r="F18" s="116">
        <v>18025.69253</v>
      </c>
      <c r="G18" s="116">
        <v>12424.481959999999</v>
      </c>
      <c r="H18" s="116">
        <v>9079.7899400000006</v>
      </c>
      <c r="I18" s="116">
        <v>5411.4847600000003</v>
      </c>
      <c r="J18" s="116">
        <v>8150.7517200000002</v>
      </c>
      <c r="K18" s="116">
        <v>7682.7719500000003</v>
      </c>
      <c r="L18" s="116">
        <v>8257.8093800000006</v>
      </c>
      <c r="M18" s="116">
        <v>10095.649670000001</v>
      </c>
      <c r="N18" s="116"/>
      <c r="O18" s="117">
        <v>124255.5192</v>
      </c>
    </row>
    <row r="19" spans="1:15" ht="13.8" x14ac:dyDescent="0.25">
      <c r="A19" s="86">
        <v>2021</v>
      </c>
      <c r="B19" s="115" t="s">
        <v>135</v>
      </c>
      <c r="C19" s="116">
        <v>12015.77319</v>
      </c>
      <c r="D19" s="116">
        <v>16226.111290000001</v>
      </c>
      <c r="E19" s="116">
        <v>17369.885979999999</v>
      </c>
      <c r="F19" s="116">
        <v>15412.279479999999</v>
      </c>
      <c r="G19" s="116">
        <v>14638.275320000001</v>
      </c>
      <c r="H19" s="116">
        <v>10961.58763</v>
      </c>
      <c r="I19" s="116">
        <v>12028.238660000001</v>
      </c>
      <c r="J19" s="116">
        <v>8439.4064199999993</v>
      </c>
      <c r="K19" s="116">
        <v>9218.2875199999999</v>
      </c>
      <c r="L19" s="116">
        <v>7979.69463</v>
      </c>
      <c r="M19" s="116">
        <v>10633.564109999999</v>
      </c>
      <c r="N19" s="116">
        <v>12679.338809999999</v>
      </c>
      <c r="O19" s="117">
        <v>147602.44304000001</v>
      </c>
    </row>
    <row r="20" spans="1:15" ht="13.8" x14ac:dyDescent="0.25">
      <c r="A20" s="87">
        <v>2022</v>
      </c>
      <c r="B20" s="115" t="s">
        <v>136</v>
      </c>
      <c r="C20" s="118">
        <v>300295.32032</v>
      </c>
      <c r="D20" s="118">
        <v>316201.99005999998</v>
      </c>
      <c r="E20" s="118">
        <v>381564.50910000002</v>
      </c>
      <c r="F20" s="118">
        <v>382464.25160000002</v>
      </c>
      <c r="G20" s="118">
        <v>301401.84957000002</v>
      </c>
      <c r="H20" s="116">
        <v>369561.76286000002</v>
      </c>
      <c r="I20" s="116">
        <v>318336.14055000001</v>
      </c>
      <c r="J20" s="116">
        <v>323240.15840999997</v>
      </c>
      <c r="K20" s="116">
        <v>355787.51679000002</v>
      </c>
      <c r="L20" s="116">
        <v>309088.79969999997</v>
      </c>
      <c r="M20" s="116">
        <v>356379.53534</v>
      </c>
      <c r="N20" s="116"/>
      <c r="O20" s="117">
        <v>3714321.8343000002</v>
      </c>
    </row>
    <row r="21" spans="1:15" ht="13.8" x14ac:dyDescent="0.25">
      <c r="A21" s="86">
        <v>2021</v>
      </c>
      <c r="B21" s="115" t="s">
        <v>136</v>
      </c>
      <c r="C21" s="116">
        <v>216886.89996000001</v>
      </c>
      <c r="D21" s="116">
        <v>208723.36321000001</v>
      </c>
      <c r="E21" s="116">
        <v>247977.97706999999</v>
      </c>
      <c r="F21" s="116">
        <v>280588.88767000003</v>
      </c>
      <c r="G21" s="116">
        <v>265663.38981000002</v>
      </c>
      <c r="H21" s="116">
        <v>313347.25647999998</v>
      </c>
      <c r="I21" s="116">
        <v>262176.96470999997</v>
      </c>
      <c r="J21" s="116">
        <v>286061.99651000003</v>
      </c>
      <c r="K21" s="116">
        <v>299483.45898</v>
      </c>
      <c r="L21" s="116">
        <v>288750.81549000001</v>
      </c>
      <c r="M21" s="116">
        <v>321478.48223000002</v>
      </c>
      <c r="N21" s="116">
        <v>407113.88834</v>
      </c>
      <c r="O21" s="117">
        <v>3398253.3804600001</v>
      </c>
    </row>
    <row r="22" spans="1:15" ht="13.8" x14ac:dyDescent="0.25">
      <c r="A22" s="87">
        <v>2022</v>
      </c>
      <c r="B22" s="115" t="s">
        <v>137</v>
      </c>
      <c r="C22" s="118">
        <v>557540.77205999999</v>
      </c>
      <c r="D22" s="118">
        <v>622201.77922999999</v>
      </c>
      <c r="E22" s="118">
        <v>751894.13291000004</v>
      </c>
      <c r="F22" s="118">
        <v>775790.70385000005</v>
      </c>
      <c r="G22" s="118">
        <v>612531.03879999998</v>
      </c>
      <c r="H22" s="116">
        <v>799403.03240999999</v>
      </c>
      <c r="I22" s="116">
        <v>605546.21172999998</v>
      </c>
      <c r="J22" s="116">
        <v>731453.39506999997</v>
      </c>
      <c r="K22" s="116">
        <v>760000.38074000005</v>
      </c>
      <c r="L22" s="116">
        <v>703743.69761999999</v>
      </c>
      <c r="M22" s="116">
        <v>764645.39087</v>
      </c>
      <c r="N22" s="116"/>
      <c r="O22" s="117">
        <v>7684750.53529</v>
      </c>
    </row>
    <row r="23" spans="1:15" ht="13.8" x14ac:dyDescent="0.25">
      <c r="A23" s="86">
        <v>2021</v>
      </c>
      <c r="B23" s="115" t="s">
        <v>137</v>
      </c>
      <c r="C23" s="116">
        <v>453129.49826000002</v>
      </c>
      <c r="D23" s="118">
        <v>479071.42109999998</v>
      </c>
      <c r="E23" s="116">
        <v>580656.74308000004</v>
      </c>
      <c r="F23" s="116">
        <v>581183.08773999999</v>
      </c>
      <c r="G23" s="116">
        <v>501065.42385000002</v>
      </c>
      <c r="H23" s="116">
        <v>613074.04041000002</v>
      </c>
      <c r="I23" s="116">
        <v>505401.99088</v>
      </c>
      <c r="J23" s="116">
        <v>605133.60210000002</v>
      </c>
      <c r="K23" s="116">
        <v>650689.73337999999</v>
      </c>
      <c r="L23" s="116">
        <v>613680.53521999996</v>
      </c>
      <c r="M23" s="116">
        <v>694274.64844000002</v>
      </c>
      <c r="N23" s="116">
        <v>712894.75083999999</v>
      </c>
      <c r="O23" s="117">
        <v>6990255.4753</v>
      </c>
    </row>
    <row r="24" spans="1:15" ht="13.8" x14ac:dyDescent="0.25">
      <c r="A24" s="87">
        <v>2022</v>
      </c>
      <c r="B24" s="113" t="s">
        <v>14</v>
      </c>
      <c r="C24" s="119">
        <f>C26+C28+C30+C32+C34+C36+C38+C40+C42+C44+C46+C48+C50+C52+C54+C56</f>
        <v>13075937.328660002</v>
      </c>
      <c r="D24" s="119">
        <f t="shared" ref="D24:O24" si="2">D26+D28+D30+D32+D34+D36+D38+D40+D42+D44+D46+D48+D50+D52+D54+D56</f>
        <v>14954901.64601</v>
      </c>
      <c r="E24" s="119">
        <f t="shared" si="2"/>
        <v>17080129.821419999</v>
      </c>
      <c r="F24" s="119">
        <f t="shared" si="2"/>
        <v>17668435.431559999</v>
      </c>
      <c r="G24" s="119">
        <f t="shared" si="2"/>
        <v>14009025.65698</v>
      </c>
      <c r="H24" s="119">
        <f t="shared" si="2"/>
        <v>17286645.456280001</v>
      </c>
      <c r="I24" s="119">
        <f t="shared" si="2"/>
        <v>13544274.756989999</v>
      </c>
      <c r="J24" s="119">
        <f t="shared" si="2"/>
        <v>15284021.92969</v>
      </c>
      <c r="K24" s="119">
        <f t="shared" si="2"/>
        <v>16244257.638549998</v>
      </c>
      <c r="L24" s="119">
        <f t="shared" si="2"/>
        <v>15021822.76589</v>
      </c>
      <c r="M24" s="119">
        <f t="shared" si="2"/>
        <v>15501231.828710001</v>
      </c>
      <c r="N24" s="119"/>
      <c r="O24" s="119">
        <f t="shared" si="2"/>
        <v>169670684.26074007</v>
      </c>
    </row>
    <row r="25" spans="1:15" ht="13.8" x14ac:dyDescent="0.25">
      <c r="A25" s="86">
        <v>2021</v>
      </c>
      <c r="B25" s="113" t="s">
        <v>14</v>
      </c>
      <c r="C25" s="119">
        <f>C27+C29+C31+C33+C35+C37+C39+C41+C43+C45+C47+C49+C51+C53+C55+C57</f>
        <v>11085267.619679999</v>
      </c>
      <c r="D25" s="119">
        <f t="shared" ref="D25:O25" si="3">D27+D29+D31+D33+D35+D37+D39+D41+D43+D45+D47+D49+D51+D53+D55+D57</f>
        <v>11957105.505350001</v>
      </c>
      <c r="E25" s="119">
        <f t="shared" si="3"/>
        <v>14123779.809849998</v>
      </c>
      <c r="F25" s="119">
        <f t="shared" si="3"/>
        <v>14141573.161230003</v>
      </c>
      <c r="G25" s="119">
        <f t="shared" si="3"/>
        <v>12584963.144250002</v>
      </c>
      <c r="H25" s="119">
        <f t="shared" si="3"/>
        <v>15239274.983250001</v>
      </c>
      <c r="I25" s="119">
        <f t="shared" si="3"/>
        <v>12622886.331019999</v>
      </c>
      <c r="J25" s="119">
        <f t="shared" si="3"/>
        <v>14417189.657270001</v>
      </c>
      <c r="K25" s="119">
        <f t="shared" si="3"/>
        <v>15801377.261539999</v>
      </c>
      <c r="L25" s="119">
        <f t="shared" si="3"/>
        <v>15666388.487129999</v>
      </c>
      <c r="M25" s="119">
        <f t="shared" si="3"/>
        <v>16213153.551879998</v>
      </c>
      <c r="N25" s="119">
        <f t="shared" si="3"/>
        <v>16894135.670899998</v>
      </c>
      <c r="O25" s="119">
        <f t="shared" si="3"/>
        <v>170747095.18335</v>
      </c>
    </row>
    <row r="26" spans="1:15" ht="13.8" x14ac:dyDescent="0.25">
      <c r="A26" s="87">
        <v>2022</v>
      </c>
      <c r="B26" s="115" t="s">
        <v>138</v>
      </c>
      <c r="C26" s="116">
        <v>814863.34068000002</v>
      </c>
      <c r="D26" s="116">
        <v>879883.52075000003</v>
      </c>
      <c r="E26" s="116">
        <v>950843.48181999999</v>
      </c>
      <c r="F26" s="116">
        <v>993036.65816999995</v>
      </c>
      <c r="G26" s="116">
        <v>766321.05992999999</v>
      </c>
      <c r="H26" s="116">
        <v>981545.77972999995</v>
      </c>
      <c r="I26" s="116">
        <v>727396.98092999996</v>
      </c>
      <c r="J26" s="116">
        <v>834880.97679999995</v>
      </c>
      <c r="K26" s="116">
        <v>934367.37034000002</v>
      </c>
      <c r="L26" s="116">
        <v>833909.96629999997</v>
      </c>
      <c r="M26" s="116">
        <v>845767.61450000003</v>
      </c>
      <c r="N26" s="116"/>
      <c r="O26" s="117">
        <v>9562816.7499499992</v>
      </c>
    </row>
    <row r="27" spans="1:15" ht="13.8" x14ac:dyDescent="0.25">
      <c r="A27" s="86">
        <v>2021</v>
      </c>
      <c r="B27" s="115" t="s">
        <v>138</v>
      </c>
      <c r="C27" s="116">
        <v>730163.28118000005</v>
      </c>
      <c r="D27" s="116">
        <v>744922.84401</v>
      </c>
      <c r="E27" s="116">
        <v>868398.21742999996</v>
      </c>
      <c r="F27" s="116">
        <v>877321.17700999998</v>
      </c>
      <c r="G27" s="116">
        <v>743280.20654000004</v>
      </c>
      <c r="H27" s="116">
        <v>898555.29079999996</v>
      </c>
      <c r="I27" s="116">
        <v>723408.12600000005</v>
      </c>
      <c r="J27" s="116">
        <v>827953.61274000001</v>
      </c>
      <c r="K27" s="116">
        <v>943330.08013000002</v>
      </c>
      <c r="L27" s="116">
        <v>916736.53581000003</v>
      </c>
      <c r="M27" s="116">
        <v>935903.66773999995</v>
      </c>
      <c r="N27" s="116">
        <v>931931.27853000001</v>
      </c>
      <c r="O27" s="117">
        <v>10141904.317919999</v>
      </c>
    </row>
    <row r="28" spans="1:15" ht="13.8" x14ac:dyDescent="0.25">
      <c r="A28" s="87">
        <v>2022</v>
      </c>
      <c r="B28" s="115" t="s">
        <v>139</v>
      </c>
      <c r="C28" s="116">
        <v>132688.50438</v>
      </c>
      <c r="D28" s="116">
        <v>177394.24686000001</v>
      </c>
      <c r="E28" s="116">
        <v>191713.7542</v>
      </c>
      <c r="F28" s="116">
        <v>187035.60385000001</v>
      </c>
      <c r="G28" s="116">
        <v>116468.30718</v>
      </c>
      <c r="H28" s="116">
        <v>171956.08452</v>
      </c>
      <c r="I28" s="116">
        <v>155381.60702</v>
      </c>
      <c r="J28" s="116">
        <v>190921.18689000001</v>
      </c>
      <c r="K28" s="116">
        <v>209988.54178999999</v>
      </c>
      <c r="L28" s="116">
        <v>168566.70159000001</v>
      </c>
      <c r="M28" s="116">
        <v>173661.38432000001</v>
      </c>
      <c r="N28" s="116"/>
      <c r="O28" s="117">
        <v>1875775.9225999999</v>
      </c>
    </row>
    <row r="29" spans="1:15" ht="13.8" x14ac:dyDescent="0.25">
      <c r="A29" s="86">
        <v>2021</v>
      </c>
      <c r="B29" s="115" t="s">
        <v>139</v>
      </c>
      <c r="C29" s="116">
        <v>109745.77877</v>
      </c>
      <c r="D29" s="116">
        <v>128849.98011</v>
      </c>
      <c r="E29" s="116">
        <v>157415.80233000001</v>
      </c>
      <c r="F29" s="116">
        <v>142852.73741999999</v>
      </c>
      <c r="G29" s="116">
        <v>100608.10935</v>
      </c>
      <c r="H29" s="116">
        <v>152945.25654</v>
      </c>
      <c r="I29" s="116">
        <v>144731.64648</v>
      </c>
      <c r="J29" s="116">
        <v>156640.94991</v>
      </c>
      <c r="K29" s="116">
        <v>171822.26478999999</v>
      </c>
      <c r="L29" s="116">
        <v>159287.74880999999</v>
      </c>
      <c r="M29" s="116">
        <v>148397.13758000001</v>
      </c>
      <c r="N29" s="116">
        <v>158225.92219000001</v>
      </c>
      <c r="O29" s="117">
        <v>1731523.3342800001</v>
      </c>
    </row>
    <row r="30" spans="1:15" s="37" customFormat="1" ht="13.8" x14ac:dyDescent="0.25">
      <c r="A30" s="87">
        <v>2022</v>
      </c>
      <c r="B30" s="115" t="s">
        <v>140</v>
      </c>
      <c r="C30" s="116">
        <v>198477.64064999999</v>
      </c>
      <c r="D30" s="116">
        <v>251000.23457</v>
      </c>
      <c r="E30" s="116">
        <v>259806.35934</v>
      </c>
      <c r="F30" s="116">
        <v>262164.34668000002</v>
      </c>
      <c r="G30" s="116">
        <v>157792.49171</v>
      </c>
      <c r="H30" s="116">
        <v>225209.32926999999</v>
      </c>
      <c r="I30" s="116">
        <v>156205.38829</v>
      </c>
      <c r="J30" s="116">
        <v>224289.19490999999</v>
      </c>
      <c r="K30" s="116">
        <v>245658.37581999999</v>
      </c>
      <c r="L30" s="116">
        <v>256817.68642000001</v>
      </c>
      <c r="M30" s="116">
        <v>256917.38033000001</v>
      </c>
      <c r="N30" s="116"/>
      <c r="O30" s="117">
        <v>2494338.4279900002</v>
      </c>
    </row>
    <row r="31" spans="1:15" ht="13.8" x14ac:dyDescent="0.25">
      <c r="A31" s="86">
        <v>2021</v>
      </c>
      <c r="B31" s="115" t="s">
        <v>140</v>
      </c>
      <c r="C31" s="116">
        <v>235590.76749999999</v>
      </c>
      <c r="D31" s="116">
        <v>246725.43401</v>
      </c>
      <c r="E31" s="116">
        <v>286759.17868999997</v>
      </c>
      <c r="F31" s="116">
        <v>304914.44241999998</v>
      </c>
      <c r="G31" s="116">
        <v>245146.34637000001</v>
      </c>
      <c r="H31" s="116">
        <v>296918.05417000002</v>
      </c>
      <c r="I31" s="116">
        <v>214045.72468000001</v>
      </c>
      <c r="J31" s="116">
        <v>237973.08442</v>
      </c>
      <c r="K31" s="116">
        <v>271360.61531999998</v>
      </c>
      <c r="L31" s="116">
        <v>276585.44179000001</v>
      </c>
      <c r="M31" s="116">
        <v>280147.27015</v>
      </c>
      <c r="N31" s="116">
        <v>282936.11814999999</v>
      </c>
      <c r="O31" s="117">
        <v>3179102.4776699999</v>
      </c>
    </row>
    <row r="32" spans="1:15" ht="13.8" x14ac:dyDescent="0.25">
      <c r="A32" s="87">
        <v>2022</v>
      </c>
      <c r="B32" s="115" t="s">
        <v>141</v>
      </c>
      <c r="C32" s="118">
        <v>2128488.04238</v>
      </c>
      <c r="D32" s="118">
        <v>2432205.8714999999</v>
      </c>
      <c r="E32" s="118">
        <v>2969256.83397</v>
      </c>
      <c r="F32" s="118">
        <v>3297151.2943099998</v>
      </c>
      <c r="G32" s="118">
        <v>2750543.76755</v>
      </c>
      <c r="H32" s="118">
        <v>3185689.3248100001</v>
      </c>
      <c r="I32" s="118">
        <v>2887753.9130299999</v>
      </c>
      <c r="J32" s="118">
        <v>2938782.22028</v>
      </c>
      <c r="K32" s="118">
        <v>2917480.2137600002</v>
      </c>
      <c r="L32" s="118">
        <v>2604770.0481500002</v>
      </c>
      <c r="M32" s="118">
        <v>2603567.7209800002</v>
      </c>
      <c r="N32" s="118"/>
      <c r="O32" s="117">
        <v>30715689.250720002</v>
      </c>
    </row>
    <row r="33" spans="1:15" ht="13.8" x14ac:dyDescent="0.25">
      <c r="A33" s="86">
        <v>2021</v>
      </c>
      <c r="B33" s="115" t="s">
        <v>141</v>
      </c>
      <c r="C33" s="116">
        <v>1646935.6133399999</v>
      </c>
      <c r="D33" s="116">
        <v>1680902.51245</v>
      </c>
      <c r="E33" s="116">
        <v>1998413.44377</v>
      </c>
      <c r="F33" s="118">
        <v>2165915.13258</v>
      </c>
      <c r="G33" s="118">
        <v>2136422.5669900002</v>
      </c>
      <c r="H33" s="118">
        <v>2369608.4095200002</v>
      </c>
      <c r="I33" s="118">
        <v>1914049.99936</v>
      </c>
      <c r="J33" s="118">
        <v>2054054.9947299999</v>
      </c>
      <c r="K33" s="118">
        <v>2288959.13638</v>
      </c>
      <c r="L33" s="118">
        <v>2264852.25244</v>
      </c>
      <c r="M33" s="118">
        <v>2369819.44564</v>
      </c>
      <c r="N33" s="118">
        <v>2480482.5384999998</v>
      </c>
      <c r="O33" s="117">
        <v>25370416.045699999</v>
      </c>
    </row>
    <row r="34" spans="1:15" ht="13.8" x14ac:dyDescent="0.25">
      <c r="A34" s="87">
        <v>2022</v>
      </c>
      <c r="B34" s="115" t="s">
        <v>142</v>
      </c>
      <c r="C34" s="116">
        <v>1591604.31351</v>
      </c>
      <c r="D34" s="116">
        <v>1840380.42154</v>
      </c>
      <c r="E34" s="116">
        <v>2014188.4663499999</v>
      </c>
      <c r="F34" s="116">
        <v>2035753.8901800001</v>
      </c>
      <c r="G34" s="116">
        <v>1335958.7515700001</v>
      </c>
      <c r="H34" s="116">
        <v>1966049.7123700001</v>
      </c>
      <c r="I34" s="116">
        <v>1618070.41016</v>
      </c>
      <c r="J34" s="116">
        <v>1837415.1895600001</v>
      </c>
      <c r="K34" s="116">
        <v>1922176.11035</v>
      </c>
      <c r="L34" s="116">
        <v>1704483.5749600001</v>
      </c>
      <c r="M34" s="116">
        <v>1635212.47062</v>
      </c>
      <c r="N34" s="116"/>
      <c r="O34" s="117">
        <v>19501293.311170001</v>
      </c>
    </row>
    <row r="35" spans="1:15" ht="13.8" x14ac:dyDescent="0.25">
      <c r="A35" s="86">
        <v>2021</v>
      </c>
      <c r="B35" s="115" t="s">
        <v>142</v>
      </c>
      <c r="C35" s="116">
        <v>1512747.1390800001</v>
      </c>
      <c r="D35" s="116">
        <v>1510500.9532099999</v>
      </c>
      <c r="E35" s="116">
        <v>1674706.2995</v>
      </c>
      <c r="F35" s="116">
        <v>1625071.9404800001</v>
      </c>
      <c r="G35" s="116">
        <v>1299823.7919600001</v>
      </c>
      <c r="H35" s="116">
        <v>1801809.5390699999</v>
      </c>
      <c r="I35" s="116">
        <v>1691621.63647</v>
      </c>
      <c r="J35" s="116">
        <v>1736087.3890800001</v>
      </c>
      <c r="K35" s="116">
        <v>1942285.8775899999</v>
      </c>
      <c r="L35" s="116">
        <v>1908624.0909299999</v>
      </c>
      <c r="M35" s="116">
        <v>1729427.2045199999</v>
      </c>
      <c r="N35" s="116">
        <v>1808074.5031900001</v>
      </c>
      <c r="O35" s="117">
        <v>20240780.365079999</v>
      </c>
    </row>
    <row r="36" spans="1:15" ht="13.8" x14ac:dyDescent="0.25">
      <c r="A36" s="87">
        <v>2022</v>
      </c>
      <c r="B36" s="115" t="s">
        <v>143</v>
      </c>
      <c r="C36" s="116">
        <v>2227769.1717599998</v>
      </c>
      <c r="D36" s="116">
        <v>2538729.1296899999</v>
      </c>
      <c r="E36" s="116">
        <v>2679648.4120200002</v>
      </c>
      <c r="F36" s="116">
        <v>2742292.92001</v>
      </c>
      <c r="G36" s="116">
        <v>2295118.6763200001</v>
      </c>
      <c r="H36" s="116">
        <v>2768928.3892799998</v>
      </c>
      <c r="I36" s="116">
        <v>2048359.72251</v>
      </c>
      <c r="J36" s="116">
        <v>2264912.5239400002</v>
      </c>
      <c r="K36" s="116">
        <v>2752176.1982800001</v>
      </c>
      <c r="L36" s="116">
        <v>2648951.2714999998</v>
      </c>
      <c r="M36" s="116">
        <v>2874887.49229</v>
      </c>
      <c r="N36" s="116"/>
      <c r="O36" s="117">
        <v>27841773.907600001</v>
      </c>
    </row>
    <row r="37" spans="1:15" ht="13.8" x14ac:dyDescent="0.25">
      <c r="A37" s="86">
        <v>2021</v>
      </c>
      <c r="B37" s="115" t="s">
        <v>143</v>
      </c>
      <c r="C37" s="116">
        <v>2266223.68744</v>
      </c>
      <c r="D37" s="116">
        <v>2530669.7148199999</v>
      </c>
      <c r="E37" s="116">
        <v>2890088.6971999998</v>
      </c>
      <c r="F37" s="116">
        <v>2462170.5479000001</v>
      </c>
      <c r="G37" s="116">
        <v>1880240.25731</v>
      </c>
      <c r="H37" s="116">
        <v>2350260.9346400001</v>
      </c>
      <c r="I37" s="116">
        <v>1981647.6615500001</v>
      </c>
      <c r="J37" s="116">
        <v>2417746.8923499999</v>
      </c>
      <c r="K37" s="116">
        <v>2465093.5784800001</v>
      </c>
      <c r="L37" s="116">
        <v>2603914.48318</v>
      </c>
      <c r="M37" s="116">
        <v>2529063.0759800002</v>
      </c>
      <c r="N37" s="116">
        <v>2957449.0071399999</v>
      </c>
      <c r="O37" s="117">
        <v>29334568.53799</v>
      </c>
    </row>
    <row r="38" spans="1:15" ht="13.8" x14ac:dyDescent="0.25">
      <c r="A38" s="87">
        <v>2022</v>
      </c>
      <c r="B38" s="115" t="s">
        <v>144</v>
      </c>
      <c r="C38" s="116">
        <v>70779.795960000003</v>
      </c>
      <c r="D38" s="116">
        <v>67064.578930000003</v>
      </c>
      <c r="E38" s="116">
        <v>140232.55400999999</v>
      </c>
      <c r="F38" s="116">
        <v>198881.65714</v>
      </c>
      <c r="G38" s="116">
        <v>100124.42561000001</v>
      </c>
      <c r="H38" s="116">
        <v>101131.22425</v>
      </c>
      <c r="I38" s="116">
        <v>44156.116430000002</v>
      </c>
      <c r="J38" s="116">
        <v>77395.488570000001</v>
      </c>
      <c r="K38" s="116">
        <v>199348.73256</v>
      </c>
      <c r="L38" s="116">
        <v>210071.99903000001</v>
      </c>
      <c r="M38" s="116">
        <v>55150.092530000002</v>
      </c>
      <c r="N38" s="116"/>
      <c r="O38" s="117">
        <v>1264336.66502</v>
      </c>
    </row>
    <row r="39" spans="1:15" ht="13.8" x14ac:dyDescent="0.25">
      <c r="A39" s="86">
        <v>2021</v>
      </c>
      <c r="B39" s="115" t="s">
        <v>144</v>
      </c>
      <c r="C39" s="116">
        <v>42744.004710000001</v>
      </c>
      <c r="D39" s="116">
        <v>14435.76268</v>
      </c>
      <c r="E39" s="116">
        <v>153850.51842000001</v>
      </c>
      <c r="F39" s="116">
        <v>109911.3973</v>
      </c>
      <c r="G39" s="116">
        <v>136047.26019999999</v>
      </c>
      <c r="H39" s="116">
        <v>277348.91031000001</v>
      </c>
      <c r="I39" s="116">
        <v>76572.630040000004</v>
      </c>
      <c r="J39" s="116">
        <v>58623.438580000002</v>
      </c>
      <c r="K39" s="116">
        <v>117629.91516</v>
      </c>
      <c r="L39" s="116">
        <v>208205.03047999999</v>
      </c>
      <c r="M39" s="116">
        <v>259778.32897999999</v>
      </c>
      <c r="N39" s="116">
        <v>170121.63492000001</v>
      </c>
      <c r="O39" s="117">
        <v>1625268.8317799999</v>
      </c>
    </row>
    <row r="40" spans="1:15" ht="13.8" x14ac:dyDescent="0.25">
      <c r="A40" s="87">
        <v>2022</v>
      </c>
      <c r="B40" s="115" t="s">
        <v>145</v>
      </c>
      <c r="C40" s="116">
        <v>980433.66145000001</v>
      </c>
      <c r="D40" s="116">
        <v>1173431.8543199999</v>
      </c>
      <c r="E40" s="116">
        <v>1365427.42408</v>
      </c>
      <c r="F40" s="116">
        <v>1395673.2958500001</v>
      </c>
      <c r="G40" s="116">
        <v>1064467.8211399999</v>
      </c>
      <c r="H40" s="116">
        <v>1356818.3223999999</v>
      </c>
      <c r="I40" s="116">
        <v>1025931.5134000001</v>
      </c>
      <c r="J40" s="116">
        <v>1254333.4466599999</v>
      </c>
      <c r="K40" s="116">
        <v>1337231.49034</v>
      </c>
      <c r="L40" s="116">
        <v>1322674.25868</v>
      </c>
      <c r="M40" s="116">
        <v>1428260.0337100001</v>
      </c>
      <c r="N40" s="116"/>
      <c r="O40" s="117">
        <v>13704683.122029999</v>
      </c>
    </row>
    <row r="41" spans="1:15" ht="13.8" x14ac:dyDescent="0.25">
      <c r="A41" s="86">
        <v>2021</v>
      </c>
      <c r="B41" s="115" t="s">
        <v>145</v>
      </c>
      <c r="C41" s="116">
        <v>894313.18824000005</v>
      </c>
      <c r="D41" s="116">
        <v>1063990.71875</v>
      </c>
      <c r="E41" s="116">
        <v>1254787.9702000001</v>
      </c>
      <c r="F41" s="116">
        <v>1251377.3909799999</v>
      </c>
      <c r="G41" s="116">
        <v>1098886.8390599999</v>
      </c>
      <c r="H41" s="116">
        <v>1304135.2657099999</v>
      </c>
      <c r="I41" s="116">
        <v>1000010.46754</v>
      </c>
      <c r="J41" s="116">
        <v>1204900.96741</v>
      </c>
      <c r="K41" s="116">
        <v>1276019.17408</v>
      </c>
      <c r="L41" s="116">
        <v>1230948.3525799999</v>
      </c>
      <c r="M41" s="116">
        <v>1267930.8034699999</v>
      </c>
      <c r="N41" s="116">
        <v>1313570.574</v>
      </c>
      <c r="O41" s="117">
        <v>14160871.71202</v>
      </c>
    </row>
    <row r="42" spans="1:15" ht="13.8" x14ac:dyDescent="0.25">
      <c r="A42" s="87">
        <v>2022</v>
      </c>
      <c r="B42" s="115" t="s">
        <v>146</v>
      </c>
      <c r="C42" s="116">
        <v>711563.88153000001</v>
      </c>
      <c r="D42" s="116">
        <v>813028.44898999995</v>
      </c>
      <c r="E42" s="116">
        <v>908594.50693000003</v>
      </c>
      <c r="F42" s="116">
        <v>906176.89121000003</v>
      </c>
      <c r="G42" s="116">
        <v>719607.66032999998</v>
      </c>
      <c r="H42" s="116">
        <v>903673.67232999997</v>
      </c>
      <c r="I42" s="116">
        <v>720341.78691000002</v>
      </c>
      <c r="J42" s="116">
        <v>848190.45328999998</v>
      </c>
      <c r="K42" s="116">
        <v>949011.75525000005</v>
      </c>
      <c r="L42" s="116">
        <v>852393.29261999996</v>
      </c>
      <c r="M42" s="116">
        <v>1011849.08813</v>
      </c>
      <c r="N42" s="116"/>
      <c r="O42" s="117">
        <v>9344431.4375199992</v>
      </c>
    </row>
    <row r="43" spans="1:15" ht="13.8" x14ac:dyDescent="0.25">
      <c r="A43" s="86">
        <v>2021</v>
      </c>
      <c r="B43" s="115" t="s">
        <v>146</v>
      </c>
      <c r="C43" s="116">
        <v>650750.30125999998</v>
      </c>
      <c r="D43" s="116">
        <v>683825.22444000002</v>
      </c>
      <c r="E43" s="116">
        <v>783684.44865999999</v>
      </c>
      <c r="F43" s="116">
        <v>820942.23528999998</v>
      </c>
      <c r="G43" s="116">
        <v>734997.24967000005</v>
      </c>
      <c r="H43" s="116">
        <v>826943.15567999997</v>
      </c>
      <c r="I43" s="116">
        <v>696211.51508000004</v>
      </c>
      <c r="J43" s="116">
        <v>758019.00523000001</v>
      </c>
      <c r="K43" s="116">
        <v>875249.19753</v>
      </c>
      <c r="L43" s="116">
        <v>807782.3811</v>
      </c>
      <c r="M43" s="116">
        <v>838109.24242000002</v>
      </c>
      <c r="N43" s="116">
        <v>935026.92813999997</v>
      </c>
      <c r="O43" s="117">
        <v>9411540.8845000006</v>
      </c>
    </row>
    <row r="44" spans="1:15" ht="13.8" x14ac:dyDescent="0.25">
      <c r="A44" s="87">
        <v>2022</v>
      </c>
      <c r="B44" s="115" t="s">
        <v>147</v>
      </c>
      <c r="C44" s="116">
        <v>1119897.26782</v>
      </c>
      <c r="D44" s="116">
        <v>1241161.0567600001</v>
      </c>
      <c r="E44" s="116">
        <v>1443516.6643999999</v>
      </c>
      <c r="F44" s="116">
        <v>1497053.9665600001</v>
      </c>
      <c r="G44" s="116">
        <v>1165938.48171</v>
      </c>
      <c r="H44" s="116">
        <v>1343753.4687999999</v>
      </c>
      <c r="I44" s="116">
        <v>978666.54942000005</v>
      </c>
      <c r="J44" s="116">
        <v>1132549.6340699999</v>
      </c>
      <c r="K44" s="116">
        <v>1188379.56232</v>
      </c>
      <c r="L44" s="116">
        <v>1048769.1096099999</v>
      </c>
      <c r="M44" s="116">
        <v>1130357.98012</v>
      </c>
      <c r="N44" s="116"/>
      <c r="O44" s="117">
        <v>13290043.741590001</v>
      </c>
    </row>
    <row r="45" spans="1:15" ht="13.8" x14ac:dyDescent="0.25">
      <c r="A45" s="86">
        <v>2021</v>
      </c>
      <c r="B45" s="115" t="s">
        <v>147</v>
      </c>
      <c r="C45" s="116">
        <v>758964.78963999997</v>
      </c>
      <c r="D45" s="116">
        <v>833117.67937000003</v>
      </c>
      <c r="E45" s="116">
        <v>978890.10042000003</v>
      </c>
      <c r="F45" s="116">
        <v>1048964.8287599999</v>
      </c>
      <c r="G45" s="116">
        <v>937477.03962000005</v>
      </c>
      <c r="H45" s="116">
        <v>1125693.9550399999</v>
      </c>
      <c r="I45" s="116">
        <v>929062.49080999999</v>
      </c>
      <c r="J45" s="116">
        <v>1023453.5835299999</v>
      </c>
      <c r="K45" s="116">
        <v>1148069.6106700001</v>
      </c>
      <c r="L45" s="116">
        <v>1144153.3469400001</v>
      </c>
      <c r="M45" s="116">
        <v>1203737.4269699999</v>
      </c>
      <c r="N45" s="116">
        <v>1226342.3624499999</v>
      </c>
      <c r="O45" s="117">
        <v>12357927.21422</v>
      </c>
    </row>
    <row r="46" spans="1:15" ht="13.8" x14ac:dyDescent="0.25">
      <c r="A46" s="87">
        <v>2022</v>
      </c>
      <c r="B46" s="115" t="s">
        <v>148</v>
      </c>
      <c r="C46" s="116">
        <v>1624870.9212799999</v>
      </c>
      <c r="D46" s="116">
        <v>1748025.8573400001</v>
      </c>
      <c r="E46" s="116">
        <v>2254642.9408300002</v>
      </c>
      <c r="F46" s="116">
        <v>2018781.5017500001</v>
      </c>
      <c r="G46" s="116">
        <v>1904225.6829299999</v>
      </c>
      <c r="H46" s="116">
        <v>2284603.6206299998</v>
      </c>
      <c r="I46" s="116">
        <v>1600424.8936600001</v>
      </c>
      <c r="J46" s="116">
        <v>1817939.09244</v>
      </c>
      <c r="K46" s="116">
        <v>1773134.25046</v>
      </c>
      <c r="L46" s="116">
        <v>1390788.0397699999</v>
      </c>
      <c r="M46" s="116">
        <v>1348396.65075</v>
      </c>
      <c r="N46" s="116"/>
      <c r="O46" s="117">
        <v>19765833.451839998</v>
      </c>
    </row>
    <row r="47" spans="1:15" ht="13.8" x14ac:dyDescent="0.25">
      <c r="A47" s="86">
        <v>2021</v>
      </c>
      <c r="B47" s="115" t="s">
        <v>148</v>
      </c>
      <c r="C47" s="116">
        <v>1052767.47321</v>
      </c>
      <c r="D47" s="116">
        <v>1191709.9948400001</v>
      </c>
      <c r="E47" s="116">
        <v>1526133.41301</v>
      </c>
      <c r="F47" s="116">
        <v>1647164.7859799999</v>
      </c>
      <c r="G47" s="116">
        <v>1727666.49</v>
      </c>
      <c r="H47" s="116">
        <v>2007804.7012499999</v>
      </c>
      <c r="I47" s="116">
        <v>1727114.1022699999</v>
      </c>
      <c r="J47" s="116">
        <v>2255362.4096900001</v>
      </c>
      <c r="K47" s="116">
        <v>2578495.23636</v>
      </c>
      <c r="L47" s="116">
        <v>2253981.7448999998</v>
      </c>
      <c r="M47" s="116">
        <v>2014250.3414100001</v>
      </c>
      <c r="N47" s="116">
        <v>2264429.8645100002</v>
      </c>
      <c r="O47" s="117">
        <v>22246880.557429999</v>
      </c>
    </row>
    <row r="48" spans="1:15" ht="13.8" x14ac:dyDescent="0.25">
      <c r="A48" s="87">
        <v>2022</v>
      </c>
      <c r="B48" s="115" t="s">
        <v>149</v>
      </c>
      <c r="C48" s="116">
        <v>353650.46789000003</v>
      </c>
      <c r="D48" s="116">
        <v>428053.20218999998</v>
      </c>
      <c r="E48" s="116">
        <v>513024.81352999998</v>
      </c>
      <c r="F48" s="116">
        <v>565859.13638000004</v>
      </c>
      <c r="G48" s="116">
        <v>444259.99423000001</v>
      </c>
      <c r="H48" s="116">
        <v>522877.34250000003</v>
      </c>
      <c r="I48" s="116">
        <v>416851.55596999999</v>
      </c>
      <c r="J48" s="116">
        <v>473969.80790000001</v>
      </c>
      <c r="K48" s="116">
        <v>458869.40548999998</v>
      </c>
      <c r="L48" s="116">
        <v>414817.51269</v>
      </c>
      <c r="M48" s="116">
        <v>418128.62686999998</v>
      </c>
      <c r="N48" s="116"/>
      <c r="O48" s="117">
        <v>5010361.8656400004</v>
      </c>
    </row>
    <row r="49" spans="1:15" ht="13.8" x14ac:dyDescent="0.25">
      <c r="A49" s="86">
        <v>2021</v>
      </c>
      <c r="B49" s="115" t="s">
        <v>149</v>
      </c>
      <c r="C49" s="116">
        <v>278859.37686000002</v>
      </c>
      <c r="D49" s="116">
        <v>330049.80086999998</v>
      </c>
      <c r="E49" s="116">
        <v>402216.03662999999</v>
      </c>
      <c r="F49" s="116">
        <v>401900.21363999997</v>
      </c>
      <c r="G49" s="116">
        <v>384005.97986999998</v>
      </c>
      <c r="H49" s="116">
        <v>425640.18014000001</v>
      </c>
      <c r="I49" s="116">
        <v>357592.64304</v>
      </c>
      <c r="J49" s="116">
        <v>420352.70672999998</v>
      </c>
      <c r="K49" s="116">
        <v>414216.10771000001</v>
      </c>
      <c r="L49" s="116">
        <v>380632.57043000002</v>
      </c>
      <c r="M49" s="116">
        <v>395555.55022999999</v>
      </c>
      <c r="N49" s="116">
        <v>419566.73978</v>
      </c>
      <c r="O49" s="117">
        <v>4610587.9059300004</v>
      </c>
    </row>
    <row r="50" spans="1:15" ht="13.8" x14ac:dyDescent="0.25">
      <c r="A50" s="87">
        <v>2022</v>
      </c>
      <c r="B50" s="115" t="s">
        <v>150</v>
      </c>
      <c r="C50" s="116">
        <v>359340.35547000001</v>
      </c>
      <c r="D50" s="116">
        <v>492450.39403000002</v>
      </c>
      <c r="E50" s="116">
        <v>434701.79544999998</v>
      </c>
      <c r="F50" s="116">
        <v>528728.36580000003</v>
      </c>
      <c r="G50" s="116">
        <v>352385.95955999999</v>
      </c>
      <c r="H50" s="116">
        <v>531468.82371000003</v>
      </c>
      <c r="I50" s="116">
        <v>370862.56838999997</v>
      </c>
      <c r="J50" s="116">
        <v>499392.72463000001</v>
      </c>
      <c r="K50" s="116">
        <v>601217.94857000001</v>
      </c>
      <c r="L50" s="116">
        <v>536461.99378000002</v>
      </c>
      <c r="M50" s="116">
        <v>603773.83692000003</v>
      </c>
      <c r="N50" s="116"/>
      <c r="O50" s="117">
        <v>5310784.7663099999</v>
      </c>
    </row>
    <row r="51" spans="1:15" ht="13.8" x14ac:dyDescent="0.25">
      <c r="A51" s="86">
        <v>2021</v>
      </c>
      <c r="B51" s="115" t="s">
        <v>150</v>
      </c>
      <c r="C51" s="116">
        <v>331571.66105</v>
      </c>
      <c r="D51" s="116">
        <v>307688.08682000003</v>
      </c>
      <c r="E51" s="116">
        <v>343662.14681000001</v>
      </c>
      <c r="F51" s="116">
        <v>406145.41819</v>
      </c>
      <c r="G51" s="116">
        <v>492628.34412000002</v>
      </c>
      <c r="H51" s="116">
        <v>594623.31441999995</v>
      </c>
      <c r="I51" s="116">
        <v>459338.49693000002</v>
      </c>
      <c r="J51" s="116">
        <v>452122.42173</v>
      </c>
      <c r="K51" s="116">
        <v>507313.06409</v>
      </c>
      <c r="L51" s="116">
        <v>685805.49332999997</v>
      </c>
      <c r="M51" s="116">
        <v>1284244.8190299999</v>
      </c>
      <c r="N51" s="116">
        <v>926794.16813000001</v>
      </c>
      <c r="O51" s="117">
        <v>6791937.4346500002</v>
      </c>
    </row>
    <row r="52" spans="1:15" ht="13.8" x14ac:dyDescent="0.25">
      <c r="A52" s="87">
        <v>2022</v>
      </c>
      <c r="B52" s="115" t="s">
        <v>151</v>
      </c>
      <c r="C52" s="116">
        <v>295375.80463000003</v>
      </c>
      <c r="D52" s="116">
        <v>325086.20932999998</v>
      </c>
      <c r="E52" s="116">
        <v>326942.17726000003</v>
      </c>
      <c r="F52" s="116">
        <v>390536.09840999998</v>
      </c>
      <c r="G52" s="116">
        <v>330387.68416</v>
      </c>
      <c r="H52" s="116">
        <v>308733.55767000001</v>
      </c>
      <c r="I52" s="116">
        <v>325742.77529000002</v>
      </c>
      <c r="J52" s="116">
        <v>333557.14108999999</v>
      </c>
      <c r="K52" s="116">
        <v>166231.67371</v>
      </c>
      <c r="L52" s="116">
        <v>464526.74857</v>
      </c>
      <c r="M52" s="116">
        <v>503295.69412</v>
      </c>
      <c r="N52" s="116"/>
      <c r="O52" s="117">
        <v>3770415.5642400002</v>
      </c>
    </row>
    <row r="53" spans="1:15" ht="13.8" x14ac:dyDescent="0.25">
      <c r="A53" s="86">
        <v>2021</v>
      </c>
      <c r="B53" s="115" t="s">
        <v>151</v>
      </c>
      <c r="C53" s="116">
        <v>166540.16803</v>
      </c>
      <c r="D53" s="116">
        <v>233224.16435000001</v>
      </c>
      <c r="E53" s="116">
        <v>246958.49736000001</v>
      </c>
      <c r="F53" s="116">
        <v>302515.37770999997</v>
      </c>
      <c r="G53" s="116">
        <v>170344.52846</v>
      </c>
      <c r="H53" s="116">
        <v>221630.07306</v>
      </c>
      <c r="I53" s="116">
        <v>230940.86597000001</v>
      </c>
      <c r="J53" s="116">
        <v>282567.08561000001</v>
      </c>
      <c r="K53" s="116">
        <v>239695.27695999999</v>
      </c>
      <c r="L53" s="116">
        <v>301391.62998999999</v>
      </c>
      <c r="M53" s="116">
        <v>382521.11450999998</v>
      </c>
      <c r="N53" s="116">
        <v>431860.10736999998</v>
      </c>
      <c r="O53" s="117">
        <v>3210188.8893800001</v>
      </c>
    </row>
    <row r="54" spans="1:15" ht="13.8" x14ac:dyDescent="0.25">
      <c r="A54" s="87">
        <v>2022</v>
      </c>
      <c r="B54" s="115" t="s">
        <v>152</v>
      </c>
      <c r="C54" s="116">
        <v>457936.31052</v>
      </c>
      <c r="D54" s="116">
        <v>536997.35436</v>
      </c>
      <c r="E54" s="116">
        <v>616171.29653000005</v>
      </c>
      <c r="F54" s="116">
        <v>635020.23771000002</v>
      </c>
      <c r="G54" s="116">
        <v>494790.86468</v>
      </c>
      <c r="H54" s="116">
        <v>620117.60493999999</v>
      </c>
      <c r="I54" s="116">
        <v>458578.39078000002</v>
      </c>
      <c r="J54" s="116">
        <v>545258.63759000006</v>
      </c>
      <c r="K54" s="116">
        <v>577506.41783000005</v>
      </c>
      <c r="L54" s="116">
        <v>551743.96661</v>
      </c>
      <c r="M54" s="116">
        <v>599828.30146999995</v>
      </c>
      <c r="N54" s="116"/>
      <c r="O54" s="117">
        <v>6093949.3830199996</v>
      </c>
    </row>
    <row r="55" spans="1:15" ht="13.8" x14ac:dyDescent="0.25">
      <c r="A55" s="86">
        <v>2021</v>
      </c>
      <c r="B55" s="115" t="s">
        <v>152</v>
      </c>
      <c r="C55" s="116">
        <v>400023.77013999998</v>
      </c>
      <c r="D55" s="116">
        <v>445925.11801999999</v>
      </c>
      <c r="E55" s="116">
        <v>545985.29362000001</v>
      </c>
      <c r="F55" s="116">
        <v>561086.21823999996</v>
      </c>
      <c r="G55" s="116">
        <v>485871.66136999999</v>
      </c>
      <c r="H55" s="116">
        <v>573154.10702</v>
      </c>
      <c r="I55" s="116">
        <v>466206.55346999998</v>
      </c>
      <c r="J55" s="116">
        <v>521625.02171</v>
      </c>
      <c r="K55" s="116">
        <v>550044.71753000002</v>
      </c>
      <c r="L55" s="116">
        <v>513411.63615999999</v>
      </c>
      <c r="M55" s="116">
        <v>559250.27988000005</v>
      </c>
      <c r="N55" s="116">
        <v>570142.19739999995</v>
      </c>
      <c r="O55" s="117">
        <v>6192726.5745599996</v>
      </c>
    </row>
    <row r="56" spans="1:15" ht="13.8" x14ac:dyDescent="0.25">
      <c r="A56" s="87">
        <v>2022</v>
      </c>
      <c r="B56" s="115" t="s">
        <v>153</v>
      </c>
      <c r="C56" s="116">
        <v>8197.8487499999992</v>
      </c>
      <c r="D56" s="116">
        <v>10009.26485</v>
      </c>
      <c r="E56" s="116">
        <v>11418.340700000001</v>
      </c>
      <c r="F56" s="116">
        <v>14289.56755</v>
      </c>
      <c r="G56" s="116">
        <v>10634.02837</v>
      </c>
      <c r="H56" s="116">
        <v>14089.199070000001</v>
      </c>
      <c r="I56" s="116">
        <v>9550.5848000000005</v>
      </c>
      <c r="J56" s="116">
        <v>10234.211069999999</v>
      </c>
      <c r="K56" s="116">
        <v>11479.59168</v>
      </c>
      <c r="L56" s="116">
        <v>12076.59561</v>
      </c>
      <c r="M56" s="116">
        <v>12177.46105</v>
      </c>
      <c r="N56" s="116"/>
      <c r="O56" s="117">
        <v>124156.69349999999</v>
      </c>
    </row>
    <row r="57" spans="1:15" ht="13.8" x14ac:dyDescent="0.25">
      <c r="A57" s="86">
        <v>2021</v>
      </c>
      <c r="B57" s="115" t="s">
        <v>153</v>
      </c>
      <c r="C57" s="116">
        <v>7326.6192300000002</v>
      </c>
      <c r="D57" s="116">
        <v>10567.516600000001</v>
      </c>
      <c r="E57" s="116">
        <v>11829.745800000001</v>
      </c>
      <c r="F57" s="116">
        <v>13319.31733</v>
      </c>
      <c r="G57" s="116">
        <v>11516.47336</v>
      </c>
      <c r="H57" s="116">
        <v>12203.835880000001</v>
      </c>
      <c r="I57" s="116">
        <v>10331.77133</v>
      </c>
      <c r="J57" s="116">
        <v>9706.0938200000001</v>
      </c>
      <c r="K57" s="116">
        <v>11793.40876</v>
      </c>
      <c r="L57" s="116">
        <v>10075.74826</v>
      </c>
      <c r="M57" s="116">
        <v>15017.843370000001</v>
      </c>
      <c r="N57" s="116">
        <v>17181.726500000001</v>
      </c>
      <c r="O57" s="117">
        <v>140870.10024</v>
      </c>
    </row>
    <row r="58" spans="1:15" ht="13.8" x14ac:dyDescent="0.25">
      <c r="A58" s="87">
        <v>2022</v>
      </c>
      <c r="B58" s="113" t="s">
        <v>31</v>
      </c>
      <c r="C58" s="119">
        <f>C60</f>
        <v>497148.80781000003</v>
      </c>
      <c r="D58" s="119">
        <f t="shared" ref="D58:O58" si="4">D60</f>
        <v>471948.01059999998</v>
      </c>
      <c r="E58" s="119">
        <f t="shared" si="4"/>
        <v>554601.22594000003</v>
      </c>
      <c r="F58" s="119">
        <f t="shared" si="4"/>
        <v>703513.77006000001</v>
      </c>
      <c r="G58" s="119">
        <f t="shared" si="4"/>
        <v>533049.23033000005</v>
      </c>
      <c r="H58" s="119">
        <f t="shared" si="4"/>
        <v>594670.65590000001</v>
      </c>
      <c r="I58" s="119">
        <f t="shared" si="4"/>
        <v>488188.33357999998</v>
      </c>
      <c r="J58" s="119">
        <f t="shared" si="4"/>
        <v>598093.22568999999</v>
      </c>
      <c r="K58" s="119">
        <f t="shared" si="4"/>
        <v>537980.85308999999</v>
      </c>
      <c r="L58" s="119">
        <f t="shared" si="4"/>
        <v>462280.18812000001</v>
      </c>
      <c r="M58" s="119">
        <f t="shared" si="4"/>
        <v>509097.12755999999</v>
      </c>
      <c r="N58" s="119"/>
      <c r="O58" s="119">
        <f t="shared" si="4"/>
        <v>5950571.4286799999</v>
      </c>
    </row>
    <row r="59" spans="1:15" ht="13.8" x14ac:dyDescent="0.25">
      <c r="A59" s="86">
        <v>2021</v>
      </c>
      <c r="B59" s="113" t="s">
        <v>31</v>
      </c>
      <c r="C59" s="119">
        <f>C61</f>
        <v>352707.88241000002</v>
      </c>
      <c r="D59" s="119">
        <f t="shared" ref="D59:O59" si="5">D61</f>
        <v>414333.15104999999</v>
      </c>
      <c r="E59" s="119">
        <f t="shared" si="5"/>
        <v>446313.92580000003</v>
      </c>
      <c r="F59" s="119">
        <f t="shared" si="5"/>
        <v>557406.29679000005</v>
      </c>
      <c r="G59" s="119">
        <f t="shared" si="5"/>
        <v>547954.73134000006</v>
      </c>
      <c r="H59" s="119">
        <f t="shared" si="5"/>
        <v>496926.69274000003</v>
      </c>
      <c r="I59" s="119">
        <f t="shared" si="5"/>
        <v>476806.03814999998</v>
      </c>
      <c r="J59" s="119">
        <f t="shared" si="5"/>
        <v>508970.62647999998</v>
      </c>
      <c r="K59" s="119">
        <f t="shared" si="5"/>
        <v>582749.42501999997</v>
      </c>
      <c r="L59" s="119">
        <f t="shared" si="5"/>
        <v>465035.92444999999</v>
      </c>
      <c r="M59" s="119">
        <f t="shared" si="5"/>
        <v>547964.59438999998</v>
      </c>
      <c r="N59" s="119">
        <f t="shared" si="5"/>
        <v>530527.50179999997</v>
      </c>
      <c r="O59" s="119">
        <f t="shared" si="5"/>
        <v>5927696.7904200004</v>
      </c>
    </row>
    <row r="60" spans="1:15" ht="13.8" x14ac:dyDescent="0.25">
      <c r="A60" s="87">
        <v>2022</v>
      </c>
      <c r="B60" s="115" t="s">
        <v>154</v>
      </c>
      <c r="C60" s="116">
        <v>497148.80781000003</v>
      </c>
      <c r="D60" s="116">
        <v>471948.01059999998</v>
      </c>
      <c r="E60" s="116">
        <v>554601.22594000003</v>
      </c>
      <c r="F60" s="116">
        <v>703513.77006000001</v>
      </c>
      <c r="G60" s="116">
        <v>533049.23033000005</v>
      </c>
      <c r="H60" s="116">
        <v>594670.65590000001</v>
      </c>
      <c r="I60" s="116">
        <v>488188.33357999998</v>
      </c>
      <c r="J60" s="116">
        <v>598093.22568999999</v>
      </c>
      <c r="K60" s="116">
        <v>537980.85308999999</v>
      </c>
      <c r="L60" s="116">
        <v>462280.18812000001</v>
      </c>
      <c r="M60" s="116">
        <v>509097.12755999999</v>
      </c>
      <c r="N60" s="116"/>
      <c r="O60" s="117">
        <v>5950571.4286799999</v>
      </c>
    </row>
    <row r="61" spans="1:15" ht="14.4" thickBot="1" x14ac:dyDescent="0.3">
      <c r="A61" s="86">
        <v>2021</v>
      </c>
      <c r="B61" s="115" t="s">
        <v>154</v>
      </c>
      <c r="C61" s="116">
        <v>352707.88241000002</v>
      </c>
      <c r="D61" s="116">
        <v>414333.15104999999</v>
      </c>
      <c r="E61" s="116">
        <v>446313.92580000003</v>
      </c>
      <c r="F61" s="116">
        <v>557406.29679000005</v>
      </c>
      <c r="G61" s="116">
        <v>547954.73134000006</v>
      </c>
      <c r="H61" s="116">
        <v>496926.69274000003</v>
      </c>
      <c r="I61" s="116">
        <v>476806.03814999998</v>
      </c>
      <c r="J61" s="116">
        <v>508970.62647999998</v>
      </c>
      <c r="K61" s="116">
        <v>582749.42501999997</v>
      </c>
      <c r="L61" s="116">
        <v>465035.92444999999</v>
      </c>
      <c r="M61" s="116">
        <v>547964.59438999998</v>
      </c>
      <c r="N61" s="116">
        <v>530527.50179999997</v>
      </c>
      <c r="O61" s="117">
        <v>5927696.7904200004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15003935.219000001</v>
      </c>
      <c r="D81" s="122">
        <v>15952528.857999999</v>
      </c>
      <c r="E81" s="122">
        <v>18955706.114999998</v>
      </c>
      <c r="F81" s="122">
        <v>18756865.083000001</v>
      </c>
      <c r="G81" s="122">
        <v>16468343.399</v>
      </c>
      <c r="H81" s="122">
        <v>19740427.009</v>
      </c>
      <c r="I81" s="122">
        <v>16357698.211999999</v>
      </c>
      <c r="J81" s="122">
        <v>18860976.377999999</v>
      </c>
      <c r="K81" s="122">
        <v>20715563.079</v>
      </c>
      <c r="L81" s="122">
        <v>20713984.276999999</v>
      </c>
      <c r="M81" s="122">
        <v>21455111.986000001</v>
      </c>
      <c r="N81" s="122">
        <v>22233318.423</v>
      </c>
      <c r="O81" s="122">
        <f t="shared" si="6"/>
        <v>225214458.03800002</v>
      </c>
    </row>
    <row r="82" spans="1:15" ht="13.8" thickBot="1" x14ac:dyDescent="0.3">
      <c r="A82" s="120">
        <v>2022</v>
      </c>
      <c r="B82" s="121" t="s">
        <v>40</v>
      </c>
      <c r="C82" s="122">
        <v>17554133.728999998</v>
      </c>
      <c r="D82" s="122">
        <v>19904702.655999999</v>
      </c>
      <c r="E82" s="122">
        <v>22610060.539999999</v>
      </c>
      <c r="F82" s="122">
        <v>23332275.037999999</v>
      </c>
      <c r="G82" s="122">
        <v>18928814.153999999</v>
      </c>
      <c r="H82" s="122">
        <v>23369842.386</v>
      </c>
      <c r="I82" s="122">
        <v>18491590.726</v>
      </c>
      <c r="J82" s="122">
        <v>21282965.609000001</v>
      </c>
      <c r="K82" s="122">
        <v>22591565.41</v>
      </c>
      <c r="L82" s="122">
        <v>21328212.228</v>
      </c>
      <c r="M82" s="145">
        <f>SEKTOR_USD!C46</f>
        <v>21854191.91</v>
      </c>
      <c r="N82" s="122"/>
      <c r="O82" s="122">
        <f t="shared" ref="O82" si="7">SUM(C82:N82)</f>
        <v>231248354.38600001</v>
      </c>
    </row>
    <row r="84" spans="1:15" x14ac:dyDescent="0.25">
      <c r="C84" s="35"/>
    </row>
  </sheetData>
  <autoFilter ref="A1:O82" xr:uid="{788F6EB1-CC14-495D-8E9E-A807A6198414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G1" sqref="G1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2" t="s">
        <v>62</v>
      </c>
      <c r="B2" s="152"/>
      <c r="C2" s="152"/>
      <c r="D2" s="152"/>
    </row>
    <row r="3" spans="1:4" ht="15.6" x14ac:dyDescent="0.3">
      <c r="A3" s="151" t="s">
        <v>63</v>
      </c>
      <c r="B3" s="151"/>
      <c r="C3" s="151"/>
      <c r="D3" s="151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155</v>
      </c>
      <c r="C5" s="127" t="s">
        <v>156</v>
      </c>
      <c r="D5" s="128" t="s">
        <v>65</v>
      </c>
    </row>
    <row r="6" spans="1:4" x14ac:dyDescent="0.25">
      <c r="A6" s="129" t="s">
        <v>157</v>
      </c>
      <c r="B6" s="130">
        <v>132.97732999999999</v>
      </c>
      <c r="C6" s="130">
        <v>5139.5501199999999</v>
      </c>
      <c r="D6" s="136">
        <f t="shared" ref="D6:D15" si="0">(C6-B6)/B6</f>
        <v>37.649821890693701</v>
      </c>
    </row>
    <row r="7" spans="1:4" x14ac:dyDescent="0.25">
      <c r="A7" s="129" t="s">
        <v>158</v>
      </c>
      <c r="B7" s="130">
        <v>3.0310600000000001</v>
      </c>
      <c r="C7" s="130">
        <v>107.85249</v>
      </c>
      <c r="D7" s="136">
        <f t="shared" si="0"/>
        <v>34.582433208184597</v>
      </c>
    </row>
    <row r="8" spans="1:4" x14ac:dyDescent="0.25">
      <c r="A8" s="129" t="s">
        <v>159</v>
      </c>
      <c r="B8" s="130">
        <v>7013.73747</v>
      </c>
      <c r="C8" s="130">
        <v>180247.15512000001</v>
      </c>
      <c r="D8" s="136">
        <f t="shared" si="0"/>
        <v>24.699159098978939</v>
      </c>
    </row>
    <row r="9" spans="1:4" x14ac:dyDescent="0.25">
      <c r="A9" s="129" t="s">
        <v>160</v>
      </c>
      <c r="B9" s="130">
        <v>18.659849999999999</v>
      </c>
      <c r="C9" s="130">
        <v>320.29980999999998</v>
      </c>
      <c r="D9" s="136">
        <f t="shared" si="0"/>
        <v>16.165186751233264</v>
      </c>
    </row>
    <row r="10" spans="1:4" x14ac:dyDescent="0.25">
      <c r="A10" s="129" t="s">
        <v>161</v>
      </c>
      <c r="B10" s="130">
        <v>8000.6987600000002</v>
      </c>
      <c r="C10" s="130">
        <v>90009.933709999998</v>
      </c>
      <c r="D10" s="136">
        <f t="shared" si="0"/>
        <v>10.250259059872414</v>
      </c>
    </row>
    <row r="11" spans="1:4" x14ac:dyDescent="0.25">
      <c r="A11" s="129" t="s">
        <v>162</v>
      </c>
      <c r="B11" s="130">
        <v>81.147850000000005</v>
      </c>
      <c r="C11" s="130">
        <v>786.44095000000004</v>
      </c>
      <c r="D11" s="136">
        <f t="shared" si="0"/>
        <v>8.6914576294997339</v>
      </c>
    </row>
    <row r="12" spans="1:4" x14ac:dyDescent="0.25">
      <c r="A12" s="129" t="s">
        <v>163</v>
      </c>
      <c r="B12" s="130">
        <v>509.36018999999999</v>
      </c>
      <c r="C12" s="130">
        <v>4175.9420099999998</v>
      </c>
      <c r="D12" s="136">
        <f t="shared" si="0"/>
        <v>7.1984067306084523</v>
      </c>
    </row>
    <row r="13" spans="1:4" x14ac:dyDescent="0.25">
      <c r="A13" s="129" t="s">
        <v>164</v>
      </c>
      <c r="B13" s="130">
        <v>317.98394999999999</v>
      </c>
      <c r="C13" s="130">
        <v>2445.69488</v>
      </c>
      <c r="D13" s="136">
        <f t="shared" si="0"/>
        <v>6.6912525930947151</v>
      </c>
    </row>
    <row r="14" spans="1:4" x14ac:dyDescent="0.25">
      <c r="A14" s="129" t="s">
        <v>165</v>
      </c>
      <c r="B14" s="130">
        <v>779.85113000000001</v>
      </c>
      <c r="C14" s="130">
        <v>5997.84638</v>
      </c>
      <c r="D14" s="136">
        <f t="shared" si="0"/>
        <v>6.6910145401725583</v>
      </c>
    </row>
    <row r="15" spans="1:4" x14ac:dyDescent="0.25">
      <c r="A15" s="129" t="s">
        <v>166</v>
      </c>
      <c r="B15" s="130">
        <v>18.93918</v>
      </c>
      <c r="C15" s="130">
        <v>135.19380000000001</v>
      </c>
      <c r="D15" s="136">
        <f t="shared" si="0"/>
        <v>6.1383132743867481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52" t="s">
        <v>66</v>
      </c>
      <c r="B18" s="152"/>
      <c r="C18" s="152"/>
      <c r="D18" s="152"/>
    </row>
    <row r="19" spans="1:4" ht="15.6" x14ac:dyDescent="0.3">
      <c r="A19" s="151" t="s">
        <v>67</v>
      </c>
      <c r="B19" s="151"/>
      <c r="C19" s="151"/>
      <c r="D19" s="151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155</v>
      </c>
      <c r="C21" s="127" t="s">
        <v>156</v>
      </c>
      <c r="D21" s="128" t="s">
        <v>65</v>
      </c>
    </row>
    <row r="22" spans="1:4" x14ac:dyDescent="0.25">
      <c r="A22" s="129" t="s">
        <v>167</v>
      </c>
      <c r="B22" s="130">
        <v>1615476.3902799999</v>
      </c>
      <c r="C22" s="130">
        <v>1560784.4540800001</v>
      </c>
      <c r="D22" s="136">
        <f t="shared" ref="D22:D31" si="1">(C22-B22)/B22</f>
        <v>-3.3854989481165047E-2</v>
      </c>
    </row>
    <row r="23" spans="1:4" x14ac:dyDescent="0.25">
      <c r="A23" s="129" t="s">
        <v>168</v>
      </c>
      <c r="B23" s="130">
        <v>1189581.63075</v>
      </c>
      <c r="C23" s="130">
        <v>1221342.1939000001</v>
      </c>
      <c r="D23" s="136">
        <f t="shared" si="1"/>
        <v>2.6698935431590229E-2</v>
      </c>
    </row>
    <row r="24" spans="1:4" x14ac:dyDescent="0.25">
      <c r="A24" s="129" t="s">
        <v>169</v>
      </c>
      <c r="B24" s="130">
        <v>960232.11245000002</v>
      </c>
      <c r="C24" s="130">
        <v>1003930.28952</v>
      </c>
      <c r="D24" s="136">
        <f t="shared" si="1"/>
        <v>4.5507931367245721E-2</v>
      </c>
    </row>
    <row r="25" spans="1:4" x14ac:dyDescent="0.25">
      <c r="A25" s="129" t="s">
        <v>170</v>
      </c>
      <c r="B25" s="130">
        <v>1034399.24664</v>
      </c>
      <c r="C25" s="130">
        <v>997639.59502999997</v>
      </c>
      <c r="D25" s="136">
        <f t="shared" si="1"/>
        <v>-3.5537198745460269E-2</v>
      </c>
    </row>
    <row r="26" spans="1:4" x14ac:dyDescent="0.25">
      <c r="A26" s="129" t="s">
        <v>171</v>
      </c>
      <c r="B26" s="130">
        <v>1428073.5275399999</v>
      </c>
      <c r="C26" s="130">
        <v>978442.16455999995</v>
      </c>
      <c r="D26" s="136">
        <f t="shared" si="1"/>
        <v>-0.31485168957268966</v>
      </c>
    </row>
    <row r="27" spans="1:4" x14ac:dyDescent="0.25">
      <c r="A27" s="129" t="s">
        <v>172</v>
      </c>
      <c r="B27" s="130">
        <v>495367.67535999999</v>
      </c>
      <c r="C27" s="130">
        <v>930917.47504000005</v>
      </c>
      <c r="D27" s="136">
        <f t="shared" si="1"/>
        <v>0.8792455005536477</v>
      </c>
    </row>
    <row r="28" spans="1:4" x14ac:dyDescent="0.25">
      <c r="A28" s="129" t="s">
        <v>173</v>
      </c>
      <c r="B28" s="130">
        <v>751148.17605999997</v>
      </c>
      <c r="C28" s="130">
        <v>730693.05825999996</v>
      </c>
      <c r="D28" s="136">
        <f t="shared" si="1"/>
        <v>-2.723180119705982E-2</v>
      </c>
    </row>
    <row r="29" spans="1:4" x14ac:dyDescent="0.25">
      <c r="A29" s="129" t="s">
        <v>174</v>
      </c>
      <c r="B29" s="130">
        <v>822446.59401999996</v>
      </c>
      <c r="C29" s="130">
        <v>689684.90983000002</v>
      </c>
      <c r="D29" s="136">
        <f t="shared" si="1"/>
        <v>-0.1614228633874937</v>
      </c>
    </row>
    <row r="30" spans="1:4" x14ac:dyDescent="0.25">
      <c r="A30" s="129" t="s">
        <v>175</v>
      </c>
      <c r="B30" s="130">
        <v>566673.90463</v>
      </c>
      <c r="C30" s="130">
        <v>599429.48615000001</v>
      </c>
      <c r="D30" s="136">
        <f t="shared" si="1"/>
        <v>5.7803229074730733E-2</v>
      </c>
    </row>
    <row r="31" spans="1:4" x14ac:dyDescent="0.25">
      <c r="A31" s="129" t="s">
        <v>176</v>
      </c>
      <c r="B31" s="130">
        <v>591847.51459000004</v>
      </c>
      <c r="C31" s="130">
        <v>539356.48037999996</v>
      </c>
      <c r="D31" s="136">
        <f t="shared" si="1"/>
        <v>-8.8690132028961921E-2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52" t="s">
        <v>68</v>
      </c>
      <c r="B33" s="152"/>
      <c r="C33" s="152"/>
      <c r="D33" s="152"/>
    </row>
    <row r="34" spans="1:4" ht="15.6" x14ac:dyDescent="0.3">
      <c r="A34" s="151" t="s">
        <v>72</v>
      </c>
      <c r="B34" s="151"/>
      <c r="C34" s="151"/>
      <c r="D34" s="151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155</v>
      </c>
      <c r="C36" s="127" t="s">
        <v>156</v>
      </c>
      <c r="D36" s="128" t="s">
        <v>65</v>
      </c>
    </row>
    <row r="37" spans="1:4" x14ac:dyDescent="0.25">
      <c r="A37" s="129" t="s">
        <v>133</v>
      </c>
      <c r="B37" s="130">
        <v>30724.71009</v>
      </c>
      <c r="C37" s="130">
        <v>64258.27259</v>
      </c>
      <c r="D37" s="136">
        <f t="shared" ref="D37:D46" si="2">(C37-B37)/B37</f>
        <v>1.0914199809134797</v>
      </c>
    </row>
    <row r="38" spans="1:4" x14ac:dyDescent="0.25">
      <c r="A38" s="129" t="s">
        <v>151</v>
      </c>
      <c r="B38" s="130">
        <v>382521.11450999998</v>
      </c>
      <c r="C38" s="130">
        <v>503295.69412</v>
      </c>
      <c r="D38" s="136">
        <f t="shared" si="2"/>
        <v>0.31573310603967375</v>
      </c>
    </row>
    <row r="39" spans="1:4" x14ac:dyDescent="0.25">
      <c r="A39" s="129" t="s">
        <v>134</v>
      </c>
      <c r="B39" s="130">
        <v>57727.288930000002</v>
      </c>
      <c r="C39" s="130">
        <v>75679.882410000006</v>
      </c>
      <c r="D39" s="136">
        <f t="shared" si="2"/>
        <v>0.31098972102724731</v>
      </c>
    </row>
    <row r="40" spans="1:4" x14ac:dyDescent="0.25">
      <c r="A40" s="129" t="s">
        <v>130</v>
      </c>
      <c r="B40" s="130">
        <v>191293.85974000001</v>
      </c>
      <c r="C40" s="130">
        <v>231494.90672999999</v>
      </c>
      <c r="D40" s="136">
        <f t="shared" si="2"/>
        <v>0.21015335800448506</v>
      </c>
    </row>
    <row r="41" spans="1:4" x14ac:dyDescent="0.25">
      <c r="A41" s="129" t="s">
        <v>146</v>
      </c>
      <c r="B41" s="130">
        <v>838109.24242000002</v>
      </c>
      <c r="C41" s="130">
        <v>1011849.08813</v>
      </c>
      <c r="D41" s="136">
        <f t="shared" si="2"/>
        <v>0.20729976107689088</v>
      </c>
    </row>
    <row r="42" spans="1:4" x14ac:dyDescent="0.25">
      <c r="A42" s="129" t="s">
        <v>128</v>
      </c>
      <c r="B42" s="130">
        <v>896591.60835999995</v>
      </c>
      <c r="C42" s="130">
        <v>1078307.7435300001</v>
      </c>
      <c r="D42" s="136">
        <f t="shared" si="2"/>
        <v>0.20267436531375316</v>
      </c>
    </row>
    <row r="43" spans="1:4" x14ac:dyDescent="0.25">
      <c r="A43" s="131" t="s">
        <v>139</v>
      </c>
      <c r="B43" s="130">
        <v>148397.13758000001</v>
      </c>
      <c r="C43" s="130">
        <v>173661.38432000001</v>
      </c>
      <c r="D43" s="136">
        <f t="shared" si="2"/>
        <v>0.17024753409667487</v>
      </c>
    </row>
    <row r="44" spans="1:4" x14ac:dyDescent="0.25">
      <c r="A44" s="129" t="s">
        <v>143</v>
      </c>
      <c r="B44" s="130">
        <v>2529063.0759800002</v>
      </c>
      <c r="C44" s="130">
        <v>2874887.49229</v>
      </c>
      <c r="D44" s="136">
        <f t="shared" si="2"/>
        <v>0.13674013099732374</v>
      </c>
    </row>
    <row r="45" spans="1:4" x14ac:dyDescent="0.25">
      <c r="A45" s="129" t="s">
        <v>145</v>
      </c>
      <c r="B45" s="130">
        <v>1267930.8034699999</v>
      </c>
      <c r="C45" s="130">
        <v>1428260.0337100001</v>
      </c>
      <c r="D45" s="136">
        <f t="shared" si="2"/>
        <v>0.12644951112570213</v>
      </c>
    </row>
    <row r="46" spans="1:4" x14ac:dyDescent="0.25">
      <c r="A46" s="129" t="s">
        <v>136</v>
      </c>
      <c r="B46" s="130">
        <v>321478.48223000002</v>
      </c>
      <c r="C46" s="130">
        <v>356379.53534</v>
      </c>
      <c r="D46" s="136">
        <f t="shared" si="2"/>
        <v>0.1085641964833908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52" t="s">
        <v>71</v>
      </c>
      <c r="B48" s="152"/>
      <c r="C48" s="152"/>
      <c r="D48" s="152"/>
    </row>
    <row r="49" spans="1:4" ht="15.6" x14ac:dyDescent="0.3">
      <c r="A49" s="151" t="s">
        <v>69</v>
      </c>
      <c r="B49" s="151"/>
      <c r="C49" s="151"/>
      <c r="D49" s="151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155</v>
      </c>
      <c r="C51" s="127" t="s">
        <v>156</v>
      </c>
      <c r="D51" s="128" t="s">
        <v>65</v>
      </c>
    </row>
    <row r="52" spans="1:4" x14ac:dyDescent="0.25">
      <c r="A52" s="129" t="s">
        <v>143</v>
      </c>
      <c r="B52" s="130">
        <v>2529063.0759800002</v>
      </c>
      <c r="C52" s="130">
        <v>2874887.49229</v>
      </c>
      <c r="D52" s="136">
        <f t="shared" ref="D52:D61" si="3">(C52-B52)/B52</f>
        <v>0.13674013099732374</v>
      </c>
    </row>
    <row r="53" spans="1:4" x14ac:dyDescent="0.25">
      <c r="A53" s="129" t="s">
        <v>141</v>
      </c>
      <c r="B53" s="130">
        <v>2369819.44564</v>
      </c>
      <c r="C53" s="130">
        <v>2603567.7209800002</v>
      </c>
      <c r="D53" s="136">
        <f t="shared" si="3"/>
        <v>9.8635478652203165E-2</v>
      </c>
    </row>
    <row r="54" spans="1:4" x14ac:dyDescent="0.25">
      <c r="A54" s="129" t="s">
        <v>142</v>
      </c>
      <c r="B54" s="130">
        <v>1729427.2045199999</v>
      </c>
      <c r="C54" s="130">
        <v>1635212.47062</v>
      </c>
      <c r="D54" s="136">
        <f t="shared" si="3"/>
        <v>-5.4477420994513061E-2</v>
      </c>
    </row>
    <row r="55" spans="1:4" x14ac:dyDescent="0.25">
      <c r="A55" s="129" t="s">
        <v>145</v>
      </c>
      <c r="B55" s="130">
        <v>1267930.8034699999</v>
      </c>
      <c r="C55" s="130">
        <v>1428260.0337100001</v>
      </c>
      <c r="D55" s="136">
        <f t="shared" si="3"/>
        <v>0.12644951112570213</v>
      </c>
    </row>
    <row r="56" spans="1:4" x14ac:dyDescent="0.25">
      <c r="A56" s="129" t="s">
        <v>148</v>
      </c>
      <c r="B56" s="130">
        <v>2014250.3414100001</v>
      </c>
      <c r="C56" s="130">
        <v>1348396.65075</v>
      </c>
      <c r="D56" s="136">
        <f t="shared" si="3"/>
        <v>-0.33057146719602604</v>
      </c>
    </row>
    <row r="57" spans="1:4" x14ac:dyDescent="0.25">
      <c r="A57" s="129" t="s">
        <v>147</v>
      </c>
      <c r="B57" s="130">
        <v>1203737.4269699999</v>
      </c>
      <c r="C57" s="130">
        <v>1130357.98012</v>
      </c>
      <c r="D57" s="136">
        <f t="shared" si="3"/>
        <v>-6.0959678752124359E-2</v>
      </c>
    </row>
    <row r="58" spans="1:4" x14ac:dyDescent="0.25">
      <c r="A58" s="129" t="s">
        <v>128</v>
      </c>
      <c r="B58" s="130">
        <v>896591.60835999995</v>
      </c>
      <c r="C58" s="130">
        <v>1078307.7435300001</v>
      </c>
      <c r="D58" s="136">
        <f t="shared" si="3"/>
        <v>0.20267436531375316</v>
      </c>
    </row>
    <row r="59" spans="1:4" x14ac:dyDescent="0.25">
      <c r="A59" s="129" t="s">
        <v>146</v>
      </c>
      <c r="B59" s="130">
        <v>838109.24242000002</v>
      </c>
      <c r="C59" s="130">
        <v>1011849.08813</v>
      </c>
      <c r="D59" s="136">
        <f t="shared" si="3"/>
        <v>0.20729976107689088</v>
      </c>
    </row>
    <row r="60" spans="1:4" x14ac:dyDescent="0.25">
      <c r="A60" s="129" t="s">
        <v>138</v>
      </c>
      <c r="B60" s="130">
        <v>935903.66773999995</v>
      </c>
      <c r="C60" s="130">
        <v>845767.61450000003</v>
      </c>
      <c r="D60" s="136">
        <f t="shared" si="3"/>
        <v>-9.6309114225033993E-2</v>
      </c>
    </row>
    <row r="61" spans="1:4" x14ac:dyDescent="0.25">
      <c r="A61" s="129" t="s">
        <v>137</v>
      </c>
      <c r="B61" s="130">
        <v>694274.64844000002</v>
      </c>
      <c r="C61" s="130">
        <v>764645.39087</v>
      </c>
      <c r="D61" s="136">
        <f t="shared" si="3"/>
        <v>0.10135865192272177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52" t="s">
        <v>73</v>
      </c>
      <c r="B63" s="152"/>
      <c r="C63" s="152"/>
      <c r="D63" s="152"/>
    </row>
    <row r="64" spans="1:4" ht="15.6" x14ac:dyDescent="0.3">
      <c r="A64" s="151" t="s">
        <v>74</v>
      </c>
      <c r="B64" s="151"/>
      <c r="C64" s="151"/>
      <c r="D64" s="151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155</v>
      </c>
      <c r="C66" s="127" t="s">
        <v>156</v>
      </c>
      <c r="D66" s="128" t="s">
        <v>65</v>
      </c>
    </row>
    <row r="67" spans="1:4" x14ac:dyDescent="0.25">
      <c r="A67" s="129" t="s">
        <v>177</v>
      </c>
      <c r="B67" s="135">
        <v>8661067.7939800005</v>
      </c>
      <c r="C67" s="135">
        <v>8315240.4069299996</v>
      </c>
      <c r="D67" s="136">
        <f t="shared" ref="D67:D76" si="4">(C67-B67)/B67</f>
        <v>-3.9928955098397133E-2</v>
      </c>
    </row>
    <row r="68" spans="1:4" x14ac:dyDescent="0.25">
      <c r="A68" s="129" t="s">
        <v>178</v>
      </c>
      <c r="B68" s="135">
        <v>1389944.7382400001</v>
      </c>
      <c r="C68" s="135">
        <v>1457711.52122</v>
      </c>
      <c r="D68" s="136">
        <f t="shared" si="4"/>
        <v>4.8755019617404888E-2</v>
      </c>
    </row>
    <row r="69" spans="1:4" x14ac:dyDescent="0.25">
      <c r="A69" s="129" t="s">
        <v>179</v>
      </c>
      <c r="B69" s="135">
        <v>1424602.0262500001</v>
      </c>
      <c r="C69" s="135">
        <v>1413096.9131700001</v>
      </c>
      <c r="D69" s="136">
        <f t="shared" si="4"/>
        <v>-8.076019034091303E-3</v>
      </c>
    </row>
    <row r="70" spans="1:4" x14ac:dyDescent="0.25">
      <c r="A70" s="129" t="s">
        <v>180</v>
      </c>
      <c r="B70" s="135">
        <v>884086.55874999997</v>
      </c>
      <c r="C70" s="135">
        <v>1274389.23276</v>
      </c>
      <c r="D70" s="136">
        <f t="shared" si="4"/>
        <v>0.44147563397168332</v>
      </c>
    </row>
    <row r="71" spans="1:4" x14ac:dyDescent="0.25">
      <c r="A71" s="129" t="s">
        <v>181</v>
      </c>
      <c r="B71" s="135">
        <v>1092620.88579</v>
      </c>
      <c r="C71" s="135">
        <v>1114230.5946500001</v>
      </c>
      <c r="D71" s="136">
        <f t="shared" si="4"/>
        <v>1.9777865443580293E-2</v>
      </c>
    </row>
    <row r="72" spans="1:4" x14ac:dyDescent="0.25">
      <c r="A72" s="129" t="s">
        <v>182</v>
      </c>
      <c r="B72" s="135">
        <v>903955.79539999994</v>
      </c>
      <c r="C72" s="135">
        <v>928307.45183999999</v>
      </c>
      <c r="D72" s="136">
        <f t="shared" si="4"/>
        <v>2.6938990339925258E-2</v>
      </c>
    </row>
    <row r="73" spans="1:4" x14ac:dyDescent="0.25">
      <c r="A73" s="129" t="s">
        <v>183</v>
      </c>
      <c r="B73" s="135">
        <v>506580.65090000001</v>
      </c>
      <c r="C73" s="135">
        <v>468519.25696000003</v>
      </c>
      <c r="D73" s="136">
        <f t="shared" si="4"/>
        <v>-7.5133927583652171E-2</v>
      </c>
    </row>
    <row r="74" spans="1:4" x14ac:dyDescent="0.25">
      <c r="A74" s="129" t="s">
        <v>184</v>
      </c>
      <c r="B74" s="135">
        <v>460104.92379999999</v>
      </c>
      <c r="C74" s="135">
        <v>465065.44494000002</v>
      </c>
      <c r="D74" s="136">
        <f t="shared" si="4"/>
        <v>1.0781282449731582E-2</v>
      </c>
    </row>
    <row r="75" spans="1:4" x14ac:dyDescent="0.25">
      <c r="A75" s="129" t="s">
        <v>185</v>
      </c>
      <c r="B75" s="135">
        <v>401384.82043000002</v>
      </c>
      <c r="C75" s="135">
        <v>369847.52325000003</v>
      </c>
      <c r="D75" s="136">
        <f t="shared" si="4"/>
        <v>-7.857122535479634E-2</v>
      </c>
    </row>
    <row r="76" spans="1:4" x14ac:dyDescent="0.25">
      <c r="A76" s="129" t="s">
        <v>186</v>
      </c>
      <c r="B76" s="135">
        <v>279496.17788999999</v>
      </c>
      <c r="C76" s="135">
        <v>323122.28175999998</v>
      </c>
      <c r="D76" s="136">
        <f t="shared" si="4"/>
        <v>0.15608837372785009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52" t="s">
        <v>76</v>
      </c>
      <c r="B78" s="152"/>
      <c r="C78" s="152"/>
      <c r="D78" s="152"/>
    </row>
    <row r="79" spans="1:4" ht="15.6" x14ac:dyDescent="0.3">
      <c r="A79" s="151" t="s">
        <v>77</v>
      </c>
      <c r="B79" s="151"/>
      <c r="C79" s="151"/>
      <c r="D79" s="151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155</v>
      </c>
      <c r="C81" s="127" t="s">
        <v>156</v>
      </c>
      <c r="D81" s="128" t="s">
        <v>65</v>
      </c>
    </row>
    <row r="82" spans="1:4" x14ac:dyDescent="0.25">
      <c r="A82" s="129" t="s">
        <v>187</v>
      </c>
      <c r="B82" s="135">
        <v>1478.7160899999999</v>
      </c>
      <c r="C82" s="135">
        <v>8146.07053</v>
      </c>
      <c r="D82" s="136">
        <f t="shared" ref="D82:D91" si="5">(C82-B82)/B82</f>
        <v>4.5088807006894749</v>
      </c>
    </row>
    <row r="83" spans="1:4" x14ac:dyDescent="0.25">
      <c r="A83" s="129" t="s">
        <v>188</v>
      </c>
      <c r="B83" s="135">
        <v>2267.7848800000002</v>
      </c>
      <c r="C83" s="135">
        <v>6075.8482299999996</v>
      </c>
      <c r="D83" s="136">
        <f t="shared" si="5"/>
        <v>1.6791995500031727</v>
      </c>
    </row>
    <row r="84" spans="1:4" x14ac:dyDescent="0.25">
      <c r="A84" s="129" t="s">
        <v>189</v>
      </c>
      <c r="B84" s="135">
        <v>6.58575</v>
      </c>
      <c r="C84" s="135">
        <v>15.986230000000001</v>
      </c>
      <c r="D84" s="136">
        <f t="shared" si="5"/>
        <v>1.4273970314694608</v>
      </c>
    </row>
    <row r="85" spans="1:4" x14ac:dyDescent="0.25">
      <c r="A85" s="129" t="s">
        <v>190</v>
      </c>
      <c r="B85" s="135">
        <v>1665.7148500000001</v>
      </c>
      <c r="C85" s="135">
        <v>4024.3296</v>
      </c>
      <c r="D85" s="136">
        <f t="shared" si="5"/>
        <v>1.4159775005908122</v>
      </c>
    </row>
    <row r="86" spans="1:4" x14ac:dyDescent="0.25">
      <c r="A86" s="129" t="s">
        <v>191</v>
      </c>
      <c r="B86" s="135">
        <v>15604.2844</v>
      </c>
      <c r="C86" s="135">
        <v>31852.71688</v>
      </c>
      <c r="D86" s="136">
        <f t="shared" si="5"/>
        <v>1.0412802063515325</v>
      </c>
    </row>
    <row r="87" spans="1:4" x14ac:dyDescent="0.25">
      <c r="A87" s="129" t="s">
        <v>192</v>
      </c>
      <c r="B87" s="135">
        <v>70.052589999999995</v>
      </c>
      <c r="C87" s="135">
        <v>137.47837000000001</v>
      </c>
      <c r="D87" s="136">
        <f t="shared" si="5"/>
        <v>0.96250231433270383</v>
      </c>
    </row>
    <row r="88" spans="1:4" x14ac:dyDescent="0.25">
      <c r="A88" s="129" t="s">
        <v>193</v>
      </c>
      <c r="B88" s="135">
        <v>338.12795999999997</v>
      </c>
      <c r="C88" s="135">
        <v>584.93250999999998</v>
      </c>
      <c r="D88" s="136">
        <f t="shared" si="5"/>
        <v>0.7299146453313119</v>
      </c>
    </row>
    <row r="89" spans="1:4" x14ac:dyDescent="0.25">
      <c r="A89" s="129" t="s">
        <v>194</v>
      </c>
      <c r="B89" s="135">
        <v>76.285899999999998</v>
      </c>
      <c r="C89" s="135">
        <v>128.94812999999999</v>
      </c>
      <c r="D89" s="136">
        <f t="shared" si="5"/>
        <v>0.69032717710612312</v>
      </c>
    </row>
    <row r="90" spans="1:4" x14ac:dyDescent="0.25">
      <c r="A90" s="129" t="s">
        <v>195</v>
      </c>
      <c r="B90" s="135">
        <v>11662.07375</v>
      </c>
      <c r="C90" s="135">
        <v>19022.830610000001</v>
      </c>
      <c r="D90" s="136">
        <f t="shared" si="5"/>
        <v>0.63117049487017707</v>
      </c>
    </row>
    <row r="91" spans="1:4" x14ac:dyDescent="0.25">
      <c r="A91" s="129" t="s">
        <v>196</v>
      </c>
      <c r="B91" s="135">
        <v>7523.3121600000004</v>
      </c>
      <c r="C91" s="135">
        <v>11579.80141</v>
      </c>
      <c r="D91" s="136">
        <f t="shared" si="5"/>
        <v>0.53918927777150738</v>
      </c>
    </row>
    <row r="92" spans="1:4" x14ac:dyDescent="0.25">
      <c r="A92" s="124" t="s">
        <v>116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K1" sqref="K1"/>
    </sheetView>
  </sheetViews>
  <sheetFormatPr defaultColWidth="9.109375" defaultRowHeight="13.2" x14ac:dyDescent="0.25"/>
  <cols>
    <col min="1" max="1" width="44.6640625" style="17" customWidth="1"/>
    <col min="2" max="2" width="15.77734375" style="19" customWidth="1"/>
    <col min="3" max="3" width="15.77734375" style="17" customWidth="1"/>
    <col min="4" max="5" width="10.77734375" style="17" customWidth="1"/>
    <col min="6" max="7" width="15.77734375" style="17" customWidth="1"/>
    <col min="8" max="9" width="10.77734375" style="17" customWidth="1"/>
    <col min="10" max="11" width="15.77734375" style="17" customWidth="1"/>
    <col min="12" max="13" width="10.77734375" style="17" customWidth="1"/>
    <col min="14" max="16384" width="9.109375" style="17"/>
  </cols>
  <sheetData>
    <row r="1" spans="1:13" ht="24.6" x14ac:dyDescent="0.4">
      <c r="B1" s="150" t="s">
        <v>121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88"/>
      <c r="B6" s="153" t="str">
        <f>SEKTOR_USD!B6</f>
        <v>1 - 30 KASıM</v>
      </c>
      <c r="C6" s="153"/>
      <c r="D6" s="153"/>
      <c r="E6" s="153"/>
      <c r="F6" s="153" t="str">
        <f>SEKTOR_USD!F6</f>
        <v>1 OCAK  -  30 KASıM</v>
      </c>
      <c r="G6" s="153"/>
      <c r="H6" s="153"/>
      <c r="I6" s="153"/>
      <c r="J6" s="153" t="s">
        <v>104</v>
      </c>
      <c r="K6" s="153"/>
      <c r="L6" s="153"/>
      <c r="M6" s="153"/>
    </row>
    <row r="7" spans="1:13" ht="28.2" x14ac:dyDescent="0.3">
      <c r="A7" s="89" t="s">
        <v>1</v>
      </c>
      <c r="B7" s="90">
        <f>SEKTOR_USD!B7</f>
        <v>2021</v>
      </c>
      <c r="C7" s="91">
        <f>SEKTOR_USD!C7</f>
        <v>2022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2" t="s">
        <v>2</v>
      </c>
      <c r="B8" s="93">
        <f>SEKTOR_USD!B8*$B$53</f>
        <v>32275632.739824958</v>
      </c>
      <c r="C8" s="93">
        <f>SEKTOR_USD!C8*$C$53</f>
        <v>61926712.669904687</v>
      </c>
      <c r="D8" s="94">
        <f t="shared" ref="D8:D43" si="0">(C8-B8)/B8*100</f>
        <v>91.86831492692383</v>
      </c>
      <c r="E8" s="94">
        <f>C8/C$44*100</f>
        <v>17.216623602504182</v>
      </c>
      <c r="F8" s="93">
        <f>SEKTOR_USD!F8*$B$54</f>
        <v>223758410.7326574</v>
      </c>
      <c r="G8" s="93">
        <f>SEKTOR_USD!G8*$C$54</f>
        <v>504420954.81974691</v>
      </c>
      <c r="H8" s="94">
        <f t="shared" ref="H8:H43" si="1">(G8-F8)/F8*100</f>
        <v>125.43105895689443</v>
      </c>
      <c r="I8" s="94">
        <f>G8/G$44*100</f>
        <v>14.937228300844179</v>
      </c>
      <c r="J8" s="93">
        <f>SEKTOR_USD!J8*$B$55</f>
        <v>243896557.05277792</v>
      </c>
      <c r="K8" s="93">
        <f>SEKTOR_USD!K8*$C$55</f>
        <v>548711278.44066668</v>
      </c>
      <c r="L8" s="94">
        <f t="shared" ref="L8:L43" si="2">(K8-J8)/J8*100</f>
        <v>124.977049726015</v>
      </c>
      <c r="M8" s="94">
        <f>K8/K$44*100</f>
        <v>14.993141588708347</v>
      </c>
    </row>
    <row r="9" spans="1:13" s="21" customFormat="1" ht="15.6" x14ac:dyDescent="0.3">
      <c r="A9" s="95" t="s">
        <v>3</v>
      </c>
      <c r="B9" s="93">
        <f>SEKTOR_USD!B9*$B$53</f>
        <v>21426418.244276434</v>
      </c>
      <c r="C9" s="93">
        <f>SEKTOR_USD!C9*$C$53</f>
        <v>41077570.479122214</v>
      </c>
      <c r="D9" s="96">
        <f t="shared" si="0"/>
        <v>91.714592755581648</v>
      </c>
      <c r="E9" s="96">
        <f t="shared" ref="E9:E44" si="3">C9/C$44*100</f>
        <v>11.420226247340914</v>
      </c>
      <c r="F9" s="93">
        <f>SEKTOR_USD!F9*$B$54</f>
        <v>145490737.59784266</v>
      </c>
      <c r="G9" s="93">
        <f>SEKTOR_USD!G9*$C$54</f>
        <v>317974099.12888145</v>
      </c>
      <c r="H9" s="96">
        <f t="shared" si="1"/>
        <v>118.55281262495735</v>
      </c>
      <c r="I9" s="96">
        <f t="shared" ref="I9:I44" si="4">G9/G$44*100</f>
        <v>9.4160475829966899</v>
      </c>
      <c r="J9" s="93">
        <f>SEKTOR_USD!J9*$B$55</f>
        <v>159239390.82338199</v>
      </c>
      <c r="K9" s="93">
        <f>SEKTOR_USD!K9*$C$55</f>
        <v>346959656.00117368</v>
      </c>
      <c r="L9" s="96">
        <f t="shared" si="2"/>
        <v>117.88557103059935</v>
      </c>
      <c r="M9" s="96">
        <f t="shared" ref="M9:M44" si="5">K9/K$44*100</f>
        <v>9.4804234073304983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9576455.5188623909</v>
      </c>
      <c r="C10" s="98">
        <f>SEKTOR_USD!C10*$C$53</f>
        <v>20054675.810185593</v>
      </c>
      <c r="D10" s="99">
        <f t="shared" si="0"/>
        <v>109.41647742930188</v>
      </c>
      <c r="E10" s="99">
        <f t="shared" si="3"/>
        <v>5.575522904544683</v>
      </c>
      <c r="F10" s="98">
        <f>SEKTOR_USD!F10*$B$54</f>
        <v>69227736.007202283</v>
      </c>
      <c r="G10" s="98">
        <f>SEKTOR_USD!G10*$C$54</f>
        <v>169627958.90071923</v>
      </c>
      <c r="H10" s="99">
        <f t="shared" si="1"/>
        <v>145.02889836390366</v>
      </c>
      <c r="I10" s="99">
        <f t="shared" si="4"/>
        <v>5.0231290435023483</v>
      </c>
      <c r="J10" s="98">
        <f>SEKTOR_USD!J10*$B$55</f>
        <v>75146732.341800228</v>
      </c>
      <c r="K10" s="98">
        <f>SEKTOR_USD!K10*$C$55</f>
        <v>182421806.41728425</v>
      </c>
      <c r="L10" s="99">
        <f t="shared" si="2"/>
        <v>142.75414343706927</v>
      </c>
      <c r="M10" s="99">
        <f t="shared" si="5"/>
        <v>4.9845448416056888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3900233.446708336</v>
      </c>
      <c r="C11" s="98">
        <f>SEKTOR_USD!C11*$C$53</f>
        <v>6600353.3362119636</v>
      </c>
      <c r="D11" s="99">
        <f t="shared" si="0"/>
        <v>69.229699360237944</v>
      </c>
      <c r="E11" s="99">
        <f t="shared" si="3"/>
        <v>1.835004542204921</v>
      </c>
      <c r="F11" s="98">
        <f>SEKTOR_USD!F11*$B$54</f>
        <v>22556752.927824203</v>
      </c>
      <c r="G11" s="98">
        <f>SEKTOR_USD!G11*$C$54</f>
        <v>41518760.424322933</v>
      </c>
      <c r="H11" s="99">
        <f t="shared" si="1"/>
        <v>84.063550978158375</v>
      </c>
      <c r="I11" s="99">
        <f t="shared" si="4"/>
        <v>1.2294794601619659</v>
      </c>
      <c r="J11" s="98">
        <f>SEKTOR_USD!J11*$B$55</f>
        <v>25792695.919663172</v>
      </c>
      <c r="K11" s="98">
        <f>SEKTOR_USD!K11*$C$55</f>
        <v>47501849.405315086</v>
      </c>
      <c r="L11" s="99">
        <f t="shared" si="2"/>
        <v>84.167833999476755</v>
      </c>
      <c r="M11" s="99">
        <f t="shared" si="5"/>
        <v>1.2979539182852835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2043201.2989531115</v>
      </c>
      <c r="C12" s="98">
        <f>SEKTOR_USD!C12*$C$53</f>
        <v>4305408.4829078652</v>
      </c>
      <c r="D12" s="99">
        <f t="shared" si="0"/>
        <v>110.71876202867803</v>
      </c>
      <c r="E12" s="99">
        <f t="shared" si="3"/>
        <v>1.1969729073197932</v>
      </c>
      <c r="F12" s="98">
        <f>SEKTOR_USD!F12*$B$54</f>
        <v>15557196.172978232</v>
      </c>
      <c r="G12" s="98">
        <f>SEKTOR_USD!G12*$C$54</f>
        <v>37434847.522506177</v>
      </c>
      <c r="H12" s="99">
        <f t="shared" si="1"/>
        <v>140.62721268198641</v>
      </c>
      <c r="I12" s="99">
        <f t="shared" si="4"/>
        <v>1.1085440811054021</v>
      </c>
      <c r="J12" s="98">
        <f>SEKTOR_USD!J12*$B$55</f>
        <v>16709546.542909341</v>
      </c>
      <c r="K12" s="98">
        <f>SEKTOR_USD!K12*$C$55</f>
        <v>39856851.764142983</v>
      </c>
      <c r="L12" s="99">
        <f t="shared" si="2"/>
        <v>138.52742898673185</v>
      </c>
      <c r="M12" s="99">
        <f t="shared" si="5"/>
        <v>1.0890598485202696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1879583.9364112495</v>
      </c>
      <c r="C13" s="98">
        <f>SEKTOR_USD!C13*$C$53</f>
        <v>3145349.2854984016</v>
      </c>
      <c r="D13" s="99">
        <f t="shared" si="0"/>
        <v>67.342847774274929</v>
      </c>
      <c r="E13" s="99">
        <f t="shared" si="3"/>
        <v>0.8744577648661227</v>
      </c>
      <c r="F13" s="98">
        <f>SEKTOR_USD!F13*$B$54</f>
        <v>11813718.707453931</v>
      </c>
      <c r="G13" s="98">
        <f>SEKTOR_USD!G13*$C$54</f>
        <v>23349091.19089615</v>
      </c>
      <c r="H13" s="99">
        <f t="shared" si="1"/>
        <v>97.643872933625147</v>
      </c>
      <c r="I13" s="99">
        <f t="shared" si="4"/>
        <v>0.69142786873371964</v>
      </c>
      <c r="J13" s="98">
        <f>SEKTOR_USD!J13*$B$55</f>
        <v>12783369.361553222</v>
      </c>
      <c r="K13" s="98">
        <f>SEKTOR_USD!K13*$C$55</f>
        <v>25742710.197533455</v>
      </c>
      <c r="L13" s="99">
        <f t="shared" si="2"/>
        <v>101.37656567255466</v>
      </c>
      <c r="M13" s="99">
        <f t="shared" si="5"/>
        <v>0.70340106725260332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2968615.5033145929</v>
      </c>
      <c r="C14" s="98">
        <f>SEKTOR_USD!C14*$C$53</f>
        <v>4181411.9553975808</v>
      </c>
      <c r="D14" s="99">
        <f t="shared" si="0"/>
        <v>40.853941870506503</v>
      </c>
      <c r="E14" s="99">
        <f t="shared" si="3"/>
        <v>1.1624998754063844</v>
      </c>
      <c r="F14" s="98">
        <f>SEKTOR_USD!F14*$B$54</f>
        <v>16963126.922274392</v>
      </c>
      <c r="G14" s="98">
        <f>SEKTOR_USD!G14*$C$54</f>
        <v>25314736.457970705</v>
      </c>
      <c r="H14" s="99">
        <f t="shared" si="1"/>
        <v>49.233903477605658</v>
      </c>
      <c r="I14" s="99">
        <f t="shared" si="4"/>
        <v>0.74963578383363572</v>
      </c>
      <c r="J14" s="98">
        <f>SEKTOR_USD!J14*$B$55</f>
        <v>18303796.335393742</v>
      </c>
      <c r="K14" s="98">
        <f>SEKTOR_USD!K14*$C$55</f>
        <v>28923458.546658445</v>
      </c>
      <c r="L14" s="99">
        <f t="shared" si="2"/>
        <v>58.018905022067159</v>
      </c>
      <c r="M14" s="99">
        <f t="shared" si="5"/>
        <v>0.7903127314196049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328169.27658404608</v>
      </c>
      <c r="C15" s="98">
        <f>SEKTOR_USD!C15*$C$53</f>
        <v>1195093.7314947809</v>
      </c>
      <c r="D15" s="99">
        <f t="shared" si="0"/>
        <v>264.16990156258896</v>
      </c>
      <c r="E15" s="99">
        <f t="shared" si="3"/>
        <v>0.33225530724574004</v>
      </c>
      <c r="F15" s="98">
        <f>SEKTOR_USD!F15*$B$54</f>
        <v>2278749.3989272867</v>
      </c>
      <c r="G15" s="98">
        <f>SEKTOR_USD!G15*$C$54</f>
        <v>6416397.7403737446</v>
      </c>
      <c r="H15" s="99">
        <f t="shared" si="1"/>
        <v>181.57540023463051</v>
      </c>
      <c r="I15" s="99">
        <f t="shared" si="4"/>
        <v>0.19000637662095654</v>
      </c>
      <c r="J15" s="98">
        <f>SEKTOR_USD!J15*$B$55</f>
        <v>2515061.4772911281</v>
      </c>
      <c r="K15" s="98">
        <f>SEKTOR_USD!K15*$C$55</f>
        <v>6959856.2090791333</v>
      </c>
      <c r="L15" s="99">
        <f t="shared" si="2"/>
        <v>176.72708090520777</v>
      </c>
      <c r="M15" s="99">
        <f t="shared" si="5"/>
        <v>0.1901730722144396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616582.63306061714</v>
      </c>
      <c r="C16" s="98">
        <f>SEKTOR_USD!C16*$C$53</f>
        <v>1407516.0975075494</v>
      </c>
      <c r="D16" s="99">
        <f t="shared" si="0"/>
        <v>128.27696111401414</v>
      </c>
      <c r="E16" s="99">
        <f t="shared" si="3"/>
        <v>0.39131214657595925</v>
      </c>
      <c r="F16" s="98">
        <f>SEKTOR_USD!F16*$B$54</f>
        <v>5954101.8833168047</v>
      </c>
      <c r="G16" s="98">
        <f>SEKTOR_USD!G16*$C$54</f>
        <v>12279944.072914355</v>
      </c>
      <c r="H16" s="99">
        <f t="shared" si="1"/>
        <v>106.24343206693101</v>
      </c>
      <c r="I16" s="99">
        <f t="shared" si="4"/>
        <v>0.36364137212393866</v>
      </c>
      <c r="J16" s="98">
        <f>SEKTOR_USD!J16*$B$55</f>
        <v>6747090.1726808455</v>
      </c>
      <c r="K16" s="98">
        <f>SEKTOR_USD!K16*$C$55</f>
        <v>13346345.683088113</v>
      </c>
      <c r="L16" s="99">
        <f t="shared" si="2"/>
        <v>97.80891230901041</v>
      </c>
      <c r="M16" s="99">
        <f t="shared" si="5"/>
        <v>0.36467931019577932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113576.63038208915</v>
      </c>
      <c r="C17" s="98">
        <f>SEKTOR_USD!C17*$C$53</f>
        <v>187761.77991846565</v>
      </c>
      <c r="D17" s="99">
        <f t="shared" si="0"/>
        <v>65.317265785053067</v>
      </c>
      <c r="E17" s="99">
        <f t="shared" si="3"/>
        <v>5.2200799177306426E-2</v>
      </c>
      <c r="F17" s="98">
        <f>SEKTOR_USD!F17*$B$54</f>
        <v>1139355.5778655177</v>
      </c>
      <c r="G17" s="98">
        <f>SEKTOR_USD!G17*$C$54</f>
        <v>2032362.8191781742</v>
      </c>
      <c r="H17" s="99">
        <f t="shared" si="1"/>
        <v>78.378274408909903</v>
      </c>
      <c r="I17" s="99">
        <f t="shared" si="4"/>
        <v>6.0183596914723664E-2</v>
      </c>
      <c r="J17" s="98">
        <f>SEKTOR_USD!J17*$B$55</f>
        <v>1241098.6720903241</v>
      </c>
      <c r="K17" s="98">
        <f>SEKTOR_USD!K17*$C$55</f>
        <v>2206777.7780721807</v>
      </c>
      <c r="L17" s="99">
        <f t="shared" si="2"/>
        <v>77.808406994377705</v>
      </c>
      <c r="M17" s="99">
        <f t="shared" si="5"/>
        <v>6.0298617836828605E-2</v>
      </c>
    </row>
    <row r="18" spans="1:13" s="21" customFormat="1" ht="15.6" x14ac:dyDescent="0.3">
      <c r="A18" s="95" t="s">
        <v>12</v>
      </c>
      <c r="B18" s="93">
        <f>SEKTOR_USD!B18*$B$53</f>
        <v>3433697.5236454122</v>
      </c>
      <c r="C18" s="93">
        <f>SEKTOR_USD!C18*$C$53</f>
        <v>6628048.5228004279</v>
      </c>
      <c r="D18" s="96">
        <f t="shared" si="0"/>
        <v>93.029481401836108</v>
      </c>
      <c r="E18" s="96">
        <f t="shared" si="3"/>
        <v>1.8427042501748296</v>
      </c>
      <c r="F18" s="93">
        <f>SEKTOR_USD!F18*$B$54</f>
        <v>25258620.337635215</v>
      </c>
      <c r="G18" s="93">
        <f>SEKTOR_USD!G18*$C$54</f>
        <v>60752630.089150973</v>
      </c>
      <c r="H18" s="96">
        <f t="shared" si="1"/>
        <v>140.52236138420383</v>
      </c>
      <c r="I18" s="96">
        <f t="shared" si="4"/>
        <v>1.7990448193070545</v>
      </c>
      <c r="J18" s="93">
        <f>SEKTOR_USD!J18*$B$55</f>
        <v>27223112.981986299</v>
      </c>
      <c r="K18" s="93">
        <f>SEKTOR_USD!K18*$C$55</f>
        <v>66419120.000917666</v>
      </c>
      <c r="L18" s="96">
        <f t="shared" si="2"/>
        <v>143.98062060304272</v>
      </c>
      <c r="M18" s="96">
        <f t="shared" si="5"/>
        <v>1.8148547505732571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3433697.5236454122</v>
      </c>
      <c r="C19" s="98">
        <f>SEKTOR_USD!C19*$C$53</f>
        <v>6628048.5228004279</v>
      </c>
      <c r="D19" s="99">
        <f t="shared" si="0"/>
        <v>93.029481401836108</v>
      </c>
      <c r="E19" s="99">
        <f t="shared" si="3"/>
        <v>1.8427042501748296</v>
      </c>
      <c r="F19" s="98">
        <f>SEKTOR_USD!F19*$B$54</f>
        <v>25258620.337635215</v>
      </c>
      <c r="G19" s="98">
        <f>SEKTOR_USD!G19*$C$54</f>
        <v>60752630.089150973</v>
      </c>
      <c r="H19" s="99">
        <f t="shared" si="1"/>
        <v>140.52236138420383</v>
      </c>
      <c r="I19" s="99">
        <f t="shared" si="4"/>
        <v>1.7990448193070545</v>
      </c>
      <c r="J19" s="98">
        <f>SEKTOR_USD!J19*$B$55</f>
        <v>27223112.981986299</v>
      </c>
      <c r="K19" s="98">
        <f>SEKTOR_USD!K19*$C$55</f>
        <v>66419120.000917666</v>
      </c>
      <c r="L19" s="99">
        <f t="shared" si="2"/>
        <v>143.98062060304272</v>
      </c>
      <c r="M19" s="99">
        <f t="shared" si="5"/>
        <v>1.8148547505732571</v>
      </c>
    </row>
    <row r="20" spans="1:13" s="21" customFormat="1" ht="15.6" x14ac:dyDescent="0.3">
      <c r="A20" s="95" t="s">
        <v>110</v>
      </c>
      <c r="B20" s="93">
        <f>SEKTOR_USD!B20*$B$53</f>
        <v>7415516.971903109</v>
      </c>
      <c r="C20" s="93">
        <f>SEKTOR_USD!C20*$C$53</f>
        <v>14221093.667982049</v>
      </c>
      <c r="D20" s="96">
        <f t="shared" si="0"/>
        <v>91.77481114081202</v>
      </c>
      <c r="E20" s="96">
        <f t="shared" si="3"/>
        <v>3.9536931049884418</v>
      </c>
      <c r="F20" s="93">
        <f>SEKTOR_USD!F20*$B$54</f>
        <v>53009052.797179542</v>
      </c>
      <c r="G20" s="93">
        <f>SEKTOR_USD!G20*$C$54</f>
        <v>125694225.60171451</v>
      </c>
      <c r="H20" s="96">
        <f t="shared" si="1"/>
        <v>137.11841462747725</v>
      </c>
      <c r="I20" s="96">
        <f t="shared" si="4"/>
        <v>3.7221358985404351</v>
      </c>
      <c r="J20" s="93">
        <f>SEKTOR_USD!J20*$B$55</f>
        <v>57434053.247409634</v>
      </c>
      <c r="K20" s="93">
        <f>SEKTOR_USD!K20*$C$55</f>
        <v>135332502.43857527</v>
      </c>
      <c r="L20" s="96">
        <f t="shared" si="2"/>
        <v>135.63111914738312</v>
      </c>
      <c r="M20" s="96">
        <f t="shared" si="5"/>
        <v>3.697863430804591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7415516.971903109</v>
      </c>
      <c r="C21" s="98">
        <f>SEKTOR_USD!C21*$C$53</f>
        <v>14221093.667982049</v>
      </c>
      <c r="D21" s="99">
        <f t="shared" si="0"/>
        <v>91.77481114081202</v>
      </c>
      <c r="E21" s="99">
        <f t="shared" si="3"/>
        <v>3.9536931049884418</v>
      </c>
      <c r="F21" s="98">
        <f>SEKTOR_USD!F21*$B$54</f>
        <v>53009052.797179542</v>
      </c>
      <c r="G21" s="98">
        <f>SEKTOR_USD!G21*$C$54</f>
        <v>125694225.60171451</v>
      </c>
      <c r="H21" s="99">
        <f t="shared" si="1"/>
        <v>137.11841462747725</v>
      </c>
      <c r="I21" s="99">
        <f t="shared" si="4"/>
        <v>3.7221358985404351</v>
      </c>
      <c r="J21" s="98">
        <f>SEKTOR_USD!J21*$B$55</f>
        <v>57434053.247409634</v>
      </c>
      <c r="K21" s="98">
        <f>SEKTOR_USD!K21*$C$55</f>
        <v>135332502.43857527</v>
      </c>
      <c r="L21" s="99">
        <f t="shared" si="2"/>
        <v>135.63111914738312</v>
      </c>
      <c r="M21" s="99">
        <f t="shared" si="5"/>
        <v>3.697863430804591</v>
      </c>
    </row>
    <row r="22" spans="1:13" ht="16.8" x14ac:dyDescent="0.3">
      <c r="A22" s="92" t="s">
        <v>14</v>
      </c>
      <c r="B22" s="93">
        <f>SEKTOR_USD!B22*$B$53</f>
        <v>173171979.70887399</v>
      </c>
      <c r="C22" s="93">
        <f>SEKTOR_USD!C22*$C$53</f>
        <v>288296342.90265161</v>
      </c>
      <c r="D22" s="96">
        <f t="shared" si="0"/>
        <v>66.479786965141571</v>
      </c>
      <c r="E22" s="96">
        <f t="shared" si="3"/>
        <v>80.151027040477828</v>
      </c>
      <c r="F22" s="93">
        <f>SEKTOR_USD!F22*$B$54</f>
        <v>1299208379.4100206</v>
      </c>
      <c r="G22" s="93">
        <f>SEKTOR_USD!G22*$C$54</f>
        <v>2775187713.3200808</v>
      </c>
      <c r="H22" s="96">
        <f t="shared" si="1"/>
        <v>113.60605098470135</v>
      </c>
      <c r="I22" s="96">
        <f t="shared" si="4"/>
        <v>82.18059153861492</v>
      </c>
      <c r="J22" s="93">
        <f>SEKTOR_USD!J22*$B$55</f>
        <v>1401155997.7447958</v>
      </c>
      <c r="K22" s="93">
        <f>SEKTOR_USD!K22*$C$55</f>
        <v>3006590905.911737</v>
      </c>
      <c r="L22" s="96">
        <f t="shared" si="2"/>
        <v>114.57931242138196</v>
      </c>
      <c r="M22" s="96">
        <f t="shared" si="5"/>
        <v>82.152937114326107</v>
      </c>
    </row>
    <row r="23" spans="1:13" s="21" customFormat="1" ht="15.6" x14ac:dyDescent="0.3">
      <c r="A23" s="95" t="s">
        <v>15</v>
      </c>
      <c r="B23" s="93">
        <f>SEKTOR_USD!B23*$B$53</f>
        <v>14573609.85837975</v>
      </c>
      <c r="C23" s="93">
        <f>SEKTOR_USD!C23*$C$53</f>
        <v>23737854.994496141</v>
      </c>
      <c r="D23" s="96">
        <f t="shared" si="0"/>
        <v>62.882465121343955</v>
      </c>
      <c r="E23" s="96">
        <f t="shared" si="3"/>
        <v>6.5995060443387352</v>
      </c>
      <c r="F23" s="93">
        <f>SEKTOR_USD!F23*$B$54</f>
        <v>115515742.99760491</v>
      </c>
      <c r="G23" s="93">
        <f>SEKTOR_USD!G23*$C$54</f>
        <v>227891455.55241248</v>
      </c>
      <c r="H23" s="96">
        <f t="shared" si="1"/>
        <v>97.281729432444166</v>
      </c>
      <c r="I23" s="96">
        <f t="shared" si="4"/>
        <v>6.7484640891148153</v>
      </c>
      <c r="J23" s="93">
        <f>SEKTOR_USD!J23*$B$55</f>
        <v>124474980.87517855</v>
      </c>
      <c r="K23" s="93">
        <f>SEKTOR_USD!K23*$C$55</f>
        <v>246664691.88522837</v>
      </c>
      <c r="L23" s="96">
        <f t="shared" si="2"/>
        <v>98.164072933322757</v>
      </c>
      <c r="M23" s="96">
        <f t="shared" si="5"/>
        <v>6.7399355465777093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9996345.8953695595</v>
      </c>
      <c r="C24" s="98">
        <f>SEKTOR_USD!C24*$C$53</f>
        <v>15729827.984008748</v>
      </c>
      <c r="D24" s="99">
        <f t="shared" si="0"/>
        <v>57.355779288259853</v>
      </c>
      <c r="E24" s="99">
        <f t="shared" si="3"/>
        <v>4.3731455466782272</v>
      </c>
      <c r="F24" s="98">
        <f>SEKTOR_USD!F24*$B$54</f>
        <v>77773441.504370809</v>
      </c>
      <c r="G24" s="98">
        <f>SEKTOR_USD!G24*$C$54</f>
        <v>156412474.34594959</v>
      </c>
      <c r="H24" s="99">
        <f t="shared" si="1"/>
        <v>101.11296519797099</v>
      </c>
      <c r="I24" s="99">
        <f t="shared" si="4"/>
        <v>4.6317838624294971</v>
      </c>
      <c r="J24" s="98">
        <f>SEKTOR_USD!J24*$B$55</f>
        <v>83658160.253029346</v>
      </c>
      <c r="K24" s="98">
        <f>SEKTOR_USD!K24*$C$55</f>
        <v>169128424.07172331</v>
      </c>
      <c r="L24" s="99">
        <f t="shared" si="2"/>
        <v>102.1660810615292</v>
      </c>
      <c r="M24" s="99">
        <f t="shared" si="5"/>
        <v>4.6213127165685819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1585023.2970179266</v>
      </c>
      <c r="C25" s="98">
        <f>SEKTOR_USD!C25*$C$53</f>
        <v>3229804.0927392761</v>
      </c>
      <c r="D25" s="99">
        <f t="shared" si="0"/>
        <v>103.7701337775824</v>
      </c>
      <c r="E25" s="99">
        <f t="shared" si="3"/>
        <v>0.89793756162909244</v>
      </c>
      <c r="F25" s="98">
        <f>SEKTOR_USD!F25*$B$54</f>
        <v>13285679.960716136</v>
      </c>
      <c r="G25" s="98">
        <f>SEKTOR_USD!G25*$C$54</f>
        <v>30680787.998364236</v>
      </c>
      <c r="H25" s="99">
        <f t="shared" si="1"/>
        <v>130.93125898774437</v>
      </c>
      <c r="I25" s="99">
        <f t="shared" si="4"/>
        <v>0.90853865288989344</v>
      </c>
      <c r="J25" s="98">
        <f>SEKTOR_USD!J25*$B$55</f>
        <v>14111049.273579387</v>
      </c>
      <c r="K25" s="98">
        <f>SEKTOR_USD!K25*$C$55</f>
        <v>32779017.241268128</v>
      </c>
      <c r="L25" s="99">
        <f t="shared" si="2"/>
        <v>132.29326611906481</v>
      </c>
      <c r="M25" s="99">
        <f t="shared" si="5"/>
        <v>0.8956631036155891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2992240.6659922632</v>
      </c>
      <c r="C26" s="98">
        <f>SEKTOR_USD!C26*$C$53</f>
        <v>4778222.917748115</v>
      </c>
      <c r="D26" s="99">
        <f t="shared" si="0"/>
        <v>59.68711915635965</v>
      </c>
      <c r="E26" s="99">
        <f t="shared" si="3"/>
        <v>1.328422936031415</v>
      </c>
      <c r="F26" s="98">
        <f>SEKTOR_USD!F26*$B$54</f>
        <v>24456621.532517955</v>
      </c>
      <c r="G26" s="98">
        <f>SEKTOR_USD!G26*$C$54</f>
        <v>40798193.208098657</v>
      </c>
      <c r="H26" s="99">
        <f t="shared" si="1"/>
        <v>66.818598201933426</v>
      </c>
      <c r="I26" s="99">
        <f t="shared" si="4"/>
        <v>1.2081415737954249</v>
      </c>
      <c r="J26" s="98">
        <f>SEKTOR_USD!J26*$B$55</f>
        <v>26705771.348569822</v>
      </c>
      <c r="K26" s="98">
        <f>SEKTOR_USD!K26*$C$55</f>
        <v>44757250.572236925</v>
      </c>
      <c r="L26" s="99">
        <f t="shared" si="2"/>
        <v>67.593925627741953</v>
      </c>
      <c r="M26" s="99">
        <f t="shared" si="5"/>
        <v>1.2229597263935377</v>
      </c>
    </row>
    <row r="27" spans="1:13" s="21" customFormat="1" ht="15.6" x14ac:dyDescent="0.3">
      <c r="A27" s="95" t="s">
        <v>19</v>
      </c>
      <c r="B27" s="93">
        <f>SEKTOR_USD!B27*$B$53</f>
        <v>25311937.226825234</v>
      </c>
      <c r="C27" s="93">
        <f>SEKTOR_USD!C27*$C$53</f>
        <v>48421897.095154248</v>
      </c>
      <c r="D27" s="96">
        <f t="shared" si="0"/>
        <v>91.300636775589837</v>
      </c>
      <c r="E27" s="96">
        <f t="shared" si="3"/>
        <v>13.462067344834317</v>
      </c>
      <c r="F27" s="93">
        <f>SEKTOR_USD!F27*$B$54</f>
        <v>193293606.51191068</v>
      </c>
      <c r="G27" s="93">
        <f>SEKTOR_USD!G27*$C$54</f>
        <v>502395589.35096419</v>
      </c>
      <c r="H27" s="96">
        <f t="shared" si="1"/>
        <v>159.91319548378686</v>
      </c>
      <c r="I27" s="96">
        <f t="shared" si="4"/>
        <v>14.877251913838876</v>
      </c>
      <c r="J27" s="93">
        <f>SEKTOR_USD!J27*$B$55</f>
        <v>206993034.75424415</v>
      </c>
      <c r="K27" s="93">
        <f>SEKTOR_USD!K27*$C$55</f>
        <v>534973894.05528569</v>
      </c>
      <c r="L27" s="96">
        <f t="shared" si="2"/>
        <v>158.45019118176714</v>
      </c>
      <c r="M27" s="96">
        <f t="shared" si="5"/>
        <v>14.617777426823711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25311937.226825234</v>
      </c>
      <c r="C28" s="98">
        <f>SEKTOR_USD!C28*$C$53</f>
        <v>48421897.095154248</v>
      </c>
      <c r="D28" s="99">
        <f t="shared" si="0"/>
        <v>91.300636775589837</v>
      </c>
      <c r="E28" s="99">
        <f t="shared" si="3"/>
        <v>13.462067344834317</v>
      </c>
      <c r="F28" s="98">
        <f>SEKTOR_USD!F28*$B$54</f>
        <v>193293606.51191068</v>
      </c>
      <c r="G28" s="98">
        <f>SEKTOR_USD!G28*$C$54</f>
        <v>502395589.35096419</v>
      </c>
      <c r="H28" s="99">
        <f t="shared" si="1"/>
        <v>159.91319548378686</v>
      </c>
      <c r="I28" s="99">
        <f t="shared" si="4"/>
        <v>14.877251913838876</v>
      </c>
      <c r="J28" s="98">
        <f>SEKTOR_USD!J28*$B$55</f>
        <v>206993034.75424415</v>
      </c>
      <c r="K28" s="98">
        <f>SEKTOR_USD!K28*$C$55</f>
        <v>534973894.05528569</v>
      </c>
      <c r="L28" s="99">
        <f t="shared" si="2"/>
        <v>158.45019118176714</v>
      </c>
      <c r="M28" s="99">
        <f t="shared" si="5"/>
        <v>14.617777426823711</v>
      </c>
    </row>
    <row r="29" spans="1:13" s="21" customFormat="1" ht="15.6" x14ac:dyDescent="0.3">
      <c r="A29" s="95" t="s">
        <v>21</v>
      </c>
      <c r="B29" s="93">
        <f>SEKTOR_USD!B29*$B$53</f>
        <v>133286432.62366901</v>
      </c>
      <c r="C29" s="93">
        <f>SEKTOR_USD!C29*$C$53</f>
        <v>216136590.81300128</v>
      </c>
      <c r="D29" s="96">
        <f t="shared" si="0"/>
        <v>62.159483571188126</v>
      </c>
      <c r="E29" s="96">
        <f t="shared" si="3"/>
        <v>60.089453651304794</v>
      </c>
      <c r="F29" s="93">
        <f>SEKTOR_USD!F29*$B$54</f>
        <v>990399029.90050483</v>
      </c>
      <c r="G29" s="93">
        <f>SEKTOR_USD!G29*$C$54</f>
        <v>2044900668.4167044</v>
      </c>
      <c r="H29" s="96">
        <f t="shared" si="1"/>
        <v>106.47240220157875</v>
      </c>
      <c r="I29" s="96">
        <f t="shared" si="4"/>
        <v>60.554875535661232</v>
      </c>
      <c r="J29" s="93">
        <f>SEKTOR_USD!J29*$B$55</f>
        <v>1069687982.1153731</v>
      </c>
      <c r="K29" s="93">
        <f>SEKTOR_USD!K29*$C$55</f>
        <v>2224952319.9712229</v>
      </c>
      <c r="L29" s="96">
        <f t="shared" si="2"/>
        <v>108.00012313602365</v>
      </c>
      <c r="M29" s="96">
        <f t="shared" si="5"/>
        <v>60.795224140924688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18471935.876681119</v>
      </c>
      <c r="C30" s="98">
        <f>SEKTOR_USD!C30*$C$53</f>
        <v>30412149.199357361</v>
      </c>
      <c r="D30" s="99">
        <f t="shared" si="0"/>
        <v>64.639750821945569</v>
      </c>
      <c r="E30" s="99">
        <f t="shared" si="3"/>
        <v>8.4550673390256126</v>
      </c>
      <c r="F30" s="98">
        <f>SEKTOR_USD!F30*$B$54</f>
        <v>155654632.75361818</v>
      </c>
      <c r="G30" s="98">
        <f>SEKTOR_USD!G30*$C$54</f>
        <v>318969360.12730402</v>
      </c>
      <c r="H30" s="99">
        <f t="shared" si="1"/>
        <v>104.9212120992201</v>
      </c>
      <c r="I30" s="99">
        <f t="shared" si="4"/>
        <v>9.4455198731747938</v>
      </c>
      <c r="J30" s="98">
        <f>SEKTOR_USD!J30*$B$55</f>
        <v>168387893.16084263</v>
      </c>
      <c r="K30" s="98">
        <f>SEKTOR_USD!K30*$C$55</f>
        <v>343411750.96601105</v>
      </c>
      <c r="L30" s="99">
        <f t="shared" si="2"/>
        <v>103.94087990517656</v>
      </c>
      <c r="M30" s="99">
        <f t="shared" si="5"/>
        <v>9.3834794504163046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27012811.43576704</v>
      </c>
      <c r="C31" s="98">
        <f>SEKTOR_USD!C31*$C$53</f>
        <v>53467979.799432218</v>
      </c>
      <c r="D31" s="99">
        <f t="shared" si="0"/>
        <v>97.93563482487609</v>
      </c>
      <c r="E31" s="99">
        <f t="shared" si="3"/>
        <v>14.864959616054144</v>
      </c>
      <c r="F31" s="98">
        <f>SEKTOR_USD!F31*$B$54</f>
        <v>222741082.31507176</v>
      </c>
      <c r="G31" s="98">
        <f>SEKTOR_USD!G31*$C$54</f>
        <v>455388915.31001925</v>
      </c>
      <c r="H31" s="99">
        <f t="shared" si="1"/>
        <v>104.44765311226351</v>
      </c>
      <c r="I31" s="99">
        <f t="shared" si="4"/>
        <v>13.485260928722345</v>
      </c>
      <c r="J31" s="98">
        <f>SEKTOR_USD!J31*$B$55</f>
        <v>244600427.05406082</v>
      </c>
      <c r="K31" s="98">
        <f>SEKTOR_USD!K31*$C$55</f>
        <v>496345793.15937418</v>
      </c>
      <c r="L31" s="99">
        <f t="shared" si="2"/>
        <v>102.92106564870119</v>
      </c>
      <c r="M31" s="99">
        <f t="shared" si="5"/>
        <v>13.562292313266058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2774680.9015889047</v>
      </c>
      <c r="C32" s="98">
        <f>SEKTOR_USD!C32*$C$53</f>
        <v>1025697.1937994037</v>
      </c>
      <c r="D32" s="99">
        <f t="shared" si="0"/>
        <v>-63.033688190521495</v>
      </c>
      <c r="E32" s="99">
        <f t="shared" si="3"/>
        <v>0.28516034122332984</v>
      </c>
      <c r="F32" s="98">
        <f>SEKTOR_USD!F32*$B$54</f>
        <v>12287962.723801419</v>
      </c>
      <c r="G32" s="98">
        <f>SEKTOR_USD!G32*$C$54</f>
        <v>20679892.896945685</v>
      </c>
      <c r="H32" s="99">
        <f t="shared" si="1"/>
        <v>68.293909753561891</v>
      </c>
      <c r="I32" s="99">
        <f t="shared" si="4"/>
        <v>0.61238590206679266</v>
      </c>
      <c r="J32" s="98">
        <f>SEKTOR_USD!J32*$B$55</f>
        <v>13777416.814777117</v>
      </c>
      <c r="K32" s="98">
        <f>SEKTOR_USD!K32*$C$55</f>
        <v>23117055.407817494</v>
      </c>
      <c r="L32" s="99">
        <f t="shared" si="2"/>
        <v>67.789475477166718</v>
      </c>
      <c r="M32" s="99">
        <f t="shared" si="5"/>
        <v>0.63165693591789729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13542713.122907717</v>
      </c>
      <c r="C33" s="98">
        <f>SEKTOR_USD!C33*$C$53</f>
        <v>26563188.589308225</v>
      </c>
      <c r="D33" s="99">
        <f t="shared" si="0"/>
        <v>96.143773764033767</v>
      </c>
      <c r="E33" s="99">
        <f t="shared" si="3"/>
        <v>7.3849942925633041</v>
      </c>
      <c r="F33" s="98">
        <f>SEKTOR_USD!F33*$B$54</f>
        <v>108488789.19335178</v>
      </c>
      <c r="G33" s="98">
        <f>SEKTOR_USD!G33*$C$54</f>
        <v>224158158.97079632</v>
      </c>
      <c r="H33" s="99">
        <f t="shared" si="1"/>
        <v>106.61873050430614</v>
      </c>
      <c r="I33" s="99">
        <f t="shared" si="4"/>
        <v>6.6379113794751268</v>
      </c>
      <c r="J33" s="98">
        <f>SEKTOR_USD!J33*$B$55</f>
        <v>117926909.1844568</v>
      </c>
      <c r="K33" s="98">
        <f>SEKTOR_USD!K33*$C$55</f>
        <v>242027114.23141894</v>
      </c>
      <c r="L33" s="99">
        <f t="shared" si="2"/>
        <v>105.23484920040541</v>
      </c>
      <c r="M33" s="99">
        <f t="shared" si="5"/>
        <v>6.6132170679822062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8951807.9414813537</v>
      </c>
      <c r="C34" s="98">
        <f>SEKTOR_USD!C34*$C$53</f>
        <v>18818658.729880948</v>
      </c>
      <c r="D34" s="99">
        <f t="shared" si="0"/>
        <v>110.22187755702473</v>
      </c>
      <c r="E34" s="99">
        <f t="shared" si="3"/>
        <v>5.2318902471597708</v>
      </c>
      <c r="F34" s="98">
        <f>SEKTOR_USD!F34*$B$54</f>
        <v>71579760.280124649</v>
      </c>
      <c r="G34" s="98">
        <f>SEKTOR_USD!G34*$C$54</f>
        <v>152840494.66975552</v>
      </c>
      <c r="H34" s="99">
        <f t="shared" si="1"/>
        <v>113.52473670157612</v>
      </c>
      <c r="I34" s="99">
        <f t="shared" si="4"/>
        <v>4.5260081697278469</v>
      </c>
      <c r="J34" s="98">
        <f>SEKTOR_USD!J34*$B$55</f>
        <v>78045126.498456344</v>
      </c>
      <c r="K34" s="98">
        <f>SEKTOR_USD!K34*$C$55</f>
        <v>165658917.10568011</v>
      </c>
      <c r="L34" s="99">
        <f t="shared" si="2"/>
        <v>112.26042488246422</v>
      </c>
      <c r="M34" s="99">
        <f t="shared" si="5"/>
        <v>4.5265109305861193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12857066.493019782</v>
      </c>
      <c r="C35" s="98">
        <f>SEKTOR_USD!C35*$C$53</f>
        <v>21022720.996654075</v>
      </c>
      <c r="D35" s="99">
        <f t="shared" si="0"/>
        <v>63.511023358769279</v>
      </c>
      <c r="E35" s="99">
        <f t="shared" si="3"/>
        <v>5.8446550591042685</v>
      </c>
      <c r="F35" s="98">
        <f>SEKTOR_USD!F35*$B$54</f>
        <v>94000455.768697307</v>
      </c>
      <c r="G35" s="98">
        <f>SEKTOR_USD!G35*$C$54</f>
        <v>217376185.29591325</v>
      </c>
      <c r="H35" s="99">
        <f t="shared" si="1"/>
        <v>131.25013971294038</v>
      </c>
      <c r="I35" s="99">
        <f t="shared" si="4"/>
        <v>6.4370793399968225</v>
      </c>
      <c r="J35" s="98">
        <f>SEKTOR_USD!J35*$B$55</f>
        <v>100197897.2060317</v>
      </c>
      <c r="K35" s="98">
        <f>SEKTOR_USD!K35*$C$55</f>
        <v>233939252.12214324</v>
      </c>
      <c r="L35" s="99">
        <f t="shared" si="2"/>
        <v>133.47720725227018</v>
      </c>
      <c r="M35" s="99">
        <f t="shared" si="5"/>
        <v>6.3922220446997882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21514119.269585188</v>
      </c>
      <c r="C36" s="98">
        <f>SEKTOR_USD!C36*$C$53</f>
        <v>25077866.552090619</v>
      </c>
      <c r="D36" s="99">
        <f t="shared" si="0"/>
        <v>16.564690554372589</v>
      </c>
      <c r="E36" s="99">
        <f t="shared" si="3"/>
        <v>6.9720508414941209</v>
      </c>
      <c r="F36" s="98">
        <f>SEKTOR_USD!F36*$B$54</f>
        <v>168741423.39321333</v>
      </c>
      <c r="G36" s="98">
        <f>SEKTOR_USD!G36*$C$54</f>
        <v>323296262.86401451</v>
      </c>
      <c r="H36" s="99">
        <f t="shared" si="1"/>
        <v>91.592708158355663</v>
      </c>
      <c r="I36" s="99">
        <f t="shared" si="4"/>
        <v>9.5736508189577414</v>
      </c>
      <c r="J36" s="98">
        <f>SEKTOR_USD!J36*$B$55</f>
        <v>178972694.61228946</v>
      </c>
      <c r="K36" s="98">
        <f>SEKTOR_USD!K36*$C$55</f>
        <v>355029363.87497211</v>
      </c>
      <c r="L36" s="99">
        <f t="shared" si="2"/>
        <v>98.370687016852585</v>
      </c>
      <c r="M36" s="99">
        <f t="shared" si="5"/>
        <v>9.7009223791672117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4224911.4275624203</v>
      </c>
      <c r="C37" s="98">
        <f>SEKTOR_USD!C37*$C$53</f>
        <v>7776475.7873155447</v>
      </c>
      <c r="D37" s="99">
        <f t="shared" si="0"/>
        <v>84.062457181551224</v>
      </c>
      <c r="E37" s="99">
        <f t="shared" si="3"/>
        <v>2.1619855279233118</v>
      </c>
      <c r="F37" s="98">
        <f>SEKTOR_USD!F37*$B$54</f>
        <v>35390998.227149591</v>
      </c>
      <c r="G37" s="98">
        <f>SEKTOR_USD!G37*$C$54</f>
        <v>81951073.335943446</v>
      </c>
      <c r="H37" s="99">
        <f t="shared" si="1"/>
        <v>131.55908971529405</v>
      </c>
      <c r="I37" s="99">
        <f t="shared" si="4"/>
        <v>2.4267863581433624</v>
      </c>
      <c r="J37" s="98">
        <f>SEKTOR_USD!J37*$B$55</f>
        <v>38090934.175076798</v>
      </c>
      <c r="K37" s="98">
        <f>SEKTOR_USD!K37*$C$55</f>
        <v>87506175.981022015</v>
      </c>
      <c r="L37" s="99">
        <f t="shared" si="2"/>
        <v>129.72966632642473</v>
      </c>
      <c r="M37" s="99">
        <f t="shared" si="5"/>
        <v>2.3910434101123754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13716962.405287392</v>
      </c>
      <c r="C38" s="98">
        <f>SEKTOR_USD!C38*$C$53</f>
        <v>11229158.498355521</v>
      </c>
      <c r="D38" s="99">
        <f t="shared" si="0"/>
        <v>-18.136696984551865</v>
      </c>
      <c r="E38" s="99">
        <f t="shared" si="3"/>
        <v>3.1218869354420336</v>
      </c>
      <c r="F38" s="98">
        <f>SEKTOR_USD!F38*$B$54</f>
        <v>49528090.343211226</v>
      </c>
      <c r="G38" s="98">
        <f>SEKTOR_USD!G38*$C$54</f>
        <v>86864885.915717885</v>
      </c>
      <c r="H38" s="99">
        <f t="shared" si="1"/>
        <v>75.385090185744218</v>
      </c>
      <c r="I38" s="99">
        <f t="shared" si="4"/>
        <v>2.5722972446962014</v>
      </c>
      <c r="J38" s="98">
        <f>SEKTOR_USD!J38*$B$55</f>
        <v>51700360.521988116</v>
      </c>
      <c r="K38" s="98">
        <f>SEKTOR_USD!K38*$C$55</f>
        <v>100521888.88594112</v>
      </c>
      <c r="L38" s="99">
        <f t="shared" si="2"/>
        <v>94.431698098486663</v>
      </c>
      <c r="M38" s="99">
        <f t="shared" si="5"/>
        <v>2.7466884171113195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4085691.1931522712</v>
      </c>
      <c r="C39" s="98">
        <f>SEKTOR_USD!C39*$C$53</f>
        <v>9360437.261812279</v>
      </c>
      <c r="D39" s="99">
        <f t="shared" si="0"/>
        <v>129.10290619860416</v>
      </c>
      <c r="E39" s="99">
        <f t="shared" si="3"/>
        <v>2.6023523313840542</v>
      </c>
      <c r="F39" s="98">
        <f>SEKTOR_USD!F39*$B$54</f>
        <v>23461544.358861241</v>
      </c>
      <c r="G39" s="98">
        <f>SEKTOR_USD!G39*$C$54</f>
        <v>61670116.989154018</v>
      </c>
      <c r="H39" s="99">
        <f t="shared" si="1"/>
        <v>162.85617027534548</v>
      </c>
      <c r="I39" s="99">
        <f t="shared" si="4"/>
        <v>1.8262140143165615</v>
      </c>
      <c r="J39" s="98">
        <f>SEKTOR_USD!J39*$B$55</f>
        <v>25635474.183733985</v>
      </c>
      <c r="K39" s="98">
        <f>SEKTOR_USD!K39*$C$55</f>
        <v>67721898.60353218</v>
      </c>
      <c r="L39" s="99">
        <f t="shared" si="2"/>
        <v>164.17259972707092</v>
      </c>
      <c r="M39" s="99">
        <f t="shared" si="5"/>
        <v>1.8504522402097874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5973327.6323859654</v>
      </c>
      <c r="C40" s="98">
        <f>SEKTOR_USD!C40*$C$53</f>
        <v>11155778.30163328</v>
      </c>
      <c r="D40" s="99">
        <f t="shared" si="0"/>
        <v>86.759859632498575</v>
      </c>
      <c r="E40" s="99">
        <f t="shared" si="3"/>
        <v>3.1014860587867723</v>
      </c>
      <c r="F40" s="98">
        <f>SEKTOR_USD!F40*$B$54</f>
        <v>47479806.432680413</v>
      </c>
      <c r="G40" s="98">
        <f>SEKTOR_USD!G40*$C$54</f>
        <v>99674575.646565109</v>
      </c>
      <c r="H40" s="99">
        <f t="shared" si="1"/>
        <v>109.93045914769984</v>
      </c>
      <c r="I40" s="99">
        <f t="shared" si="4"/>
        <v>2.9516257760436337</v>
      </c>
      <c r="J40" s="98">
        <f>SEKTOR_USD!J40*$B$55</f>
        <v>51230334.465119101</v>
      </c>
      <c r="K40" s="98">
        <f>SEKTOR_USD!K40*$C$55</f>
        <v>107395366.12098302</v>
      </c>
      <c r="L40" s="99">
        <f t="shared" si="2"/>
        <v>109.63237355810097</v>
      </c>
      <c r="M40" s="99">
        <f t="shared" si="5"/>
        <v>2.9345012458991833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160404.92424986174</v>
      </c>
      <c r="C41" s="98">
        <f>SEKTOR_USD!C41*$C$53</f>
        <v>226479.90336176031</v>
      </c>
      <c r="D41" s="99">
        <f t="shared" si="0"/>
        <v>41.192612646338709</v>
      </c>
      <c r="E41" s="99">
        <f t="shared" si="3"/>
        <v>6.2965061144056214E-2</v>
      </c>
      <c r="F41" s="98">
        <f>SEKTOR_USD!F41*$B$54</f>
        <v>1044484.1107239311</v>
      </c>
      <c r="G41" s="98">
        <f>SEKTOR_USD!G41*$C$54</f>
        <v>2030746.3945754492</v>
      </c>
      <c r="H41" s="99">
        <f t="shared" si="1"/>
        <v>94.425781467172385</v>
      </c>
      <c r="I41" s="99">
        <f t="shared" si="4"/>
        <v>6.0135730340008041E-2</v>
      </c>
      <c r="J41" s="98">
        <f>SEKTOR_USD!J41*$B$55</f>
        <v>1122514.2385401044</v>
      </c>
      <c r="K41" s="98">
        <f>SEKTOR_USD!K41*$C$55</f>
        <v>2277743.5123279952</v>
      </c>
      <c r="L41" s="99">
        <f t="shared" si="2"/>
        <v>102.91444278607406</v>
      </c>
      <c r="M41" s="99">
        <f t="shared" si="5"/>
        <v>6.2237705556453693E-2</v>
      </c>
    </row>
    <row r="42" spans="1:13" ht="16.8" x14ac:dyDescent="0.3">
      <c r="A42" s="92" t="s">
        <v>31</v>
      </c>
      <c r="B42" s="93">
        <f>SEKTOR_USD!B42*$B$53</f>
        <v>5852785.722237437</v>
      </c>
      <c r="C42" s="93">
        <f>SEKTOR_USD!C42*$C$53</f>
        <v>9468333.9801393636</v>
      </c>
      <c r="D42" s="96">
        <f t="shared" si="0"/>
        <v>61.774827056538015</v>
      </c>
      <c r="E42" s="96">
        <f t="shared" si="3"/>
        <v>2.6323493570179632</v>
      </c>
      <c r="F42" s="93">
        <f>SEKTOR_USD!F42*$B$54</f>
        <v>45576293.020883344</v>
      </c>
      <c r="G42" s="93">
        <f>SEKTOR_USD!G42*$C$54</f>
        <v>97329440.192087516</v>
      </c>
      <c r="H42" s="96">
        <f t="shared" si="1"/>
        <v>113.55277873847827</v>
      </c>
      <c r="I42" s="96">
        <f t="shared" si="4"/>
        <v>2.8821801605408965</v>
      </c>
      <c r="J42" s="93">
        <f>SEKTOR_USD!J42*$B$55</f>
        <v>49269542.925228715</v>
      </c>
      <c r="K42" s="93">
        <f>SEKTOR_USD!K42*$C$55</f>
        <v>104446342.62684362</v>
      </c>
      <c r="L42" s="96">
        <f t="shared" si="2"/>
        <v>111.98967237295263</v>
      </c>
      <c r="M42" s="96">
        <f t="shared" si="5"/>
        <v>2.8539212969655465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5852785.722237437</v>
      </c>
      <c r="C43" s="98">
        <f>SEKTOR_USD!C43*$C$53</f>
        <v>9468333.9801393636</v>
      </c>
      <c r="D43" s="99">
        <f t="shared" si="0"/>
        <v>61.774827056538015</v>
      </c>
      <c r="E43" s="99">
        <f t="shared" si="3"/>
        <v>2.6323493570179632</v>
      </c>
      <c r="F43" s="98">
        <f>SEKTOR_USD!F43*$B$54</f>
        <v>45576293.020883344</v>
      </c>
      <c r="G43" s="98">
        <f>SEKTOR_USD!G43*$C$54</f>
        <v>97329440.192087516</v>
      </c>
      <c r="H43" s="99">
        <f t="shared" si="1"/>
        <v>113.55277873847827</v>
      </c>
      <c r="I43" s="99">
        <f t="shared" si="4"/>
        <v>2.8821801605408965</v>
      </c>
      <c r="J43" s="98">
        <f>SEKTOR_USD!J43*$B$55</f>
        <v>49269542.925228715</v>
      </c>
      <c r="K43" s="98">
        <f>SEKTOR_USD!K43*$C$55</f>
        <v>104446342.62684362</v>
      </c>
      <c r="L43" s="99">
        <f t="shared" si="2"/>
        <v>111.98967237295263</v>
      </c>
      <c r="M43" s="99">
        <f t="shared" si="5"/>
        <v>2.8539212969655465</v>
      </c>
    </row>
    <row r="44" spans="1:13" ht="17.399999999999999" x14ac:dyDescent="0.3">
      <c r="A44" s="100" t="s">
        <v>33</v>
      </c>
      <c r="B44" s="101">
        <f>SEKTOR_USD!B44*$B$53</f>
        <v>211300398.17093641</v>
      </c>
      <c r="C44" s="101">
        <f>SEKTOR_USD!C44*$C$53</f>
        <v>359691389.55269575</v>
      </c>
      <c r="D44" s="102">
        <f>(C44-B44)/B44*100</f>
        <v>70.227502014319427</v>
      </c>
      <c r="E44" s="103">
        <f t="shared" si="3"/>
        <v>100</v>
      </c>
      <c r="F44" s="101">
        <f>SEKTOR_USD!F44*$B$54</f>
        <v>1568543083.1635611</v>
      </c>
      <c r="G44" s="101">
        <f>SEKTOR_USD!G44*$C$54</f>
        <v>3376938108.3319154</v>
      </c>
      <c r="H44" s="102">
        <f>(G44-F44)/F44*100</f>
        <v>115.29138374197801</v>
      </c>
      <c r="I44" s="102">
        <f t="shared" si="4"/>
        <v>100</v>
      </c>
      <c r="J44" s="101">
        <f>SEKTOR_USD!J44*$B$55</f>
        <v>1694322097.7228024</v>
      </c>
      <c r="K44" s="101">
        <f>SEKTOR_USD!K44*$C$55</f>
        <v>3659748526.9792471</v>
      </c>
      <c r="L44" s="102">
        <f>(K44-J44)/J44*100</f>
        <v>116.00075522228099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2021</v>
      </c>
      <c r="C52" s="82">
        <v>2022</v>
      </c>
    </row>
    <row r="53" spans="1:3" x14ac:dyDescent="0.25">
      <c r="A53" s="84" t="s">
        <v>225</v>
      </c>
      <c r="B53" s="83">
        <v>10.680956</v>
      </c>
      <c r="C53" s="83">
        <v>18.598286000000002</v>
      </c>
    </row>
    <row r="54" spans="1:3" x14ac:dyDescent="0.25">
      <c r="A54" s="82" t="s">
        <v>226</v>
      </c>
      <c r="B54" s="83">
        <v>8.4444809090909079</v>
      </c>
      <c r="C54" s="83">
        <v>16.356318272727272</v>
      </c>
    </row>
    <row r="55" spans="1:3" x14ac:dyDescent="0.25">
      <c r="A55" s="82" t="s">
        <v>227</v>
      </c>
      <c r="B55" s="83">
        <v>8.3840044166666647</v>
      </c>
      <c r="C55" s="83">
        <v>16.11552975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1" sqref="D1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88"/>
      <c r="B6" s="157" t="s">
        <v>221</v>
      </c>
      <c r="C6" s="157"/>
      <c r="D6" s="157" t="s">
        <v>222</v>
      </c>
      <c r="E6" s="157"/>
      <c r="F6" s="157" t="s">
        <v>117</v>
      </c>
      <c r="G6" s="157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10.189564217294889</v>
      </c>
      <c r="C8" s="105">
        <f>SEKTOR_TL!D8</f>
        <v>91.86831492692383</v>
      </c>
      <c r="D8" s="105">
        <f>SEKTOR_USD!H8</f>
        <v>16.386110977787023</v>
      </c>
      <c r="E8" s="105">
        <f>SEKTOR_TL!H8</f>
        <v>125.43105895689443</v>
      </c>
      <c r="F8" s="105">
        <f>SEKTOR_USD!L8</f>
        <v>17.042914990215905</v>
      </c>
      <c r="G8" s="105">
        <f>SEKTOR_TL!L8</f>
        <v>124.977049726015</v>
      </c>
    </row>
    <row r="9" spans="1:7" s="21" customFormat="1" ht="15.6" x14ac:dyDescent="0.3">
      <c r="A9" s="95" t="s">
        <v>3</v>
      </c>
      <c r="B9" s="105">
        <f>SEKTOR_USD!D9</f>
        <v>10.101281902014312</v>
      </c>
      <c r="C9" s="105">
        <f>SEKTOR_TL!D9</f>
        <v>91.714592755581648</v>
      </c>
      <c r="D9" s="105">
        <f>SEKTOR_USD!H9</f>
        <v>12.834992757318311</v>
      </c>
      <c r="E9" s="105">
        <f>SEKTOR_TL!H9</f>
        <v>118.55281262495735</v>
      </c>
      <c r="F9" s="105">
        <f>SEKTOR_USD!L9</f>
        <v>13.353617174668642</v>
      </c>
      <c r="G9" s="105">
        <f>SEKTOR_TL!L9</f>
        <v>117.88557103059935</v>
      </c>
    </row>
    <row r="10" spans="1:7" ht="13.8" x14ac:dyDescent="0.25">
      <c r="A10" s="97" t="s">
        <v>4</v>
      </c>
      <c r="B10" s="106">
        <f>SEKTOR_USD!D10</f>
        <v>20.267436531375317</v>
      </c>
      <c r="C10" s="106">
        <f>SEKTOR_TL!D10</f>
        <v>109.41647742930188</v>
      </c>
      <c r="D10" s="106">
        <f>SEKTOR_USD!H10</f>
        <v>26.504132525940971</v>
      </c>
      <c r="E10" s="106">
        <f>SEKTOR_TL!H10</f>
        <v>145.02889836390366</v>
      </c>
      <c r="F10" s="106">
        <f>SEKTOR_USD!L10</f>
        <v>26.291337753915411</v>
      </c>
      <c r="G10" s="106">
        <f>SEKTOR_TL!L10</f>
        <v>142.75414343706927</v>
      </c>
    </row>
    <row r="11" spans="1:7" ht="13.8" x14ac:dyDescent="0.25">
      <c r="A11" s="97" t="s">
        <v>5</v>
      </c>
      <c r="B11" s="106">
        <f>SEKTOR_USD!D11</f>
        <v>-2.8117444392494306</v>
      </c>
      <c r="C11" s="106">
        <f>SEKTOR_TL!D11</f>
        <v>69.229699360237944</v>
      </c>
      <c r="D11" s="106">
        <f>SEKTOR_USD!H11</f>
        <v>-4.9712095119698336</v>
      </c>
      <c r="E11" s="106">
        <f>SEKTOR_TL!H11</f>
        <v>84.063550978158375</v>
      </c>
      <c r="F11" s="106">
        <f>SEKTOR_USD!L11</f>
        <v>-4.1878264250328918</v>
      </c>
      <c r="G11" s="106">
        <f>SEKTOR_TL!L11</f>
        <v>84.167833999476755</v>
      </c>
    </row>
    <row r="12" spans="1:7" ht="13.8" x14ac:dyDescent="0.25">
      <c r="A12" s="97" t="s">
        <v>6</v>
      </c>
      <c r="B12" s="106">
        <f>SEKTOR_USD!D12</f>
        <v>21.015335800448508</v>
      </c>
      <c r="C12" s="106">
        <f>SEKTOR_TL!D12</f>
        <v>110.71876202867803</v>
      </c>
      <c r="D12" s="106">
        <f>SEKTOR_USD!H12</f>
        <v>24.23161923236276</v>
      </c>
      <c r="E12" s="106">
        <f>SEKTOR_TL!H12</f>
        <v>140.62721268198641</v>
      </c>
      <c r="F12" s="106">
        <f>SEKTOR_USD!L12</f>
        <v>24.092415771867749</v>
      </c>
      <c r="G12" s="106">
        <f>SEKTOR_TL!L12</f>
        <v>138.52742898673185</v>
      </c>
    </row>
    <row r="13" spans="1:7" ht="13.8" x14ac:dyDescent="0.25">
      <c r="A13" s="97" t="s">
        <v>7</v>
      </c>
      <c r="B13" s="106">
        <f>SEKTOR_USD!D13</f>
        <v>-3.8953592824775258</v>
      </c>
      <c r="C13" s="106">
        <f>SEKTOR_TL!D13</f>
        <v>67.342847774274929</v>
      </c>
      <c r="D13" s="106">
        <f>SEKTOR_USD!H13</f>
        <v>2.0400730749840008</v>
      </c>
      <c r="E13" s="106">
        <f>SEKTOR_TL!H13</f>
        <v>97.643872933625147</v>
      </c>
      <c r="F13" s="106">
        <f>SEKTOR_USD!L13</f>
        <v>4.7649095129412657</v>
      </c>
      <c r="G13" s="106">
        <f>SEKTOR_TL!L13</f>
        <v>101.37656567255466</v>
      </c>
    </row>
    <row r="14" spans="1:7" ht="13.8" x14ac:dyDescent="0.25">
      <c r="A14" s="97" t="s">
        <v>8</v>
      </c>
      <c r="B14" s="106">
        <f>SEKTOR_USD!D14</f>
        <v>-19.107881471150744</v>
      </c>
      <c r="C14" s="106">
        <f>SEKTOR_TL!D14</f>
        <v>40.853941870506503</v>
      </c>
      <c r="D14" s="106">
        <f>SEKTOR_USD!H14</f>
        <v>-22.953147041224181</v>
      </c>
      <c r="E14" s="106">
        <f>SEKTOR_TL!H14</f>
        <v>49.233903477605658</v>
      </c>
      <c r="F14" s="106">
        <f>SEKTOR_USD!L14</f>
        <v>-17.791644570552133</v>
      </c>
      <c r="G14" s="106">
        <f>SEKTOR_TL!L14</f>
        <v>58.018905022067159</v>
      </c>
    </row>
    <row r="15" spans="1:7" ht="13.8" x14ac:dyDescent="0.25">
      <c r="A15" s="97" t="s">
        <v>9</v>
      </c>
      <c r="B15" s="106">
        <f>SEKTOR_USD!D15</f>
        <v>109.14199809134797</v>
      </c>
      <c r="C15" s="106">
        <f>SEKTOR_TL!D15</f>
        <v>264.16990156258896</v>
      </c>
      <c r="D15" s="106">
        <f>SEKTOR_USD!H15</f>
        <v>45.372451923711481</v>
      </c>
      <c r="E15" s="106">
        <f>SEKTOR_TL!H15</f>
        <v>181.57540023463051</v>
      </c>
      <c r="F15" s="106">
        <f>SEKTOR_USD!L15</f>
        <v>43.965547798423145</v>
      </c>
      <c r="G15" s="106">
        <f>SEKTOR_TL!L15</f>
        <v>176.72708090520777</v>
      </c>
    </row>
    <row r="16" spans="1:7" ht="13.8" x14ac:dyDescent="0.25">
      <c r="A16" s="97" t="s">
        <v>10</v>
      </c>
      <c r="B16" s="106">
        <f>SEKTOR_USD!D16</f>
        <v>31.09897210272473</v>
      </c>
      <c r="C16" s="106">
        <f>SEKTOR_TL!D16</f>
        <v>128.27696111401414</v>
      </c>
      <c r="D16" s="106">
        <f>SEKTOR_USD!H16</f>
        <v>6.4798749739776813</v>
      </c>
      <c r="E16" s="106">
        <f>SEKTOR_TL!H16</f>
        <v>106.24343206693101</v>
      </c>
      <c r="F16" s="106">
        <f>SEKTOR_USD!L16</f>
        <v>2.9088599743221146</v>
      </c>
      <c r="G16" s="106">
        <f>SEKTOR_TL!L16</f>
        <v>97.80891230901041</v>
      </c>
    </row>
    <row r="17" spans="1:7" ht="13.8" x14ac:dyDescent="0.25">
      <c r="A17" s="107" t="s">
        <v>11</v>
      </c>
      <c r="B17" s="106">
        <f>SEKTOR_USD!D17</f>
        <v>-5.058646700536972</v>
      </c>
      <c r="C17" s="106">
        <f>SEKTOR_TL!D17</f>
        <v>65.317265785053067</v>
      </c>
      <c r="D17" s="106">
        <f>SEKTOR_USD!H17</f>
        <v>-7.906418319441598</v>
      </c>
      <c r="E17" s="106">
        <f>SEKTOR_TL!H17</f>
        <v>78.378274408909903</v>
      </c>
      <c r="F17" s="106">
        <f>SEKTOR_USD!L17</f>
        <v>-7.4962788882986171</v>
      </c>
      <c r="G17" s="106">
        <f>SEKTOR_TL!L17</f>
        <v>77.808406994377705</v>
      </c>
    </row>
    <row r="18" spans="1:7" s="21" customFormat="1" ht="15.6" x14ac:dyDescent="0.3">
      <c r="A18" s="95" t="s">
        <v>12</v>
      </c>
      <c r="B18" s="105">
        <f>SEKTOR_USD!D18</f>
        <v>10.856419648339081</v>
      </c>
      <c r="C18" s="105">
        <f>SEKTOR_TL!D18</f>
        <v>93.029481401836108</v>
      </c>
      <c r="D18" s="105">
        <f>SEKTOR_USD!H18</f>
        <v>24.177486342084215</v>
      </c>
      <c r="E18" s="105">
        <f>SEKTOR_TL!H18</f>
        <v>140.52236138420383</v>
      </c>
      <c r="F18" s="105">
        <f>SEKTOR_USD!L18</f>
        <v>26.929404893871649</v>
      </c>
      <c r="G18" s="105">
        <f>SEKTOR_TL!L18</f>
        <v>143.98062060304272</v>
      </c>
    </row>
    <row r="19" spans="1:7" ht="13.8" x14ac:dyDescent="0.25">
      <c r="A19" s="97" t="s">
        <v>13</v>
      </c>
      <c r="B19" s="106">
        <f>SEKTOR_USD!D19</f>
        <v>10.856419648339081</v>
      </c>
      <c r="C19" s="106">
        <f>SEKTOR_TL!D19</f>
        <v>93.029481401836108</v>
      </c>
      <c r="D19" s="106">
        <f>SEKTOR_USD!H19</f>
        <v>24.177486342084215</v>
      </c>
      <c r="E19" s="106">
        <f>SEKTOR_TL!H19</f>
        <v>140.52236138420383</v>
      </c>
      <c r="F19" s="106">
        <f>SEKTOR_USD!L19</f>
        <v>26.929404893871649</v>
      </c>
      <c r="G19" s="106">
        <f>SEKTOR_TL!L19</f>
        <v>143.98062060304272</v>
      </c>
    </row>
    <row r="20" spans="1:7" s="21" customFormat="1" ht="15.6" x14ac:dyDescent="0.3">
      <c r="A20" s="95" t="s">
        <v>110</v>
      </c>
      <c r="B20" s="105">
        <f>SEKTOR_USD!D20</f>
        <v>10.135865192272178</v>
      </c>
      <c r="C20" s="105">
        <f>SEKTOR_TL!D20</f>
        <v>91.77481114081202</v>
      </c>
      <c r="D20" s="105">
        <f>SEKTOR_USD!H20</f>
        <v>22.420088196398307</v>
      </c>
      <c r="E20" s="105">
        <f>SEKTOR_TL!H20</f>
        <v>137.11841462747725</v>
      </c>
      <c r="F20" s="105">
        <f>SEKTOR_USD!L20</f>
        <v>22.585628538569726</v>
      </c>
      <c r="G20" s="105">
        <f>SEKTOR_TL!L20</f>
        <v>135.63111914738312</v>
      </c>
    </row>
    <row r="21" spans="1:7" ht="13.8" x14ac:dyDescent="0.25">
      <c r="A21" s="97" t="s">
        <v>109</v>
      </c>
      <c r="B21" s="106">
        <f>SEKTOR_USD!D21</f>
        <v>10.135865192272178</v>
      </c>
      <c r="C21" s="106">
        <f>SEKTOR_TL!D21</f>
        <v>91.77481114081202</v>
      </c>
      <c r="D21" s="106">
        <f>SEKTOR_USD!H21</f>
        <v>22.420088196398307</v>
      </c>
      <c r="E21" s="106">
        <f>SEKTOR_TL!H21</f>
        <v>137.11841462747725</v>
      </c>
      <c r="F21" s="106">
        <f>SEKTOR_USD!L21</f>
        <v>22.585628538569726</v>
      </c>
      <c r="G21" s="106">
        <f>SEKTOR_TL!L21</f>
        <v>135.63111914738312</v>
      </c>
    </row>
    <row r="22" spans="1:7" ht="16.8" x14ac:dyDescent="0.3">
      <c r="A22" s="92" t="s">
        <v>14</v>
      </c>
      <c r="B22" s="105">
        <f>SEKTOR_USD!D22</f>
        <v>-4.391013265198171</v>
      </c>
      <c r="C22" s="105">
        <f>SEKTOR_TL!D22</f>
        <v>66.479786965141571</v>
      </c>
      <c r="D22" s="105">
        <f>SEKTOR_USD!H22</f>
        <v>10.28106628459752</v>
      </c>
      <c r="E22" s="105">
        <f>SEKTOR_TL!H22</f>
        <v>113.60605098470135</v>
      </c>
      <c r="F22" s="105">
        <f>SEKTOR_USD!L22</f>
        <v>11.633556636024482</v>
      </c>
      <c r="G22" s="105">
        <f>SEKTOR_TL!L22</f>
        <v>114.57931242138196</v>
      </c>
    </row>
    <row r="23" spans="1:7" s="21" customFormat="1" ht="15.6" x14ac:dyDescent="0.3">
      <c r="A23" s="95" t="s">
        <v>15</v>
      </c>
      <c r="B23" s="105">
        <f>SEKTOR_USD!D23</f>
        <v>-6.4569475309386339</v>
      </c>
      <c r="C23" s="105">
        <f>SEKTOR_TL!D23</f>
        <v>62.882465121343955</v>
      </c>
      <c r="D23" s="105">
        <f>SEKTOR_USD!H23</f>
        <v>1.8531047223827135</v>
      </c>
      <c r="E23" s="105">
        <f>SEKTOR_TL!H23</f>
        <v>97.281729432444166</v>
      </c>
      <c r="F23" s="105">
        <f>SEKTOR_USD!L23</f>
        <v>3.0936300866952831</v>
      </c>
      <c r="G23" s="105">
        <f>SEKTOR_TL!L23</f>
        <v>98.164072933322757</v>
      </c>
    </row>
    <row r="24" spans="1:7" ht="13.8" x14ac:dyDescent="0.25">
      <c r="A24" s="97" t="s">
        <v>16</v>
      </c>
      <c r="B24" s="106">
        <f>SEKTOR_USD!D24</f>
        <v>-9.6309114225033987</v>
      </c>
      <c r="C24" s="106">
        <f>SEKTOR_TL!D24</f>
        <v>57.355779288259853</v>
      </c>
      <c r="D24" s="106">
        <f>SEKTOR_USD!H24</f>
        <v>3.8311047062887966</v>
      </c>
      <c r="E24" s="106">
        <f>SEKTOR_TL!H24</f>
        <v>101.11296519797099</v>
      </c>
      <c r="F24" s="106">
        <f>SEKTOR_USD!L24</f>
        <v>5.1756499981051949</v>
      </c>
      <c r="G24" s="106">
        <f>SEKTOR_TL!L24</f>
        <v>102.1660810615292</v>
      </c>
    </row>
    <row r="25" spans="1:7" ht="13.8" x14ac:dyDescent="0.25">
      <c r="A25" s="97" t="s">
        <v>17</v>
      </c>
      <c r="B25" s="106">
        <f>SEKTOR_USD!D25</f>
        <v>17.024753409667486</v>
      </c>
      <c r="C25" s="106">
        <f>SEKTOR_TL!D25</f>
        <v>103.7701337775824</v>
      </c>
      <c r="D25" s="106">
        <f>SEKTOR_USD!H25</f>
        <v>19.225768007091641</v>
      </c>
      <c r="E25" s="106">
        <f>SEKTOR_TL!H25</f>
        <v>130.93125898774437</v>
      </c>
      <c r="F25" s="106">
        <f>SEKTOR_USD!L25</f>
        <v>20.849131199311913</v>
      </c>
      <c r="G25" s="106">
        <f>SEKTOR_TL!L25</f>
        <v>132.29326611906481</v>
      </c>
    </row>
    <row r="26" spans="1:7" ht="13.8" x14ac:dyDescent="0.25">
      <c r="A26" s="97" t="s">
        <v>18</v>
      </c>
      <c r="B26" s="106">
        <f>SEKTOR_USD!D26</f>
        <v>-8.2920279064514677</v>
      </c>
      <c r="C26" s="106">
        <f>SEKTOR_TL!D26</f>
        <v>59.68711915635965</v>
      </c>
      <c r="D26" s="106">
        <f>SEKTOR_USD!H26</f>
        <v>-13.874476865223903</v>
      </c>
      <c r="E26" s="106">
        <f>SEKTOR_TL!H26</f>
        <v>66.818598201933426</v>
      </c>
      <c r="F26" s="106">
        <f>SEKTOR_USD!L26</f>
        <v>-12.810299477155393</v>
      </c>
      <c r="G26" s="106">
        <f>SEKTOR_TL!L26</f>
        <v>67.593925627741953</v>
      </c>
    </row>
    <row r="27" spans="1:7" s="21" customFormat="1" ht="15.6" x14ac:dyDescent="0.3">
      <c r="A27" s="95" t="s">
        <v>19</v>
      </c>
      <c r="B27" s="105">
        <f>SEKTOR_USD!D27</f>
        <v>9.8635478652203172</v>
      </c>
      <c r="C27" s="105">
        <f>SEKTOR_TL!D27</f>
        <v>91.300636775589837</v>
      </c>
      <c r="D27" s="105">
        <f>SEKTOR_USD!H27</f>
        <v>34.188634672348094</v>
      </c>
      <c r="E27" s="105">
        <f>SEKTOR_TL!H27</f>
        <v>159.91319548378686</v>
      </c>
      <c r="F27" s="105">
        <f>SEKTOR_USD!L27</f>
        <v>34.457109258619283</v>
      </c>
      <c r="G27" s="105">
        <f>SEKTOR_TL!L27</f>
        <v>158.45019118176714</v>
      </c>
    </row>
    <row r="28" spans="1:7" ht="13.8" x14ac:dyDescent="0.25">
      <c r="A28" s="97" t="s">
        <v>20</v>
      </c>
      <c r="B28" s="106">
        <f>SEKTOR_USD!D28</f>
        <v>9.8635478652203172</v>
      </c>
      <c r="C28" s="106">
        <f>SEKTOR_TL!D28</f>
        <v>91.300636775589837</v>
      </c>
      <c r="D28" s="106">
        <f>SEKTOR_USD!H28</f>
        <v>34.188634672348094</v>
      </c>
      <c r="E28" s="106">
        <f>SEKTOR_TL!H28</f>
        <v>159.91319548378686</v>
      </c>
      <c r="F28" s="106">
        <f>SEKTOR_USD!L28</f>
        <v>34.457109258619283</v>
      </c>
      <c r="G28" s="106">
        <f>SEKTOR_TL!L28</f>
        <v>158.45019118176714</v>
      </c>
    </row>
    <row r="29" spans="1:7" s="21" customFormat="1" ht="15.6" x14ac:dyDescent="0.3">
      <c r="A29" s="95" t="s">
        <v>21</v>
      </c>
      <c r="B29" s="105">
        <f>SEKTOR_USD!D29</f>
        <v>-6.8721542938643436</v>
      </c>
      <c r="C29" s="105">
        <f>SEKTOR_TL!D29</f>
        <v>62.159483571188126</v>
      </c>
      <c r="D29" s="105">
        <f>SEKTOR_USD!H29</f>
        <v>6.5980882478052418</v>
      </c>
      <c r="E29" s="105">
        <f>SEKTOR_TL!H29</f>
        <v>106.47240220157875</v>
      </c>
      <c r="F29" s="105">
        <f>SEKTOR_USD!L29</f>
        <v>8.2107742092457503</v>
      </c>
      <c r="G29" s="105">
        <f>SEKTOR_TL!L29</f>
        <v>108.00012313602365</v>
      </c>
    </row>
    <row r="30" spans="1:7" ht="13.8" x14ac:dyDescent="0.25">
      <c r="A30" s="97" t="s">
        <v>22</v>
      </c>
      <c r="B30" s="106">
        <f>SEKTOR_USD!D30</f>
        <v>-5.4477420994513057</v>
      </c>
      <c r="C30" s="106">
        <f>SEKTOR_TL!D30</f>
        <v>64.639750821945569</v>
      </c>
      <c r="D30" s="106">
        <f>SEKTOR_USD!H30</f>
        <v>5.7972359418446961</v>
      </c>
      <c r="E30" s="106">
        <f>SEKTOR_TL!H30</f>
        <v>104.9212120992201</v>
      </c>
      <c r="F30" s="106">
        <f>SEKTOR_USD!L30</f>
        <v>6.098978090613878</v>
      </c>
      <c r="G30" s="106">
        <f>SEKTOR_TL!L30</f>
        <v>103.94087990517656</v>
      </c>
    </row>
    <row r="31" spans="1:7" ht="13.8" x14ac:dyDescent="0.25">
      <c r="A31" s="97" t="s">
        <v>23</v>
      </c>
      <c r="B31" s="106">
        <f>SEKTOR_USD!D31</f>
        <v>13.674013099732374</v>
      </c>
      <c r="C31" s="106">
        <f>SEKTOR_TL!D31</f>
        <v>97.93563482487609</v>
      </c>
      <c r="D31" s="106">
        <f>SEKTOR_USD!H31</f>
        <v>5.5527457235691626</v>
      </c>
      <c r="E31" s="106">
        <f>SEKTOR_TL!H31</f>
        <v>104.44765311226351</v>
      </c>
      <c r="F31" s="106">
        <f>SEKTOR_USD!L31</f>
        <v>5.5684260477640795</v>
      </c>
      <c r="G31" s="106">
        <f>SEKTOR_TL!L31</f>
        <v>102.92106564870119</v>
      </c>
    </row>
    <row r="32" spans="1:7" ht="13.8" x14ac:dyDescent="0.25">
      <c r="A32" s="97" t="s">
        <v>24</v>
      </c>
      <c r="B32" s="106">
        <f>SEKTOR_USD!D32</f>
        <v>-78.770325936523392</v>
      </c>
      <c r="C32" s="106">
        <f>SEKTOR_TL!D32</f>
        <v>-63.033688190521495</v>
      </c>
      <c r="D32" s="106">
        <f>SEKTOR_USD!H32</f>
        <v>-13.112799327225586</v>
      </c>
      <c r="E32" s="106">
        <f>SEKTOR_TL!H32</f>
        <v>68.293909753561891</v>
      </c>
      <c r="F32" s="106">
        <f>SEKTOR_USD!L32</f>
        <v>-12.708565880637662</v>
      </c>
      <c r="G32" s="106">
        <f>SEKTOR_TL!L32</f>
        <v>67.789475477166718</v>
      </c>
    </row>
    <row r="33" spans="1:7" ht="13.8" x14ac:dyDescent="0.25">
      <c r="A33" s="97" t="s">
        <v>105</v>
      </c>
      <c r="B33" s="106">
        <f>SEKTOR_USD!D33</f>
        <v>12.644951112570213</v>
      </c>
      <c r="C33" s="106">
        <f>SEKTOR_TL!D33</f>
        <v>96.143773764033767</v>
      </c>
      <c r="D33" s="106">
        <f>SEKTOR_USD!H33</f>
        <v>6.6736349899410685</v>
      </c>
      <c r="E33" s="106">
        <f>SEKTOR_TL!H33</f>
        <v>106.61873050430614</v>
      </c>
      <c r="F33" s="106">
        <f>SEKTOR_USD!L33</f>
        <v>6.7721575922824169</v>
      </c>
      <c r="G33" s="106">
        <f>SEKTOR_TL!L33</f>
        <v>105.23484920040541</v>
      </c>
    </row>
    <row r="34" spans="1:7" ht="13.8" x14ac:dyDescent="0.25">
      <c r="A34" s="97" t="s">
        <v>25</v>
      </c>
      <c r="B34" s="106">
        <f>SEKTOR_USD!D34</f>
        <v>20.729976107689087</v>
      </c>
      <c r="C34" s="106">
        <f>SEKTOR_TL!D34</f>
        <v>110.22187755702473</v>
      </c>
      <c r="D34" s="106">
        <f>SEKTOR_USD!H34</f>
        <v>10.239085143118229</v>
      </c>
      <c r="E34" s="106">
        <f>SEKTOR_TL!H34</f>
        <v>113.52473670157612</v>
      </c>
      <c r="F34" s="106">
        <f>SEKTOR_USD!L34</f>
        <v>10.427169773809208</v>
      </c>
      <c r="G34" s="106">
        <f>SEKTOR_TL!L34</f>
        <v>112.26042488246422</v>
      </c>
    </row>
    <row r="35" spans="1:7" ht="13.8" x14ac:dyDescent="0.25">
      <c r="A35" s="97" t="s">
        <v>26</v>
      </c>
      <c r="B35" s="106">
        <f>SEKTOR_USD!D35</f>
        <v>-6.0959678752124358</v>
      </c>
      <c r="C35" s="106">
        <f>SEKTOR_TL!D35</f>
        <v>63.511023358769279</v>
      </c>
      <c r="D35" s="106">
        <f>SEKTOR_USD!H35</f>
        <v>19.390400545496359</v>
      </c>
      <c r="E35" s="106">
        <f>SEKTOR_TL!H35</f>
        <v>131.25013971294038</v>
      </c>
      <c r="F35" s="106">
        <f>SEKTOR_USD!L35</f>
        <v>21.465069231995379</v>
      </c>
      <c r="G35" s="106">
        <f>SEKTOR_TL!L35</f>
        <v>133.47720725227018</v>
      </c>
    </row>
    <row r="36" spans="1:7" ht="13.8" x14ac:dyDescent="0.25">
      <c r="A36" s="97" t="s">
        <v>27</v>
      </c>
      <c r="B36" s="106">
        <f>SEKTOR_USD!D36</f>
        <v>-33.057146719602606</v>
      </c>
      <c r="C36" s="106">
        <f>SEKTOR_TL!D36</f>
        <v>16.564690554372589</v>
      </c>
      <c r="D36" s="106">
        <f>SEKTOR_USD!H36</f>
        <v>-1.0840374106703081</v>
      </c>
      <c r="E36" s="106">
        <f>SEKTOR_TL!H36</f>
        <v>91.592708158355663</v>
      </c>
      <c r="F36" s="106">
        <f>SEKTOR_USD!L36</f>
        <v>3.2011197823945334</v>
      </c>
      <c r="G36" s="106">
        <f>SEKTOR_TL!L36</f>
        <v>98.370687016852585</v>
      </c>
    </row>
    <row r="37" spans="1:7" ht="13.8" x14ac:dyDescent="0.25">
      <c r="A37" s="97" t="s">
        <v>106</v>
      </c>
      <c r="B37" s="106">
        <f>SEKTOR_USD!D37</f>
        <v>5.7066767554834277</v>
      </c>
      <c r="C37" s="106">
        <f>SEKTOR_TL!D37</f>
        <v>84.062457181551224</v>
      </c>
      <c r="D37" s="106">
        <f>SEKTOR_USD!H37</f>
        <v>19.549906025472829</v>
      </c>
      <c r="E37" s="106">
        <f>SEKTOR_TL!H37</f>
        <v>131.55908971529405</v>
      </c>
      <c r="F37" s="106">
        <f>SEKTOR_USD!L37</f>
        <v>19.515434304609457</v>
      </c>
      <c r="G37" s="106">
        <f>SEKTOR_TL!L37</f>
        <v>129.72966632642473</v>
      </c>
    </row>
    <row r="38" spans="1:7" ht="13.8" x14ac:dyDescent="0.25">
      <c r="A38" s="107" t="s">
        <v>28</v>
      </c>
      <c r="B38" s="106">
        <f>SEKTOR_USD!D38</f>
        <v>-52.986079603105964</v>
      </c>
      <c r="C38" s="106">
        <f>SEKTOR_TL!D38</f>
        <v>-18.136696984551865</v>
      </c>
      <c r="D38" s="106">
        <f>SEKTOR_USD!H38</f>
        <v>-9.4517469568807488</v>
      </c>
      <c r="E38" s="106">
        <f>SEKTOR_TL!H38</f>
        <v>75.385090185744218</v>
      </c>
      <c r="F38" s="106">
        <f>SEKTOR_USD!L38</f>
        <v>1.151885224108858</v>
      </c>
      <c r="G38" s="106">
        <f>SEKTOR_TL!L38</f>
        <v>94.431698098486663</v>
      </c>
    </row>
    <row r="39" spans="1:7" ht="13.8" x14ac:dyDescent="0.25">
      <c r="A39" s="107" t="s">
        <v>107</v>
      </c>
      <c r="B39" s="106">
        <f>SEKTOR_USD!D39</f>
        <v>31.573310603967375</v>
      </c>
      <c r="C39" s="106">
        <f>SEKTOR_TL!D39</f>
        <v>129.10290619860416</v>
      </c>
      <c r="D39" s="106">
        <f>SEKTOR_USD!H39</f>
        <v>35.708041058850796</v>
      </c>
      <c r="E39" s="106">
        <f>SEKTOR_TL!H39</f>
        <v>162.85617027534548</v>
      </c>
      <c r="F39" s="106">
        <f>SEKTOR_USD!L39</f>
        <v>37.43415681846124</v>
      </c>
      <c r="G39" s="106">
        <f>SEKTOR_TL!L39</f>
        <v>164.17259972707092</v>
      </c>
    </row>
    <row r="40" spans="1:7" ht="13.8" x14ac:dyDescent="0.25">
      <c r="A40" s="107" t="s">
        <v>29</v>
      </c>
      <c r="B40" s="106">
        <f>SEKTOR_USD!D40</f>
        <v>7.2557892324536422</v>
      </c>
      <c r="C40" s="106">
        <f>SEKTOR_TL!D40</f>
        <v>86.759859632498575</v>
      </c>
      <c r="D40" s="106">
        <f>SEKTOR_USD!H40</f>
        <v>8.3834225374148872</v>
      </c>
      <c r="E40" s="106">
        <f>SEKTOR_TL!H40</f>
        <v>109.93045914769984</v>
      </c>
      <c r="F40" s="106">
        <f>SEKTOR_USD!L40</f>
        <v>9.0599423694051797</v>
      </c>
      <c r="G40" s="106">
        <f>SEKTOR_TL!L40</f>
        <v>109.63237355810097</v>
      </c>
    </row>
    <row r="41" spans="1:7" ht="13.8" x14ac:dyDescent="0.25">
      <c r="A41" s="97" t="s">
        <v>30</v>
      </c>
      <c r="B41" s="106">
        <f>SEKTOR_USD!D41</f>
        <v>-18.913383566604615</v>
      </c>
      <c r="C41" s="106">
        <f>SEKTOR_TL!D41</f>
        <v>41.192612646338709</v>
      </c>
      <c r="D41" s="106">
        <f>SEKTOR_USD!H41</f>
        <v>0.37862876343126095</v>
      </c>
      <c r="E41" s="106">
        <f>SEKTOR_TL!H41</f>
        <v>94.425781467172385</v>
      </c>
      <c r="F41" s="106">
        <f>SEKTOR_USD!L41</f>
        <v>5.5649805445520864</v>
      </c>
      <c r="G41" s="106">
        <f>SEKTOR_TL!L41</f>
        <v>102.91444278607406</v>
      </c>
    </row>
    <row r="42" spans="1:7" ht="16.8" x14ac:dyDescent="0.3">
      <c r="A42" s="92" t="s">
        <v>31</v>
      </c>
      <c r="B42" s="105">
        <f>SEKTOR_USD!D42</f>
        <v>-7.0930617101763058</v>
      </c>
      <c r="C42" s="105">
        <f>SEKTOR_TL!D42</f>
        <v>61.774827056538015</v>
      </c>
      <c r="D42" s="105">
        <f>SEKTOR_USD!H42</f>
        <v>10.253562756070215</v>
      </c>
      <c r="E42" s="105">
        <f>SEKTOR_TL!H42</f>
        <v>113.55277873847827</v>
      </c>
      <c r="F42" s="105">
        <f>SEKTOR_USD!L42</f>
        <v>10.286312459728743</v>
      </c>
      <c r="G42" s="105">
        <f>SEKTOR_TL!L42</f>
        <v>111.98967237295263</v>
      </c>
    </row>
    <row r="43" spans="1:7" ht="13.8" x14ac:dyDescent="0.25">
      <c r="A43" s="97" t="s">
        <v>32</v>
      </c>
      <c r="B43" s="106">
        <f>SEKTOR_USD!D43</f>
        <v>-7.0930617101763058</v>
      </c>
      <c r="C43" s="106">
        <f>SEKTOR_TL!D43</f>
        <v>61.774827056538015</v>
      </c>
      <c r="D43" s="106">
        <f>SEKTOR_USD!H43</f>
        <v>10.253562756070215</v>
      </c>
      <c r="E43" s="106">
        <f>SEKTOR_TL!H43</f>
        <v>113.55277873847827</v>
      </c>
      <c r="F43" s="106">
        <f>SEKTOR_USD!L43</f>
        <v>10.286312459728743</v>
      </c>
      <c r="G43" s="106">
        <f>SEKTOR_TL!L43</f>
        <v>111.98967237295263</v>
      </c>
    </row>
    <row r="44" spans="1:7" ht="17.399999999999999" x14ac:dyDescent="0.3">
      <c r="A44" s="108" t="s">
        <v>40</v>
      </c>
      <c r="B44" s="109">
        <f>SEKTOR_USD!D44</f>
        <v>-2.2387085022320328</v>
      </c>
      <c r="C44" s="109">
        <f>SEKTOR_TL!D44</f>
        <v>70.227502014319427</v>
      </c>
      <c r="D44" s="109">
        <f>SEKTOR_USD!H44</f>
        <v>11.151174095963485</v>
      </c>
      <c r="E44" s="109">
        <f>SEKTOR_TL!H44</f>
        <v>115.29138374197801</v>
      </c>
      <c r="F44" s="109">
        <f>SEKTOR_USD!L44</f>
        <v>12.373053438528091</v>
      </c>
      <c r="G44" s="109">
        <f>SEKTOR_TL!L44</f>
        <v>116.00075522228099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D1" sqref="D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5" bestFit="1" customWidth="1"/>
    <col min="5" max="5" width="13.5546875" bestFit="1" customWidth="1"/>
    <col min="6" max="7" width="14.109375" bestFit="1" customWidth="1"/>
    <col min="8" max="9" width="15" bestFit="1" customWidth="1"/>
    <col min="10" max="11" width="14.109375" bestFit="1" customWidth="1"/>
    <col min="12" max="13" width="15" bestFit="1" customWidth="1"/>
  </cols>
  <sheetData>
    <row r="2" spans="1:13" ht="24.6" x14ac:dyDescent="0.4">
      <c r="C2" s="150" t="s">
        <v>122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5">
      <c r="A6" s="158" t="s">
        <v>113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50"/>
      <c r="B7" s="146" t="s">
        <v>124</v>
      </c>
      <c r="C7" s="146"/>
      <c r="D7" s="146"/>
      <c r="E7" s="146"/>
      <c r="F7" s="146" t="s">
        <v>125</v>
      </c>
      <c r="G7" s="146"/>
      <c r="H7" s="146"/>
      <c r="I7" s="146"/>
      <c r="J7" s="146" t="s">
        <v>104</v>
      </c>
      <c r="K7" s="146"/>
      <c r="L7" s="146"/>
      <c r="M7" s="146"/>
    </row>
    <row r="8" spans="1:13" ht="64.8" x14ac:dyDescent="0.3">
      <c r="A8" s="51" t="s">
        <v>41</v>
      </c>
      <c r="B8" s="71">
        <v>2021</v>
      </c>
      <c r="C8" s="72">
        <v>2022</v>
      </c>
      <c r="D8" s="7" t="s">
        <v>118</v>
      </c>
      <c r="E8" s="7" t="s">
        <v>119</v>
      </c>
      <c r="F8" s="5">
        <v>2021</v>
      </c>
      <c r="G8" s="6">
        <v>2022</v>
      </c>
      <c r="H8" s="7" t="s">
        <v>118</v>
      </c>
      <c r="I8" s="7" t="s">
        <v>119</v>
      </c>
      <c r="J8" s="5" t="s">
        <v>126</v>
      </c>
      <c r="K8" s="5" t="s">
        <v>127</v>
      </c>
      <c r="L8" s="7" t="s">
        <v>118</v>
      </c>
      <c r="M8" s="7" t="s">
        <v>119</v>
      </c>
    </row>
    <row r="9" spans="1:13" ht="22.5" customHeight="1" x14ac:dyDescent="0.3">
      <c r="A9" s="52" t="s">
        <v>197</v>
      </c>
      <c r="B9" s="75">
        <v>6897010.4400599999</v>
      </c>
      <c r="C9" s="75">
        <v>5999629.2374</v>
      </c>
      <c r="D9" s="64">
        <f>(C9-B9)/B9*100</f>
        <v>-13.01116201662866</v>
      </c>
      <c r="E9" s="77">
        <f t="shared" ref="E9:E23" si="0">C9/C$23*100</f>
        <v>31.02182139802931</v>
      </c>
      <c r="F9" s="75">
        <v>60877196.980400003</v>
      </c>
      <c r="G9" s="75">
        <v>66864149.164020002</v>
      </c>
      <c r="H9" s="64">
        <f t="shared" ref="H9:H22" si="1">(G9-F9)/F9*100</f>
        <v>9.8344741226301124</v>
      </c>
      <c r="I9" s="66">
        <f t="shared" ref="I9:I23" si="2">G9/G$23*100</f>
        <v>32.385885369455174</v>
      </c>
      <c r="J9" s="75">
        <v>65568407.948639996</v>
      </c>
      <c r="K9" s="75">
        <v>73701665.837940007</v>
      </c>
      <c r="L9" s="64">
        <f t="shared" ref="L9:L23" si="3">(K9-J9)/J9*100</f>
        <v>12.40423268423846</v>
      </c>
      <c r="M9" s="77">
        <f t="shared" ref="M9:M23" si="4">K9/K$23*100</f>
        <v>32.454180380973909</v>
      </c>
    </row>
    <row r="10" spans="1:13" ht="22.5" customHeight="1" x14ac:dyDescent="0.3">
      <c r="A10" s="52" t="s">
        <v>198</v>
      </c>
      <c r="B10" s="75">
        <v>2661040.6757399999</v>
      </c>
      <c r="C10" s="75">
        <v>3033488.1560499999</v>
      </c>
      <c r="D10" s="64">
        <f t="shared" ref="D10:D23" si="5">(C10-B10)/B10*100</f>
        <v>13.996309177289346</v>
      </c>
      <c r="E10" s="77">
        <f t="shared" si="0"/>
        <v>15.685023868375145</v>
      </c>
      <c r="F10" s="75">
        <v>27690128.79693</v>
      </c>
      <c r="G10" s="75">
        <v>29043003.705219999</v>
      </c>
      <c r="H10" s="64">
        <f t="shared" si="1"/>
        <v>4.8857660367401099</v>
      </c>
      <c r="I10" s="66">
        <f t="shared" si="2"/>
        <v>14.067080798031755</v>
      </c>
      <c r="J10" s="75">
        <v>30648450.356869999</v>
      </c>
      <c r="K10" s="75">
        <v>32114298.21768</v>
      </c>
      <c r="L10" s="64">
        <f t="shared" si="3"/>
        <v>4.7827796960097313</v>
      </c>
      <c r="M10" s="77">
        <f t="shared" si="4"/>
        <v>14.14137951042691</v>
      </c>
    </row>
    <row r="11" spans="1:13" ht="22.5" customHeight="1" x14ac:dyDescent="0.3">
      <c r="A11" s="52" t="s">
        <v>199</v>
      </c>
      <c r="B11" s="75">
        <v>1959133.6831799999</v>
      </c>
      <c r="C11" s="75">
        <v>1913903.2543599999</v>
      </c>
      <c r="D11" s="64">
        <f t="shared" si="5"/>
        <v>-2.3086953794078777</v>
      </c>
      <c r="E11" s="77">
        <f t="shared" si="0"/>
        <v>9.8960723372287536</v>
      </c>
      <c r="F11" s="75">
        <v>20441847.734689999</v>
      </c>
      <c r="G11" s="75">
        <v>22009565.950849999</v>
      </c>
      <c r="H11" s="64">
        <f t="shared" si="1"/>
        <v>7.6691610098414316</v>
      </c>
      <c r="I11" s="66">
        <f t="shared" si="2"/>
        <v>10.66041053131733</v>
      </c>
      <c r="J11" s="75">
        <v>22198778.857140001</v>
      </c>
      <c r="K11" s="75">
        <v>24028956.814300001</v>
      </c>
      <c r="L11" s="64">
        <f t="shared" si="3"/>
        <v>8.2444983525359206</v>
      </c>
      <c r="M11" s="77">
        <f t="shared" si="4"/>
        <v>10.581037619050395</v>
      </c>
    </row>
    <row r="12" spans="1:13" ht="22.5" customHeight="1" x14ac:dyDescent="0.3">
      <c r="A12" s="52" t="s">
        <v>200</v>
      </c>
      <c r="B12" s="75">
        <v>1840645.61261</v>
      </c>
      <c r="C12" s="75">
        <v>2270124.7718000002</v>
      </c>
      <c r="D12" s="64">
        <f t="shared" si="5"/>
        <v>23.333071627025863</v>
      </c>
      <c r="E12" s="77">
        <f t="shared" si="0"/>
        <v>11.737959536403011</v>
      </c>
      <c r="F12" s="75">
        <v>17604444.263250001</v>
      </c>
      <c r="G12" s="75">
        <v>21908957.23263</v>
      </c>
      <c r="H12" s="64">
        <f t="shared" si="1"/>
        <v>24.451285737919292</v>
      </c>
      <c r="I12" s="66">
        <f t="shared" si="2"/>
        <v>10.611680345467692</v>
      </c>
      <c r="J12" s="75">
        <v>19192832.369270001</v>
      </c>
      <c r="K12" s="75">
        <v>23983950.914129999</v>
      </c>
      <c r="L12" s="64">
        <f t="shared" si="3"/>
        <v>24.963061483989964</v>
      </c>
      <c r="M12" s="77">
        <f t="shared" si="4"/>
        <v>10.561219483520906</v>
      </c>
    </row>
    <row r="13" spans="1:13" ht="22.5" customHeight="1" x14ac:dyDescent="0.3">
      <c r="A13" s="53" t="s">
        <v>201</v>
      </c>
      <c r="B13" s="75">
        <v>1654642.6335700001</v>
      </c>
      <c r="C13" s="75">
        <v>1473878.93524</v>
      </c>
      <c r="D13" s="64">
        <f t="shared" si="5"/>
        <v>-10.924636816591054</v>
      </c>
      <c r="E13" s="77">
        <f t="shared" si="0"/>
        <v>7.6208724376353567</v>
      </c>
      <c r="F13" s="75">
        <v>14532223.344000001</v>
      </c>
      <c r="G13" s="75">
        <v>17805365.407749999</v>
      </c>
      <c r="H13" s="64">
        <f t="shared" si="1"/>
        <v>22.523339934087918</v>
      </c>
      <c r="I13" s="66">
        <f t="shared" si="2"/>
        <v>8.6240912397184708</v>
      </c>
      <c r="J13" s="75">
        <v>15794223.61379</v>
      </c>
      <c r="K13" s="75">
        <v>19586716.797260001</v>
      </c>
      <c r="L13" s="64">
        <f t="shared" si="3"/>
        <v>24.011900022478855</v>
      </c>
      <c r="M13" s="77">
        <f t="shared" si="4"/>
        <v>8.6249182129354036</v>
      </c>
    </row>
    <row r="14" spans="1:13" ht="22.5" customHeight="1" x14ac:dyDescent="0.3">
      <c r="A14" s="52" t="s">
        <v>202</v>
      </c>
      <c r="B14" s="75">
        <v>1423648.93576</v>
      </c>
      <c r="C14" s="75">
        <v>1533268.7032000001</v>
      </c>
      <c r="D14" s="64">
        <f t="shared" si="5"/>
        <v>7.6999156664617399</v>
      </c>
      <c r="E14" s="77">
        <f t="shared" si="0"/>
        <v>7.9279545424828779</v>
      </c>
      <c r="F14" s="75">
        <v>14746666.62181</v>
      </c>
      <c r="G14" s="75">
        <v>16631605.943770001</v>
      </c>
      <c r="H14" s="64">
        <f t="shared" si="1"/>
        <v>12.782138298103355</v>
      </c>
      <c r="I14" s="66">
        <f t="shared" si="2"/>
        <v>8.0555767229402537</v>
      </c>
      <c r="J14" s="75">
        <v>16002575.949449999</v>
      </c>
      <c r="K14" s="75">
        <v>18189472.429269999</v>
      </c>
      <c r="L14" s="64">
        <f t="shared" si="3"/>
        <v>13.66590283169481</v>
      </c>
      <c r="M14" s="77">
        <f t="shared" si="4"/>
        <v>8.0096482561510065</v>
      </c>
    </row>
    <row r="15" spans="1:13" ht="22.5" customHeight="1" x14ac:dyDescent="0.3">
      <c r="A15" s="52" t="s">
        <v>203</v>
      </c>
      <c r="B15" s="75">
        <v>1095362.69704</v>
      </c>
      <c r="C15" s="75">
        <v>1102153.0741999999</v>
      </c>
      <c r="D15" s="64">
        <f t="shared" si="5"/>
        <v>0.61992043168436906</v>
      </c>
      <c r="E15" s="77">
        <f t="shared" si="0"/>
        <v>5.698818121624174</v>
      </c>
      <c r="F15" s="75">
        <v>10591708.45569</v>
      </c>
      <c r="G15" s="75">
        <v>11284976.044539999</v>
      </c>
      <c r="H15" s="64">
        <f t="shared" si="1"/>
        <v>6.5453802070766676</v>
      </c>
      <c r="I15" s="66">
        <f t="shared" si="2"/>
        <v>5.4659177622824489</v>
      </c>
      <c r="J15" s="75">
        <v>11618360.43258</v>
      </c>
      <c r="K15" s="75">
        <v>12398417.488679999</v>
      </c>
      <c r="L15" s="64">
        <f t="shared" si="3"/>
        <v>6.7140028976255346</v>
      </c>
      <c r="M15" s="77">
        <f t="shared" si="4"/>
        <v>5.4595845703273866</v>
      </c>
    </row>
    <row r="16" spans="1:13" ht="22.5" customHeight="1" x14ac:dyDescent="0.3">
      <c r="A16" s="52" t="s">
        <v>204</v>
      </c>
      <c r="B16" s="75">
        <v>1197847.16814</v>
      </c>
      <c r="C16" s="75">
        <v>1048749.6747300001</v>
      </c>
      <c r="D16" s="64">
        <f t="shared" si="5"/>
        <v>-12.447121584092931</v>
      </c>
      <c r="E16" s="77">
        <f t="shared" si="0"/>
        <v>5.4226892718481361</v>
      </c>
      <c r="F16" s="75">
        <v>8794789.3737300001</v>
      </c>
      <c r="G16" s="75">
        <v>10325044.98875</v>
      </c>
      <c r="H16" s="64">
        <f t="shared" si="1"/>
        <v>17.399570927654811</v>
      </c>
      <c r="I16" s="66">
        <f t="shared" si="2"/>
        <v>5.000971785640548</v>
      </c>
      <c r="J16" s="75">
        <v>9653771.9451000001</v>
      </c>
      <c r="K16" s="75">
        <v>11357365.6916</v>
      </c>
      <c r="L16" s="64">
        <f t="shared" si="3"/>
        <v>17.646923463576321</v>
      </c>
      <c r="M16" s="77">
        <f t="shared" si="4"/>
        <v>5.0011623294697207</v>
      </c>
    </row>
    <row r="17" spans="1:13" ht="22.5" customHeight="1" x14ac:dyDescent="0.3">
      <c r="A17" s="52" t="s">
        <v>205</v>
      </c>
      <c r="B17" s="75">
        <v>321440.07419999997</v>
      </c>
      <c r="C17" s="75">
        <v>271533.00105999998</v>
      </c>
      <c r="D17" s="64">
        <f t="shared" si="5"/>
        <v>-15.526089354044828</v>
      </c>
      <c r="E17" s="77">
        <f t="shared" si="0"/>
        <v>1.4039948018862261</v>
      </c>
      <c r="F17" s="75">
        <v>3074246.6956600002</v>
      </c>
      <c r="G17" s="75">
        <v>3224832.0147000002</v>
      </c>
      <c r="H17" s="64">
        <f t="shared" si="1"/>
        <v>4.8982835129199449</v>
      </c>
      <c r="I17" s="66">
        <f t="shared" si="2"/>
        <v>1.5619587068644354</v>
      </c>
      <c r="J17" s="75">
        <v>3323582.5131199998</v>
      </c>
      <c r="K17" s="75">
        <v>3555298.1044299998</v>
      </c>
      <c r="L17" s="64">
        <f t="shared" si="3"/>
        <v>6.9718621516177723</v>
      </c>
      <c r="M17" s="77">
        <f t="shared" si="4"/>
        <v>1.5655587248600362</v>
      </c>
    </row>
    <row r="18" spans="1:13" ht="22.5" customHeight="1" x14ac:dyDescent="0.3">
      <c r="A18" s="52" t="s">
        <v>206</v>
      </c>
      <c r="B18" s="75">
        <v>219758.47175</v>
      </c>
      <c r="C18" s="75">
        <v>205580.24741000001</v>
      </c>
      <c r="D18" s="64">
        <f t="shared" si="5"/>
        <v>-6.4517304962555952</v>
      </c>
      <c r="E18" s="77">
        <f t="shared" si="0"/>
        <v>1.0629779717653756</v>
      </c>
      <c r="F18" s="75">
        <v>2285104.3495200002</v>
      </c>
      <c r="G18" s="75">
        <v>2330618.4073299998</v>
      </c>
      <c r="H18" s="64">
        <f t="shared" si="1"/>
        <v>1.9917715276136154</v>
      </c>
      <c r="I18" s="66">
        <f t="shared" si="2"/>
        <v>1.1288432070612116</v>
      </c>
      <c r="J18" s="75">
        <v>2486318.8251800002</v>
      </c>
      <c r="K18" s="75">
        <v>2590756.7840499999</v>
      </c>
      <c r="L18" s="64">
        <f t="shared" si="3"/>
        <v>4.2005054948026954</v>
      </c>
      <c r="M18" s="77">
        <f t="shared" si="4"/>
        <v>1.1408275109774733</v>
      </c>
    </row>
    <row r="19" spans="1:13" ht="22.5" customHeight="1" x14ac:dyDescent="0.3">
      <c r="A19" s="52" t="s">
        <v>207</v>
      </c>
      <c r="B19" s="75">
        <v>224122.02665000001</v>
      </c>
      <c r="C19" s="75">
        <v>219541.73363</v>
      </c>
      <c r="D19" s="64">
        <f t="shared" si="5"/>
        <v>-2.0436603614837119</v>
      </c>
      <c r="E19" s="77">
        <f t="shared" si="0"/>
        <v>1.1351675546262623</v>
      </c>
      <c r="F19" s="75">
        <v>2313035.75838</v>
      </c>
      <c r="G19" s="75">
        <v>2250759.2601200002</v>
      </c>
      <c r="H19" s="64">
        <f t="shared" si="1"/>
        <v>-2.6924139860084519</v>
      </c>
      <c r="I19" s="66">
        <f t="shared" si="2"/>
        <v>1.0901631487701653</v>
      </c>
      <c r="J19" s="75">
        <v>2537125.99621</v>
      </c>
      <c r="K19" s="75">
        <v>2478849.5732499999</v>
      </c>
      <c r="L19" s="64">
        <f t="shared" si="3"/>
        <v>-2.2969463498089722</v>
      </c>
      <c r="M19" s="77">
        <f t="shared" si="4"/>
        <v>1.0915496993575726</v>
      </c>
    </row>
    <row r="20" spans="1:13" ht="22.5" customHeight="1" x14ac:dyDescent="0.3">
      <c r="A20" s="52" t="s">
        <v>208</v>
      </c>
      <c r="B20" s="75">
        <v>161010.25739000001</v>
      </c>
      <c r="C20" s="75">
        <v>161784.08465999999</v>
      </c>
      <c r="D20" s="64">
        <f t="shared" si="5"/>
        <v>0.48060743616203949</v>
      </c>
      <c r="E20" s="77">
        <f t="shared" si="0"/>
        <v>0.83652452189547921</v>
      </c>
      <c r="F20" s="75">
        <v>1525953.50214</v>
      </c>
      <c r="G20" s="75">
        <v>1439204.2640199999</v>
      </c>
      <c r="H20" s="64">
        <f t="shared" si="1"/>
        <v>-5.6849201498173318</v>
      </c>
      <c r="I20" s="66">
        <f t="shared" si="2"/>
        <v>0.69708363750276936</v>
      </c>
      <c r="J20" s="75">
        <v>1657431.21107</v>
      </c>
      <c r="K20" s="75">
        <v>1593848.02862</v>
      </c>
      <c r="L20" s="64">
        <f t="shared" si="3"/>
        <v>-3.8362486494357797</v>
      </c>
      <c r="M20" s="77">
        <f t="shared" si="4"/>
        <v>0.70184344997620407</v>
      </c>
    </row>
    <row r="21" spans="1:13" ht="22.5" customHeight="1" x14ac:dyDescent="0.3">
      <c r="A21" s="52" t="s">
        <v>209</v>
      </c>
      <c r="B21" s="75">
        <v>127215.67464</v>
      </c>
      <c r="C21" s="75">
        <v>99061.179440000007</v>
      </c>
      <c r="D21" s="64">
        <f t="shared" si="5"/>
        <v>-22.131309903180334</v>
      </c>
      <c r="E21" s="77">
        <f t="shared" si="0"/>
        <v>0.51220802060721238</v>
      </c>
      <c r="F21" s="75">
        <v>1270047.5829400001</v>
      </c>
      <c r="G21" s="75">
        <v>1303254.0405600001</v>
      </c>
      <c r="H21" s="64">
        <f t="shared" si="1"/>
        <v>2.6145837420619498</v>
      </c>
      <c r="I21" s="66">
        <f t="shared" si="2"/>
        <v>0.6312356695262834</v>
      </c>
      <c r="J21" s="75">
        <v>1407650.9285800001</v>
      </c>
      <c r="K21" s="75">
        <v>1454435.82914</v>
      </c>
      <c r="L21" s="64">
        <f t="shared" si="3"/>
        <v>3.3236152237824559</v>
      </c>
      <c r="M21" s="77">
        <f t="shared" si="4"/>
        <v>0.64045394652615961</v>
      </c>
    </row>
    <row r="22" spans="1:13" ht="22.5" customHeight="1" x14ac:dyDescent="0.3">
      <c r="A22" s="52" t="s">
        <v>210</v>
      </c>
      <c r="B22" s="75">
        <v>32.296120000000002</v>
      </c>
      <c r="C22" s="75">
        <v>7332.8910299999998</v>
      </c>
      <c r="D22" s="64">
        <f t="shared" si="5"/>
        <v>22605.17644224755</v>
      </c>
      <c r="E22" s="77">
        <f t="shared" si="0"/>
        <v>3.7915615592681487E-2</v>
      </c>
      <c r="F22" s="75">
        <v>327.45463999999998</v>
      </c>
      <c r="G22" s="75">
        <v>39436.227899999998</v>
      </c>
      <c r="H22" s="64">
        <f t="shared" si="1"/>
        <v>11943.264343421733</v>
      </c>
      <c r="I22" s="66">
        <f t="shared" si="2"/>
        <v>1.9101075421451209E-2</v>
      </c>
      <c r="J22" s="75">
        <v>327.45463999999998</v>
      </c>
      <c r="K22" s="75">
        <v>60489.590559999997</v>
      </c>
      <c r="L22" s="64">
        <f t="shared" si="3"/>
        <v>18372.662522051909</v>
      </c>
      <c r="M22" s="77">
        <f t="shared" si="4"/>
        <v>2.6636305446910473E-2</v>
      </c>
    </row>
    <row r="23" spans="1:13" ht="24" customHeight="1" x14ac:dyDescent="0.25">
      <c r="A23" s="68" t="s">
        <v>42</v>
      </c>
      <c r="B23" s="76">
        <f>SUM(B9:B22)</f>
        <v>19782910.646850001</v>
      </c>
      <c r="C23" s="76">
        <f>SUM(C9:C22)</f>
        <v>19340028.94421</v>
      </c>
      <c r="D23" s="74">
        <f t="shared" si="5"/>
        <v>-2.2387085022320514</v>
      </c>
      <c r="E23" s="78">
        <f t="shared" si="0"/>
        <v>100</v>
      </c>
      <c r="F23" s="67">
        <f>SUM(F9:F22)</f>
        <v>185747720.91378</v>
      </c>
      <c r="G23" s="67">
        <f>SUM(G9:G22)</f>
        <v>206460772.65216002</v>
      </c>
      <c r="H23" s="74">
        <f>(G23-F23)/F23*100</f>
        <v>11.151174095963501</v>
      </c>
      <c r="I23" s="70">
        <f t="shared" si="2"/>
        <v>100</v>
      </c>
      <c r="J23" s="76">
        <f>SUM(J9:J22)</f>
        <v>202089838.40164</v>
      </c>
      <c r="K23" s="76">
        <f>SUM(K9:K22)</f>
        <v>227094522.10091001</v>
      </c>
      <c r="L23" s="74">
        <f t="shared" si="3"/>
        <v>12.373053438528107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G1" sqref="G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1"/>
      <c r="I26" s="161"/>
      <c r="N26" t="s">
        <v>43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14" width="12.109375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167</v>
      </c>
      <c r="C5" s="79">
        <v>1481435.8401500001</v>
      </c>
      <c r="D5" s="79">
        <v>1628601.4353100001</v>
      </c>
      <c r="E5" s="79">
        <v>1749325.11882</v>
      </c>
      <c r="F5" s="79">
        <v>1826380.6830899999</v>
      </c>
      <c r="G5" s="79">
        <v>1360010.8188499999</v>
      </c>
      <c r="H5" s="79">
        <v>1706373.1764400001</v>
      </c>
      <c r="I5" s="56">
        <v>1360106.0742800001</v>
      </c>
      <c r="J5" s="56">
        <v>1501868.5793900001</v>
      </c>
      <c r="K5" s="56">
        <v>1635628.30061</v>
      </c>
      <c r="L5" s="56">
        <v>1525560.51168</v>
      </c>
      <c r="M5" s="56">
        <v>1560784.4540800001</v>
      </c>
      <c r="N5" s="56">
        <v>0</v>
      </c>
      <c r="O5" s="79">
        <v>17336074.992699999</v>
      </c>
      <c r="P5" s="57">
        <f t="shared" ref="P5:P24" si="0">O5/O$26*100</f>
        <v>8.3967887797782232</v>
      </c>
    </row>
    <row r="6" spans="1:16" x14ac:dyDescent="0.25">
      <c r="A6" s="54" t="s">
        <v>98</v>
      </c>
      <c r="B6" s="55" t="s">
        <v>168</v>
      </c>
      <c r="C6" s="79">
        <v>1087891.7167199999</v>
      </c>
      <c r="D6" s="79">
        <v>1095536.74535</v>
      </c>
      <c r="E6" s="79">
        <v>1245986.0102200001</v>
      </c>
      <c r="F6" s="79">
        <v>1527522.8273400001</v>
      </c>
      <c r="G6" s="79">
        <v>1085702.6891600001</v>
      </c>
      <c r="H6" s="79">
        <v>1294775.5603700001</v>
      </c>
      <c r="I6" s="56">
        <v>1115406.95</v>
      </c>
      <c r="J6" s="56">
        <v>1307109.2224399999</v>
      </c>
      <c r="K6" s="56">
        <v>1126051.8718300001</v>
      </c>
      <c r="L6" s="56">
        <v>1109158.93671</v>
      </c>
      <c r="M6" s="56">
        <v>1221342.1939000001</v>
      </c>
      <c r="N6" s="56">
        <v>0</v>
      </c>
      <c r="O6" s="79">
        <v>13216484.72404</v>
      </c>
      <c r="P6" s="57">
        <f t="shared" si="0"/>
        <v>6.4014507716227547</v>
      </c>
    </row>
    <row r="7" spans="1:16" x14ac:dyDescent="0.25">
      <c r="A7" s="54" t="s">
        <v>97</v>
      </c>
      <c r="B7" s="55" t="s">
        <v>171</v>
      </c>
      <c r="C7" s="79">
        <v>899301.70379000006</v>
      </c>
      <c r="D7" s="79">
        <v>1044891.14838</v>
      </c>
      <c r="E7" s="79">
        <v>1097022.23226</v>
      </c>
      <c r="F7" s="79">
        <v>1103744.7983500001</v>
      </c>
      <c r="G7" s="79">
        <v>858432.36389000004</v>
      </c>
      <c r="H7" s="79">
        <v>1130579.79553</v>
      </c>
      <c r="I7" s="56">
        <v>953243.69553999999</v>
      </c>
      <c r="J7" s="56">
        <v>1029069.63186</v>
      </c>
      <c r="K7" s="56">
        <v>1127761.5219099999</v>
      </c>
      <c r="L7" s="56">
        <v>1029805.38373</v>
      </c>
      <c r="M7" s="56">
        <v>978442.16455999995</v>
      </c>
      <c r="N7" s="56">
        <v>0</v>
      </c>
      <c r="O7" s="79">
        <v>11252294.4398</v>
      </c>
      <c r="P7" s="57">
        <f t="shared" si="0"/>
        <v>5.4500883123001707</v>
      </c>
    </row>
    <row r="8" spans="1:16" x14ac:dyDescent="0.25">
      <c r="A8" s="54" t="s">
        <v>96</v>
      </c>
      <c r="B8" s="55" t="s">
        <v>170</v>
      </c>
      <c r="C8" s="79">
        <v>948784.46647999994</v>
      </c>
      <c r="D8" s="79">
        <v>986985.96080999996</v>
      </c>
      <c r="E8" s="79">
        <v>1117251.5048400001</v>
      </c>
      <c r="F8" s="79">
        <v>1008019.76375</v>
      </c>
      <c r="G8" s="79">
        <v>866443.32449999999</v>
      </c>
      <c r="H8" s="79">
        <v>1037975.81198</v>
      </c>
      <c r="I8" s="56">
        <v>752408.82738000003</v>
      </c>
      <c r="J8" s="56">
        <v>817636.97069999995</v>
      </c>
      <c r="K8" s="56">
        <v>860974.50904999999</v>
      </c>
      <c r="L8" s="56">
        <v>874212.53420999995</v>
      </c>
      <c r="M8" s="56">
        <v>997639.59502999997</v>
      </c>
      <c r="N8" s="56">
        <v>0</v>
      </c>
      <c r="O8" s="79">
        <v>10268333.26873</v>
      </c>
      <c r="P8" s="57">
        <f t="shared" si="0"/>
        <v>4.9735032649663831</v>
      </c>
    </row>
    <row r="9" spans="1:16" x14ac:dyDescent="0.25">
      <c r="A9" s="54" t="s">
        <v>95</v>
      </c>
      <c r="B9" s="55" t="s">
        <v>169</v>
      </c>
      <c r="C9" s="79">
        <v>671979.67445000005</v>
      </c>
      <c r="D9" s="79">
        <v>824424.03543000005</v>
      </c>
      <c r="E9" s="79">
        <v>927931.83866999997</v>
      </c>
      <c r="F9" s="79">
        <v>790462.86883000005</v>
      </c>
      <c r="G9" s="79">
        <v>724614.16385999997</v>
      </c>
      <c r="H9" s="79">
        <v>884988.35604999994</v>
      </c>
      <c r="I9" s="56">
        <v>739470.81446999998</v>
      </c>
      <c r="J9" s="56">
        <v>932817.98377000005</v>
      </c>
      <c r="K9" s="56">
        <v>1007221.44592</v>
      </c>
      <c r="L9" s="56">
        <v>1026432.11913</v>
      </c>
      <c r="M9" s="56">
        <v>1003930.28952</v>
      </c>
      <c r="N9" s="56">
        <v>0</v>
      </c>
      <c r="O9" s="79">
        <v>9534273.5900999997</v>
      </c>
      <c r="P9" s="57">
        <f t="shared" si="0"/>
        <v>4.6179588827574074</v>
      </c>
    </row>
    <row r="10" spans="1:16" x14ac:dyDescent="0.25">
      <c r="A10" s="54" t="s">
        <v>94</v>
      </c>
      <c r="B10" s="55" t="s">
        <v>174</v>
      </c>
      <c r="C10" s="79">
        <v>655952.03738999995</v>
      </c>
      <c r="D10" s="79">
        <v>759705.56995000003</v>
      </c>
      <c r="E10" s="79">
        <v>928392.52905999997</v>
      </c>
      <c r="F10" s="79">
        <v>976576.56790000002</v>
      </c>
      <c r="G10" s="79">
        <v>771725.93828999996</v>
      </c>
      <c r="H10" s="79">
        <v>868514.86089999997</v>
      </c>
      <c r="I10" s="56">
        <v>573693.85068999999</v>
      </c>
      <c r="J10" s="56">
        <v>730903.50170000002</v>
      </c>
      <c r="K10" s="56">
        <v>748283.83207</v>
      </c>
      <c r="L10" s="56">
        <v>645710.32565000001</v>
      </c>
      <c r="M10" s="56">
        <v>689684.90983000002</v>
      </c>
      <c r="N10" s="56">
        <v>0</v>
      </c>
      <c r="O10" s="79">
        <v>8349143.9234300004</v>
      </c>
      <c r="P10" s="57">
        <f t="shared" si="0"/>
        <v>4.0439371683919978</v>
      </c>
    </row>
    <row r="11" spans="1:16" x14ac:dyDescent="0.25">
      <c r="A11" s="54" t="s">
        <v>93</v>
      </c>
      <c r="B11" s="55" t="s">
        <v>173</v>
      </c>
      <c r="C11" s="79">
        <v>609357.19799000002</v>
      </c>
      <c r="D11" s="79">
        <v>715134.79332000006</v>
      </c>
      <c r="E11" s="79">
        <v>728420.55122000002</v>
      </c>
      <c r="F11" s="79">
        <v>770824.18818000006</v>
      </c>
      <c r="G11" s="79">
        <v>697169.84777999995</v>
      </c>
      <c r="H11" s="79">
        <v>871344.28939000005</v>
      </c>
      <c r="I11" s="56">
        <v>550624.39364000002</v>
      </c>
      <c r="J11" s="56">
        <v>715109.40813999996</v>
      </c>
      <c r="K11" s="56">
        <v>747671.59878999996</v>
      </c>
      <c r="L11" s="56">
        <v>714586.40003000002</v>
      </c>
      <c r="M11" s="56">
        <v>730693.05825999996</v>
      </c>
      <c r="N11" s="56">
        <v>0</v>
      </c>
      <c r="O11" s="79">
        <v>7850935.7267399998</v>
      </c>
      <c r="P11" s="57">
        <f t="shared" si="0"/>
        <v>3.8026282794005919</v>
      </c>
    </row>
    <row r="12" spans="1:16" x14ac:dyDescent="0.25">
      <c r="A12" s="54" t="s">
        <v>92</v>
      </c>
      <c r="B12" s="55" t="s">
        <v>175</v>
      </c>
      <c r="C12" s="79">
        <v>553427.57561000006</v>
      </c>
      <c r="D12" s="79">
        <v>581639.70637000003</v>
      </c>
      <c r="E12" s="79">
        <v>811283.30573999998</v>
      </c>
      <c r="F12" s="79">
        <v>776399.56729000004</v>
      </c>
      <c r="G12" s="79">
        <v>457993.16933</v>
      </c>
      <c r="H12" s="79">
        <v>750399.52729</v>
      </c>
      <c r="I12" s="56">
        <v>631673.08200000005</v>
      </c>
      <c r="J12" s="56">
        <v>570662.00587999995</v>
      </c>
      <c r="K12" s="56">
        <v>543763.82967000001</v>
      </c>
      <c r="L12" s="56">
        <v>562605.85817000002</v>
      </c>
      <c r="M12" s="56">
        <v>599429.48615000001</v>
      </c>
      <c r="N12" s="56">
        <v>0</v>
      </c>
      <c r="O12" s="79">
        <v>6839277.1135</v>
      </c>
      <c r="P12" s="57">
        <f t="shared" si="0"/>
        <v>3.3126278787218548</v>
      </c>
    </row>
    <row r="13" spans="1:16" x14ac:dyDescent="0.25">
      <c r="A13" s="54" t="s">
        <v>91</v>
      </c>
      <c r="B13" s="55" t="s">
        <v>172</v>
      </c>
      <c r="C13" s="79">
        <v>381857.98215</v>
      </c>
      <c r="D13" s="79">
        <v>429118.06226999999</v>
      </c>
      <c r="E13" s="79">
        <v>250302.08553000001</v>
      </c>
      <c r="F13" s="79">
        <v>393991.98658999999</v>
      </c>
      <c r="G13" s="79">
        <v>434828.47847999999</v>
      </c>
      <c r="H13" s="79">
        <v>685231.79358000006</v>
      </c>
      <c r="I13" s="56">
        <v>602668.73071999999</v>
      </c>
      <c r="J13" s="56">
        <v>736559.79929</v>
      </c>
      <c r="K13" s="56">
        <v>924223.13411999994</v>
      </c>
      <c r="L13" s="56">
        <v>897445.59195999999</v>
      </c>
      <c r="M13" s="56">
        <v>930917.47504000005</v>
      </c>
      <c r="N13" s="56">
        <v>0</v>
      </c>
      <c r="O13" s="79">
        <v>6667145.1197300004</v>
      </c>
      <c r="P13" s="57">
        <f t="shared" si="0"/>
        <v>3.2292551432821774</v>
      </c>
    </row>
    <row r="14" spans="1:16" x14ac:dyDescent="0.25">
      <c r="A14" s="54" t="s">
        <v>90</v>
      </c>
      <c r="B14" s="55" t="s">
        <v>176</v>
      </c>
      <c r="C14" s="79">
        <v>519507.09732</v>
      </c>
      <c r="D14" s="79">
        <v>576401.47094000003</v>
      </c>
      <c r="E14" s="79">
        <v>708986.63396999997</v>
      </c>
      <c r="F14" s="79">
        <v>708053.11283</v>
      </c>
      <c r="G14" s="79">
        <v>485140.60498</v>
      </c>
      <c r="H14" s="79">
        <v>565049.79159000004</v>
      </c>
      <c r="I14" s="56">
        <v>429337.55797999998</v>
      </c>
      <c r="J14" s="56">
        <v>536828.08342000004</v>
      </c>
      <c r="K14" s="56">
        <v>580427.71640000003</v>
      </c>
      <c r="L14" s="56">
        <v>462052.61009999999</v>
      </c>
      <c r="M14" s="56">
        <v>539356.48037999996</v>
      </c>
      <c r="N14" s="56">
        <v>0</v>
      </c>
      <c r="O14" s="79">
        <v>6111141.1599099999</v>
      </c>
      <c r="P14" s="57">
        <f t="shared" si="0"/>
        <v>2.9599526735308208</v>
      </c>
    </row>
    <row r="15" spans="1:16" x14ac:dyDescent="0.25">
      <c r="A15" s="54" t="s">
        <v>89</v>
      </c>
      <c r="B15" s="55" t="s">
        <v>211</v>
      </c>
      <c r="C15" s="79">
        <v>343479.99683000002</v>
      </c>
      <c r="D15" s="79">
        <v>443788.30421999999</v>
      </c>
      <c r="E15" s="79">
        <v>714899.99812999996</v>
      </c>
      <c r="F15" s="79">
        <v>615622.31686999998</v>
      </c>
      <c r="G15" s="79">
        <v>596127.78587000002</v>
      </c>
      <c r="H15" s="79">
        <v>662699.54610000004</v>
      </c>
      <c r="I15" s="56">
        <v>353620.13101999997</v>
      </c>
      <c r="J15" s="56">
        <v>428608.03522999998</v>
      </c>
      <c r="K15" s="56">
        <v>605181.42403999995</v>
      </c>
      <c r="L15" s="56">
        <v>460914.11790000001</v>
      </c>
      <c r="M15" s="56">
        <v>501681.62539</v>
      </c>
      <c r="N15" s="56">
        <v>0</v>
      </c>
      <c r="O15" s="79">
        <v>5726623.2816000003</v>
      </c>
      <c r="P15" s="57">
        <f t="shared" si="0"/>
        <v>2.7737100893485822</v>
      </c>
    </row>
    <row r="16" spans="1:16" x14ac:dyDescent="0.25">
      <c r="A16" s="54" t="s">
        <v>88</v>
      </c>
      <c r="B16" s="55" t="s">
        <v>212</v>
      </c>
      <c r="C16" s="79">
        <v>380482.68595000001</v>
      </c>
      <c r="D16" s="79">
        <v>457813.06099000003</v>
      </c>
      <c r="E16" s="79">
        <v>506682.50511999999</v>
      </c>
      <c r="F16" s="79">
        <v>518961.40390999999</v>
      </c>
      <c r="G16" s="79">
        <v>398116.73832</v>
      </c>
      <c r="H16" s="79">
        <v>478080.57228999998</v>
      </c>
      <c r="I16" s="56">
        <v>353674.34197000001</v>
      </c>
      <c r="J16" s="56">
        <v>394306.11836999998</v>
      </c>
      <c r="K16" s="56">
        <v>447177.39770999999</v>
      </c>
      <c r="L16" s="56">
        <v>484957.81030999997</v>
      </c>
      <c r="M16" s="56">
        <v>416766.68151000002</v>
      </c>
      <c r="N16" s="56">
        <v>0</v>
      </c>
      <c r="O16" s="79">
        <v>4837019.3164499998</v>
      </c>
      <c r="P16" s="57">
        <f t="shared" si="0"/>
        <v>2.3428272859364379</v>
      </c>
    </row>
    <row r="17" spans="1:16" x14ac:dyDescent="0.25">
      <c r="A17" s="54" t="s">
        <v>87</v>
      </c>
      <c r="B17" s="55" t="s">
        <v>213</v>
      </c>
      <c r="C17" s="79">
        <v>317527.50529</v>
      </c>
      <c r="D17" s="79">
        <v>330305.24319000001</v>
      </c>
      <c r="E17" s="79">
        <v>410058.97288000002</v>
      </c>
      <c r="F17" s="79">
        <v>442584.87799000001</v>
      </c>
      <c r="G17" s="79">
        <v>344461.03061000002</v>
      </c>
      <c r="H17" s="79">
        <v>418593.63704</v>
      </c>
      <c r="I17" s="56">
        <v>482799.81923000002</v>
      </c>
      <c r="J17" s="56">
        <v>311614.35813000001</v>
      </c>
      <c r="K17" s="56">
        <v>369285.59204999998</v>
      </c>
      <c r="L17" s="56">
        <v>335123.47833000001</v>
      </c>
      <c r="M17" s="56">
        <v>322769.07160999998</v>
      </c>
      <c r="N17" s="56">
        <v>0</v>
      </c>
      <c r="O17" s="79">
        <v>4085123.58635</v>
      </c>
      <c r="P17" s="57">
        <f t="shared" si="0"/>
        <v>1.9786439495857719</v>
      </c>
    </row>
    <row r="18" spans="1:16" x14ac:dyDescent="0.25">
      <c r="A18" s="54" t="s">
        <v>86</v>
      </c>
      <c r="B18" s="55" t="s">
        <v>214</v>
      </c>
      <c r="C18" s="79">
        <v>279882.39718000003</v>
      </c>
      <c r="D18" s="79">
        <v>355120.75673999998</v>
      </c>
      <c r="E18" s="79">
        <v>463899.21262000001</v>
      </c>
      <c r="F18" s="79">
        <v>366426.72633999999</v>
      </c>
      <c r="G18" s="79">
        <v>401008.75910999998</v>
      </c>
      <c r="H18" s="79">
        <v>420695.34182999999</v>
      </c>
      <c r="I18" s="56">
        <v>294547.96740000002</v>
      </c>
      <c r="J18" s="56">
        <v>345255.94926999998</v>
      </c>
      <c r="K18" s="56">
        <v>391943.36943000002</v>
      </c>
      <c r="L18" s="56">
        <v>362263.72389999998</v>
      </c>
      <c r="M18" s="56">
        <v>325382.75443999999</v>
      </c>
      <c r="N18" s="56">
        <v>0</v>
      </c>
      <c r="O18" s="79">
        <v>4006426.9582600002</v>
      </c>
      <c r="P18" s="57">
        <f t="shared" si="0"/>
        <v>1.9405269615114387</v>
      </c>
    </row>
    <row r="19" spans="1:16" x14ac:dyDescent="0.25">
      <c r="A19" s="54" t="s">
        <v>85</v>
      </c>
      <c r="B19" s="55" t="s">
        <v>215</v>
      </c>
      <c r="C19" s="79">
        <v>429373.54063</v>
      </c>
      <c r="D19" s="79">
        <v>402546.10037</v>
      </c>
      <c r="E19" s="79">
        <v>396977.88831000001</v>
      </c>
      <c r="F19" s="79">
        <v>379133.43307999999</v>
      </c>
      <c r="G19" s="79">
        <v>318486.71531</v>
      </c>
      <c r="H19" s="79">
        <v>382477.56673999998</v>
      </c>
      <c r="I19" s="56">
        <v>249107.54446</v>
      </c>
      <c r="J19" s="56">
        <v>236402.78941999999</v>
      </c>
      <c r="K19" s="56">
        <v>239343.92546999999</v>
      </c>
      <c r="L19" s="56">
        <v>233656.10010000001</v>
      </c>
      <c r="M19" s="56">
        <v>313661.83562000003</v>
      </c>
      <c r="N19" s="56">
        <v>0</v>
      </c>
      <c r="O19" s="79">
        <v>3581167.4395099999</v>
      </c>
      <c r="P19" s="57">
        <f t="shared" si="0"/>
        <v>1.734551020761441</v>
      </c>
    </row>
    <row r="20" spans="1:16" x14ac:dyDescent="0.25">
      <c r="A20" s="54" t="s">
        <v>84</v>
      </c>
      <c r="B20" s="55" t="s">
        <v>216</v>
      </c>
      <c r="C20" s="79">
        <v>198604.21090000001</v>
      </c>
      <c r="D20" s="79">
        <v>303124.86609999998</v>
      </c>
      <c r="E20" s="79">
        <v>258996.56455000001</v>
      </c>
      <c r="F20" s="79">
        <v>367235.54995000002</v>
      </c>
      <c r="G20" s="79">
        <v>191738.97125999999</v>
      </c>
      <c r="H20" s="79">
        <v>354963.80845999997</v>
      </c>
      <c r="I20" s="56">
        <v>205979.17611999999</v>
      </c>
      <c r="J20" s="56">
        <v>358118.78508</v>
      </c>
      <c r="K20" s="56">
        <v>298920.29898999998</v>
      </c>
      <c r="L20" s="56">
        <v>309632.61745000002</v>
      </c>
      <c r="M20" s="56">
        <v>403879.33163999999</v>
      </c>
      <c r="N20" s="56">
        <v>0</v>
      </c>
      <c r="O20" s="79">
        <v>3251194.1804999998</v>
      </c>
      <c r="P20" s="57">
        <f t="shared" si="0"/>
        <v>1.5747273144121818</v>
      </c>
    </row>
    <row r="21" spans="1:16" x14ac:dyDescent="0.25">
      <c r="A21" s="54" t="s">
        <v>83</v>
      </c>
      <c r="B21" s="55" t="s">
        <v>217</v>
      </c>
      <c r="C21" s="79">
        <v>227061.1488</v>
      </c>
      <c r="D21" s="79">
        <v>315692.21851999999</v>
      </c>
      <c r="E21" s="79">
        <v>316151.93998000002</v>
      </c>
      <c r="F21" s="79">
        <v>349881.90479</v>
      </c>
      <c r="G21" s="79">
        <v>208386.30348</v>
      </c>
      <c r="H21" s="79">
        <v>246882.45765999999</v>
      </c>
      <c r="I21" s="56">
        <v>206992.31482</v>
      </c>
      <c r="J21" s="56">
        <v>213669.69466000001</v>
      </c>
      <c r="K21" s="56">
        <v>232824.72317000001</v>
      </c>
      <c r="L21" s="56">
        <v>216692.3775</v>
      </c>
      <c r="M21" s="56">
        <v>223152.31327000001</v>
      </c>
      <c r="N21" s="56">
        <v>0</v>
      </c>
      <c r="O21" s="79">
        <v>2757387.39665</v>
      </c>
      <c r="P21" s="57">
        <f t="shared" si="0"/>
        <v>1.3355502651806781</v>
      </c>
    </row>
    <row r="22" spans="1:16" x14ac:dyDescent="0.25">
      <c r="A22" s="54" t="s">
        <v>82</v>
      </c>
      <c r="B22" s="55" t="s">
        <v>218</v>
      </c>
      <c r="C22" s="79">
        <v>191687.18562</v>
      </c>
      <c r="D22" s="79">
        <v>248240.65163000001</v>
      </c>
      <c r="E22" s="79">
        <v>344459.74706000002</v>
      </c>
      <c r="F22" s="79">
        <v>260769.18401999999</v>
      </c>
      <c r="G22" s="79">
        <v>231062.93932</v>
      </c>
      <c r="H22" s="79">
        <v>271117.99445</v>
      </c>
      <c r="I22" s="56">
        <v>200964.20952</v>
      </c>
      <c r="J22" s="56">
        <v>188768.01790000001</v>
      </c>
      <c r="K22" s="56">
        <v>225391.55989</v>
      </c>
      <c r="L22" s="56">
        <v>218327.23215</v>
      </c>
      <c r="M22" s="56">
        <v>227508.68025</v>
      </c>
      <c r="N22" s="56">
        <v>0</v>
      </c>
      <c r="O22" s="79">
        <v>2608297.4018100002</v>
      </c>
      <c r="P22" s="57">
        <f t="shared" si="0"/>
        <v>1.263338002810052</v>
      </c>
    </row>
    <row r="23" spans="1:16" x14ac:dyDescent="0.25">
      <c r="A23" s="54" t="s">
        <v>81</v>
      </c>
      <c r="B23" s="55" t="s">
        <v>219</v>
      </c>
      <c r="C23" s="79">
        <v>260339.91037999999</v>
      </c>
      <c r="D23" s="79">
        <v>231747.92254</v>
      </c>
      <c r="E23" s="79">
        <v>226248.79934999999</v>
      </c>
      <c r="F23" s="79">
        <v>281620.83914</v>
      </c>
      <c r="G23" s="79">
        <v>203207.06486000001</v>
      </c>
      <c r="H23" s="79">
        <v>221020.21103999999</v>
      </c>
      <c r="I23" s="56">
        <v>211966.78214</v>
      </c>
      <c r="J23" s="56">
        <v>231985.37542</v>
      </c>
      <c r="K23" s="56">
        <v>223204.10618999999</v>
      </c>
      <c r="L23" s="56">
        <v>252731.78375</v>
      </c>
      <c r="M23" s="56">
        <v>264090.93453999999</v>
      </c>
      <c r="N23" s="56">
        <v>0</v>
      </c>
      <c r="O23" s="79">
        <v>2608163.7293500002</v>
      </c>
      <c r="P23" s="57">
        <f t="shared" si="0"/>
        <v>1.2632732580848032</v>
      </c>
    </row>
    <row r="24" spans="1:16" x14ac:dyDescent="0.25">
      <c r="A24" s="54" t="s">
        <v>80</v>
      </c>
      <c r="B24" s="55" t="s">
        <v>220</v>
      </c>
      <c r="C24" s="79">
        <v>168517.11744999999</v>
      </c>
      <c r="D24" s="79">
        <v>203649.49522000001</v>
      </c>
      <c r="E24" s="79">
        <v>187177.87435999999</v>
      </c>
      <c r="F24" s="79">
        <v>218152.58314</v>
      </c>
      <c r="G24" s="79">
        <v>172324.31779</v>
      </c>
      <c r="H24" s="79">
        <v>208513.04584000001</v>
      </c>
      <c r="I24" s="56">
        <v>191512.84378</v>
      </c>
      <c r="J24" s="56">
        <v>193573.94344999999</v>
      </c>
      <c r="K24" s="56">
        <v>220863.34218000001</v>
      </c>
      <c r="L24" s="56">
        <v>238416.35665</v>
      </c>
      <c r="M24" s="56">
        <v>217169.73754999999</v>
      </c>
      <c r="N24" s="56">
        <v>0</v>
      </c>
      <c r="O24" s="79">
        <v>2219870.65741</v>
      </c>
      <c r="P24" s="57">
        <f t="shared" si="0"/>
        <v>1.0752021456153238</v>
      </c>
    </row>
    <row r="25" spans="1:16" x14ac:dyDescent="0.25">
      <c r="A25" s="58"/>
      <c r="B25" s="162" t="s">
        <v>79</v>
      </c>
      <c r="C25" s="162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133106378.00656998</v>
      </c>
      <c r="P25" s="60">
        <f>SUM(P5:P24)</f>
        <v>64.470541447999096</v>
      </c>
    </row>
    <row r="26" spans="1:16" ht="13.5" customHeight="1" x14ac:dyDescent="0.25">
      <c r="A26" s="58"/>
      <c r="B26" s="163" t="s">
        <v>78</v>
      </c>
      <c r="C26" s="163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206460772.65216002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/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2002_2022_AYLIK_IHR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2022-12-01T15:36:11Z</dcterms:modified>
</cp:coreProperties>
</file>