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2\202212 - Aralık\dağıtım\tam\"/>
    </mc:Choice>
  </mc:AlternateContent>
  <xr:revisionPtr revIDLastSave="0" documentId="13_ncr:1_{E4D97FD6-2845-4971-B27A-634E0EA1A3C1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calcPr calcId="191029"/>
</workbook>
</file>

<file path=xl/calcChain.xml><?xml version="1.0" encoding="utf-8"?>
<calcChain xmlns="http://schemas.openxmlformats.org/spreadsheetml/2006/main">
  <c r="E43" i="1" l="1"/>
  <c r="B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46" i="1"/>
  <c r="L46" i="1"/>
  <c r="K45" i="1"/>
  <c r="M45" i="1" s="1"/>
  <c r="J45" i="1"/>
  <c r="L45" i="1" l="1"/>
  <c r="I39" i="1"/>
  <c r="I8" i="1"/>
  <c r="I43" i="1"/>
  <c r="I11" i="1"/>
  <c r="I10" i="1"/>
  <c r="I20" i="1"/>
  <c r="F45" i="1"/>
  <c r="E12" i="1"/>
  <c r="E36" i="1"/>
  <c r="C45" i="1"/>
  <c r="E45" i="1" s="1"/>
  <c r="E29" i="1"/>
  <c r="E22" i="1"/>
  <c r="E23" i="1"/>
  <c r="E31" i="1"/>
  <c r="E39" i="1"/>
  <c r="E30" i="1"/>
  <c r="E16" i="1"/>
  <c r="E40" i="1"/>
  <c r="E28" i="1"/>
  <c r="E21" i="1"/>
  <c r="E14" i="1"/>
  <c r="E15" i="1"/>
  <c r="E8" i="1"/>
  <c r="E24" i="1"/>
  <c r="E32" i="1"/>
  <c r="E9" i="1"/>
  <c r="E17" i="1"/>
  <c r="E25" i="1"/>
  <c r="E33" i="1"/>
  <c r="E41" i="1"/>
  <c r="E20" i="1"/>
  <c r="E44" i="1"/>
  <c r="E13" i="1"/>
  <c r="E37" i="1"/>
  <c r="E38" i="1"/>
  <c r="D46" i="1"/>
  <c r="E10" i="1"/>
  <c r="E18" i="1"/>
  <c r="E26" i="1"/>
  <c r="E34" i="1"/>
  <c r="E42" i="1"/>
  <c r="E46" i="1"/>
  <c r="E11" i="1"/>
  <c r="E19" i="1"/>
  <c r="E27" i="1"/>
  <c r="E35" i="1"/>
  <c r="G45" i="1" l="1"/>
  <c r="I45" i="1" s="1"/>
  <c r="I35" i="1"/>
  <c r="H46" i="1"/>
  <c r="I32" i="1"/>
  <c r="I37" i="1"/>
  <c r="I34" i="1"/>
  <c r="I41" i="1"/>
  <c r="I27" i="1"/>
  <c r="I30" i="1"/>
  <c r="I29" i="1"/>
  <c r="I17" i="1"/>
  <c r="I14" i="1"/>
  <c r="I21" i="1"/>
  <c r="I33" i="1"/>
  <c r="I23" i="1"/>
  <c r="I44" i="1"/>
  <c r="I13" i="1"/>
  <c r="I9" i="1"/>
  <c r="I36" i="1"/>
  <c r="I12" i="1"/>
  <c r="I46" i="1"/>
  <c r="I24" i="1"/>
  <c r="I31" i="1"/>
  <c r="I38" i="1"/>
  <c r="I25" i="1"/>
  <c r="I28" i="1"/>
  <c r="I40" i="1"/>
  <c r="I19" i="1"/>
  <c r="I42" i="1"/>
  <c r="I15" i="1"/>
  <c r="I22" i="1"/>
  <c r="I16" i="1"/>
  <c r="I26" i="1"/>
  <c r="I18" i="1"/>
  <c r="D45" i="1"/>
  <c r="C23" i="4"/>
  <c r="H45" i="1" l="1"/>
  <c r="O82" i="22"/>
  <c r="L22" i="4" l="1"/>
  <c r="M22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L39" i="2" s="1"/>
  <c r="G39" i="3" s="1"/>
  <c r="K38" i="2"/>
  <c r="L38" i="2" s="1"/>
  <c r="G38" i="3" s="1"/>
  <c r="K37" i="2"/>
  <c r="K36" i="2"/>
  <c r="K35" i="2"/>
  <c r="K34" i="2"/>
  <c r="K33" i="2"/>
  <c r="K32" i="2"/>
  <c r="K31" i="2"/>
  <c r="K30" i="2"/>
  <c r="L30" i="2" s="1"/>
  <c r="G30" i="3" s="1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L36" i="2" s="1"/>
  <c r="G36" i="3" s="1"/>
  <c r="J35" i="2"/>
  <c r="L35" i="2" s="1"/>
  <c r="G35" i="3" s="1"/>
  <c r="J34" i="2"/>
  <c r="J33" i="2"/>
  <c r="J32" i="2"/>
  <c r="J31" i="2"/>
  <c r="J30" i="2"/>
  <c r="J28" i="2"/>
  <c r="J26" i="2"/>
  <c r="L26" i="2" s="1"/>
  <c r="G26" i="3" s="1"/>
  <c r="J25" i="2"/>
  <c r="L25" i="2" s="1"/>
  <c r="G25" i="3" s="1"/>
  <c r="J24" i="2"/>
  <c r="J21" i="2"/>
  <c r="J19" i="2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H26" i="2" s="1"/>
  <c r="E26" i="3" s="1"/>
  <c r="G25" i="2"/>
  <c r="G24" i="2"/>
  <c r="G21" i="2"/>
  <c r="G19" i="2"/>
  <c r="G17" i="2"/>
  <c r="G16" i="2"/>
  <c r="G15" i="2"/>
  <c r="G14" i="2"/>
  <c r="H14" i="2" s="1"/>
  <c r="E14" i="3" s="1"/>
  <c r="G13" i="2"/>
  <c r="G12" i="2"/>
  <c r="G11" i="2"/>
  <c r="G10" i="2"/>
  <c r="F43" i="2"/>
  <c r="H43" i="2" s="1"/>
  <c r="E43" i="3" s="1"/>
  <c r="F41" i="2"/>
  <c r="H41" i="2" s="1"/>
  <c r="E41" i="3" s="1"/>
  <c r="F40" i="2"/>
  <c r="F39" i="2"/>
  <c r="F38" i="2"/>
  <c r="F37" i="2"/>
  <c r="F36" i="2"/>
  <c r="F35" i="2"/>
  <c r="F34" i="2"/>
  <c r="F33" i="2"/>
  <c r="F32" i="2"/>
  <c r="H32" i="2" s="1"/>
  <c r="E32" i="3" s="1"/>
  <c r="F31" i="2"/>
  <c r="F30" i="2"/>
  <c r="F28" i="2"/>
  <c r="F26" i="2"/>
  <c r="F25" i="2"/>
  <c r="F24" i="2"/>
  <c r="F21" i="2"/>
  <c r="F19" i="2"/>
  <c r="H19" i="2" s="1"/>
  <c r="E19" i="3" s="1"/>
  <c r="F17" i="2"/>
  <c r="F16" i="2"/>
  <c r="F15" i="2"/>
  <c r="F14" i="2"/>
  <c r="F13" i="2"/>
  <c r="F12" i="2"/>
  <c r="F11" i="2"/>
  <c r="H11" i="2" s="1"/>
  <c r="E11" i="3" s="1"/>
  <c r="F10" i="2"/>
  <c r="C43" i="2"/>
  <c r="C41" i="2"/>
  <c r="C40" i="2"/>
  <c r="C39" i="2"/>
  <c r="C38" i="2"/>
  <c r="C37" i="2"/>
  <c r="C36" i="2"/>
  <c r="C35" i="2"/>
  <c r="C34" i="2"/>
  <c r="D34" i="2" s="1"/>
  <c r="C34" i="3" s="1"/>
  <c r="C33" i="2"/>
  <c r="C32" i="2"/>
  <c r="C31" i="2"/>
  <c r="C30" i="2"/>
  <c r="C28" i="2"/>
  <c r="C26" i="2"/>
  <c r="C25" i="2"/>
  <c r="C24" i="2"/>
  <c r="D24" i="2" s="1"/>
  <c r="C24" i="3" s="1"/>
  <c r="C21" i="2"/>
  <c r="D21" i="2" s="1"/>
  <c r="C21" i="3" s="1"/>
  <c r="C19" i="2"/>
  <c r="C17" i="2"/>
  <c r="C16" i="2"/>
  <c r="C15" i="2"/>
  <c r="C14" i="2"/>
  <c r="C13" i="2"/>
  <c r="D13" i="2" s="1"/>
  <c r="C13" i="3" s="1"/>
  <c r="C12" i="2"/>
  <c r="D12" i="2" s="1"/>
  <c r="C12" i="3" s="1"/>
  <c r="C11" i="2"/>
  <c r="C10" i="2"/>
  <c r="B43" i="2"/>
  <c r="B41" i="2"/>
  <c r="B40" i="2"/>
  <c r="D40" i="2" s="1"/>
  <c r="C40" i="3" s="1"/>
  <c r="B39" i="2"/>
  <c r="D39" i="2" s="1"/>
  <c r="C39" i="3" s="1"/>
  <c r="B38" i="2"/>
  <c r="B37" i="2"/>
  <c r="B36" i="2"/>
  <c r="B35" i="2"/>
  <c r="B34" i="2"/>
  <c r="B33" i="2"/>
  <c r="B32" i="2"/>
  <c r="D32" i="2" s="1"/>
  <c r="C32" i="3" s="1"/>
  <c r="B31" i="2"/>
  <c r="B30" i="2"/>
  <c r="D30" i="2" s="1"/>
  <c r="C30" i="3" s="1"/>
  <c r="B28" i="2"/>
  <c r="D28" i="2" s="1"/>
  <c r="C28" i="3" s="1"/>
  <c r="B26" i="2"/>
  <c r="B25" i="2"/>
  <c r="B24" i="2"/>
  <c r="B21" i="2"/>
  <c r="B19" i="2"/>
  <c r="D19" i="2" s="1"/>
  <c r="C19" i="3" s="1"/>
  <c r="B17" i="2"/>
  <c r="D17" i="2" s="1"/>
  <c r="C17" i="3" s="1"/>
  <c r="B16" i="2"/>
  <c r="D16" i="2" s="1"/>
  <c r="C16" i="3" s="1"/>
  <c r="B15" i="2"/>
  <c r="B14" i="2"/>
  <c r="B13" i="2"/>
  <c r="B12" i="2"/>
  <c r="B11" i="2"/>
  <c r="B10" i="2"/>
  <c r="D10" i="2" s="1"/>
  <c r="C10" i="3" s="1"/>
  <c r="C7" i="2"/>
  <c r="B7" i="2"/>
  <c r="F6" i="2"/>
  <c r="B6" i="2"/>
  <c r="J42" i="2"/>
  <c r="G42" i="1"/>
  <c r="F42" i="1"/>
  <c r="F42" i="2"/>
  <c r="C42" i="1"/>
  <c r="D42" i="1" s="1"/>
  <c r="B42" i="3" s="1"/>
  <c r="B42" i="1"/>
  <c r="B42" i="2" s="1"/>
  <c r="K29" i="2"/>
  <c r="G29" i="1"/>
  <c r="G29" i="2" s="1"/>
  <c r="F29" i="1"/>
  <c r="F29" i="2" s="1"/>
  <c r="C29" i="1"/>
  <c r="C29" i="2" s="1"/>
  <c r="B29" i="1"/>
  <c r="J27" i="2"/>
  <c r="G27" i="1"/>
  <c r="H27" i="1" s="1"/>
  <c r="D27" i="3" s="1"/>
  <c r="F27" i="1"/>
  <c r="F27" i="2" s="1"/>
  <c r="C27" i="1"/>
  <c r="C27" i="2" s="1"/>
  <c r="B27" i="1"/>
  <c r="B27" i="2" s="1"/>
  <c r="G23" i="1"/>
  <c r="F23" i="1"/>
  <c r="F23" i="2" s="1"/>
  <c r="C23" i="1"/>
  <c r="C23" i="2" s="1"/>
  <c r="B23" i="1"/>
  <c r="K20" i="2"/>
  <c r="J20" i="2"/>
  <c r="G20" i="1"/>
  <c r="G20" i="2" s="1"/>
  <c r="F20" i="1"/>
  <c r="F20" i="2" s="1"/>
  <c r="C20" i="1"/>
  <c r="C20" i="2" s="1"/>
  <c r="B20" i="1"/>
  <c r="B20" i="2" s="1"/>
  <c r="K18" i="2"/>
  <c r="J18" i="2"/>
  <c r="G18" i="1"/>
  <c r="G18" i="2" s="1"/>
  <c r="F18" i="1"/>
  <c r="F18" i="2" s="1"/>
  <c r="C18" i="1"/>
  <c r="C18" i="2" s="1"/>
  <c r="B18" i="1"/>
  <c r="B18" i="2" s="1"/>
  <c r="K9" i="2"/>
  <c r="G9" i="1"/>
  <c r="F9" i="1"/>
  <c r="C9" i="1"/>
  <c r="B9" i="1"/>
  <c r="B9" i="2" s="1"/>
  <c r="K42" i="2"/>
  <c r="K27" i="2"/>
  <c r="G42" i="2"/>
  <c r="J46" i="2"/>
  <c r="F46" i="2"/>
  <c r="C46" i="2"/>
  <c r="D46" i="2" s="1"/>
  <c r="C46" i="3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7" i="1"/>
  <c r="F27" i="3" s="1"/>
  <c r="L26" i="1"/>
  <c r="F26" i="3" s="1"/>
  <c r="L25" i="1"/>
  <c r="F25" i="3" s="1"/>
  <c r="L24" i="1"/>
  <c r="F24" i="3" s="1"/>
  <c r="L21" i="1"/>
  <c r="F21" i="3" s="1"/>
  <c r="L20" i="1"/>
  <c r="F20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24" i="2"/>
  <c r="G24" i="3" s="1"/>
  <c r="L28" i="2"/>
  <c r="G28" i="3" s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I23" i="4"/>
  <c r="I21" i="4"/>
  <c r="H21" i="4"/>
  <c r="E21" i="4"/>
  <c r="I20" i="4"/>
  <c r="H20" i="4"/>
  <c r="I19" i="4"/>
  <c r="H19" i="4"/>
  <c r="E19" i="4"/>
  <c r="I18" i="4"/>
  <c r="H18" i="4"/>
  <c r="I17" i="4"/>
  <c r="H17" i="4"/>
  <c r="I16" i="4"/>
  <c r="H16" i="4"/>
  <c r="I15" i="4"/>
  <c r="H15" i="4"/>
  <c r="E15" i="4"/>
  <c r="I14" i="4"/>
  <c r="H14" i="4"/>
  <c r="I13" i="4"/>
  <c r="H13" i="4"/>
  <c r="E13" i="4"/>
  <c r="I12" i="4"/>
  <c r="H12" i="4"/>
  <c r="I11" i="4"/>
  <c r="H11" i="4"/>
  <c r="E11" i="4"/>
  <c r="I10" i="4"/>
  <c r="H10" i="4"/>
  <c r="I9" i="4"/>
  <c r="H9" i="4"/>
  <c r="E9" i="4"/>
  <c r="D25" i="2"/>
  <c r="C25" i="3" s="1"/>
  <c r="D46" i="3"/>
  <c r="B46" i="3"/>
  <c r="H43" i="1"/>
  <c r="D43" i="3" s="1"/>
  <c r="D43" i="1"/>
  <c r="B43" i="3" s="1"/>
  <c r="H42" i="1"/>
  <c r="D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D33" i="2"/>
  <c r="C33" i="3" s="1"/>
  <c r="H10" i="2"/>
  <c r="E10" i="3" s="1"/>
  <c r="H25" i="2"/>
  <c r="E25" i="3" s="1"/>
  <c r="H13" i="2"/>
  <c r="E13" i="3" s="1"/>
  <c r="D41" i="2"/>
  <c r="C41" i="3" s="1"/>
  <c r="D14" i="2"/>
  <c r="C14" i="3" s="1"/>
  <c r="D26" i="2"/>
  <c r="C26" i="3" s="1"/>
  <c r="H35" i="2"/>
  <c r="E35" i="3" s="1"/>
  <c r="D45" i="3"/>
  <c r="H12" i="2"/>
  <c r="E12" i="3" s="1"/>
  <c r="F46" i="3"/>
  <c r="F45" i="3"/>
  <c r="D35" i="2" l="1"/>
  <c r="C35" i="3" s="1"/>
  <c r="H15" i="2"/>
  <c r="E15" i="3" s="1"/>
  <c r="L17" i="2"/>
  <c r="G17" i="3" s="1"/>
  <c r="H20" i="2"/>
  <c r="E20" i="3" s="1"/>
  <c r="H16" i="2"/>
  <c r="E16" i="3" s="1"/>
  <c r="H30" i="2"/>
  <c r="E30" i="3" s="1"/>
  <c r="H38" i="2"/>
  <c r="E38" i="3" s="1"/>
  <c r="L32" i="2"/>
  <c r="G32" i="3" s="1"/>
  <c r="D15" i="2"/>
  <c r="C15" i="3" s="1"/>
  <c r="H17" i="2"/>
  <c r="E17" i="3" s="1"/>
  <c r="H31" i="2"/>
  <c r="E31" i="3" s="1"/>
  <c r="L27" i="2"/>
  <c r="G27" i="3" s="1"/>
  <c r="H20" i="1"/>
  <c r="D20" i="3" s="1"/>
  <c r="D18" i="1"/>
  <c r="B18" i="3" s="1"/>
  <c r="H18" i="1"/>
  <c r="D18" i="3" s="1"/>
  <c r="G27" i="2"/>
  <c r="H27" i="2" s="1"/>
  <c r="E27" i="3" s="1"/>
  <c r="D20" i="2"/>
  <c r="C20" i="3" s="1"/>
  <c r="C42" i="2"/>
  <c r="D42" i="2" s="1"/>
  <c r="C42" i="3" s="1"/>
  <c r="H28" i="2"/>
  <c r="E28" i="3" s="1"/>
  <c r="H37" i="2"/>
  <c r="E37" i="3" s="1"/>
  <c r="L33" i="2"/>
  <c r="G33" i="3" s="1"/>
  <c r="D11" i="2"/>
  <c r="C11" i="3" s="1"/>
  <c r="D38" i="2"/>
  <c r="C38" i="3" s="1"/>
  <c r="H40" i="2"/>
  <c r="E40" i="3" s="1"/>
  <c r="D43" i="2"/>
  <c r="C43" i="3" s="1"/>
  <c r="D31" i="2"/>
  <c r="C31" i="3" s="1"/>
  <c r="H36" i="2"/>
  <c r="E36" i="3" s="1"/>
  <c r="H21" i="2"/>
  <c r="E21" i="3" s="1"/>
  <c r="L16" i="2"/>
  <c r="G16" i="3" s="1"/>
  <c r="L13" i="2"/>
  <c r="G13" i="3" s="1"/>
  <c r="H39" i="2"/>
  <c r="E39" i="3" s="1"/>
  <c r="H24" i="2"/>
  <c r="E24" i="3" s="1"/>
  <c r="L14" i="2"/>
  <c r="G14" i="3" s="1"/>
  <c r="D36" i="2"/>
  <c r="C36" i="3" s="1"/>
  <c r="L19" i="2"/>
  <c r="G19" i="3" s="1"/>
  <c r="L40" i="2"/>
  <c r="G40" i="3" s="1"/>
  <c r="L20" i="2"/>
  <c r="G20" i="3" s="1"/>
  <c r="L15" i="2"/>
  <c r="G15" i="3" s="1"/>
  <c r="L31" i="2"/>
  <c r="G31" i="3" s="1"/>
  <c r="E46" i="2"/>
  <c r="O25" i="23"/>
  <c r="P5" i="23"/>
  <c r="P25" i="23" s="1"/>
  <c r="E17" i="4"/>
  <c r="E10" i="4"/>
  <c r="E12" i="4"/>
  <c r="E14" i="4"/>
  <c r="E16" i="4"/>
  <c r="E18" i="4"/>
  <c r="E20" i="4"/>
  <c r="E23" i="4"/>
  <c r="L42" i="2"/>
  <c r="G42" i="3" s="1"/>
  <c r="L42" i="1"/>
  <c r="F42" i="3" s="1"/>
  <c r="H42" i="2"/>
  <c r="E42" i="3" s="1"/>
  <c r="L37" i="2"/>
  <c r="G37" i="3" s="1"/>
  <c r="D37" i="2"/>
  <c r="C37" i="3" s="1"/>
  <c r="L34" i="2"/>
  <c r="G34" i="3" s="1"/>
  <c r="D29" i="1"/>
  <c r="B29" i="3" s="1"/>
  <c r="H33" i="2"/>
  <c r="E33" i="3" s="1"/>
  <c r="H29" i="1"/>
  <c r="D29" i="3" s="1"/>
  <c r="J22" i="2"/>
  <c r="B29" i="2"/>
  <c r="D29" i="2" s="1"/>
  <c r="C29" i="3" s="1"/>
  <c r="L29" i="1"/>
  <c r="F29" i="3" s="1"/>
  <c r="K22" i="2"/>
  <c r="J29" i="2"/>
  <c r="L29" i="2" s="1"/>
  <c r="G29" i="3" s="1"/>
  <c r="G22" i="1"/>
  <c r="G22" i="2" s="1"/>
  <c r="H29" i="2"/>
  <c r="E29" i="3" s="1"/>
  <c r="D27" i="2"/>
  <c r="C27" i="3" s="1"/>
  <c r="J23" i="2"/>
  <c r="C22" i="1"/>
  <c r="C22" i="2" s="1"/>
  <c r="D23" i="1"/>
  <c r="B23" i="3" s="1"/>
  <c r="L23" i="1"/>
  <c r="F23" i="3" s="1"/>
  <c r="K23" i="2"/>
  <c r="H23" i="1"/>
  <c r="D23" i="3" s="1"/>
  <c r="G23" i="2"/>
  <c r="H23" i="2" s="1"/>
  <c r="E23" i="3" s="1"/>
  <c r="F22" i="1"/>
  <c r="B22" i="1"/>
  <c r="B23" i="2"/>
  <c r="D23" i="2" s="1"/>
  <c r="C23" i="3" s="1"/>
  <c r="L21" i="2"/>
  <c r="G21" i="3" s="1"/>
  <c r="G8" i="1"/>
  <c r="F8" i="1"/>
  <c r="H8" i="1" s="1"/>
  <c r="D8" i="3" s="1"/>
  <c r="C8" i="1"/>
  <c r="C8" i="2" s="1"/>
  <c r="D20" i="1"/>
  <c r="B20" i="3" s="1"/>
  <c r="L18" i="2"/>
  <c r="G18" i="3" s="1"/>
  <c r="L18" i="1"/>
  <c r="F18" i="3" s="1"/>
  <c r="H18" i="2"/>
  <c r="E18" i="3" s="1"/>
  <c r="D18" i="2"/>
  <c r="C18" i="3" s="1"/>
  <c r="B8" i="1"/>
  <c r="B8" i="2" s="1"/>
  <c r="G9" i="2"/>
  <c r="G8" i="2"/>
  <c r="H9" i="1"/>
  <c r="D9" i="3" s="1"/>
  <c r="C9" i="2"/>
  <c r="D9" i="2" s="1"/>
  <c r="C9" i="3" s="1"/>
  <c r="K8" i="2"/>
  <c r="J8" i="2"/>
  <c r="J44" i="2"/>
  <c r="J9" i="2"/>
  <c r="L9" i="2" s="1"/>
  <c r="G9" i="3" s="1"/>
  <c r="F9" i="2"/>
  <c r="D9" i="1"/>
  <c r="B9" i="3" s="1"/>
  <c r="L10" i="2"/>
  <c r="G10" i="3" s="1"/>
  <c r="L9" i="1"/>
  <c r="F9" i="3" s="1"/>
  <c r="F8" i="2"/>
  <c r="F44" i="1" l="1"/>
  <c r="L23" i="2"/>
  <c r="G23" i="3" s="1"/>
  <c r="G44" i="1"/>
  <c r="L22" i="2"/>
  <c r="G22" i="3" s="1"/>
  <c r="L22" i="1"/>
  <c r="F22" i="3" s="1"/>
  <c r="C44" i="1"/>
  <c r="F22" i="2"/>
  <c r="H22" i="2" s="1"/>
  <c r="E22" i="3" s="1"/>
  <c r="H22" i="1"/>
  <c r="D22" i="3" s="1"/>
  <c r="D22" i="1"/>
  <c r="B22" i="3" s="1"/>
  <c r="B22" i="2"/>
  <c r="D22" i="2" s="1"/>
  <c r="C22" i="3" s="1"/>
  <c r="G44" i="2"/>
  <c r="I39" i="2" s="1"/>
  <c r="J45" i="2"/>
  <c r="H8" i="2"/>
  <c r="E8" i="3" s="1"/>
  <c r="D8" i="2"/>
  <c r="C8" i="3" s="1"/>
  <c r="B44" i="1"/>
  <c r="B44" i="2" s="1"/>
  <c r="D8" i="1"/>
  <c r="B8" i="3" s="1"/>
  <c r="L8" i="2"/>
  <c r="G8" i="3" s="1"/>
  <c r="L8" i="1"/>
  <c r="F8" i="3" s="1"/>
  <c r="H9" i="2"/>
  <c r="E9" i="3" s="1"/>
  <c r="L44" i="1"/>
  <c r="F44" i="3" s="1"/>
  <c r="F45" i="2"/>
  <c r="F44" i="2"/>
  <c r="H44" i="1" l="1"/>
  <c r="D44" i="3" s="1"/>
  <c r="I25" i="2"/>
  <c r="I21" i="2"/>
  <c r="I37" i="2"/>
  <c r="H44" i="2"/>
  <c r="E44" i="3" s="1"/>
  <c r="I10" i="2"/>
  <c r="C44" i="2"/>
  <c r="D44" i="2" s="1"/>
  <c r="C44" i="3" s="1"/>
  <c r="G45" i="2"/>
  <c r="K46" i="2"/>
  <c r="I35" i="2"/>
  <c r="I16" i="2"/>
  <c r="I33" i="2"/>
  <c r="I41" i="2"/>
  <c r="I38" i="2"/>
  <c r="I17" i="2"/>
  <c r="I31" i="2"/>
  <c r="I30" i="2"/>
  <c r="I26" i="2"/>
  <c r="I43" i="2"/>
  <c r="I44" i="2"/>
  <c r="I22" i="2"/>
  <c r="I14" i="2"/>
  <c r="I34" i="2"/>
  <c r="I8" i="2"/>
  <c r="I18" i="2"/>
  <c r="I42" i="2"/>
  <c r="I20" i="2"/>
  <c r="I9" i="2"/>
  <c r="I23" i="2"/>
  <c r="I27" i="2"/>
  <c r="I29" i="2"/>
  <c r="I24" i="2"/>
  <c r="I19" i="2"/>
  <c r="I15" i="2"/>
  <c r="I12" i="2"/>
  <c r="I11" i="2"/>
  <c r="I13" i="2"/>
  <c r="I36" i="2"/>
  <c r="I28" i="2"/>
  <c r="I32" i="2"/>
  <c r="I40" i="2"/>
  <c r="K44" i="2"/>
  <c r="M29" i="2" s="1"/>
  <c r="D44" i="1"/>
  <c r="B44" i="3" s="1"/>
  <c r="B45" i="2"/>
  <c r="K45" i="2"/>
  <c r="E31" i="2" l="1"/>
  <c r="E21" i="2"/>
  <c r="E25" i="2"/>
  <c r="E38" i="2"/>
  <c r="G46" i="2"/>
  <c r="I46" i="2" s="1"/>
  <c r="E18" i="2"/>
  <c r="E40" i="2"/>
  <c r="E20" i="2"/>
  <c r="E34" i="2"/>
  <c r="E16" i="2"/>
  <c r="E29" i="2"/>
  <c r="E14" i="2"/>
  <c r="E43" i="2"/>
  <c r="E22" i="2"/>
  <c r="E11" i="2"/>
  <c r="E37" i="2"/>
  <c r="E9" i="2"/>
  <c r="E26" i="2"/>
  <c r="E35" i="2"/>
  <c r="E27" i="2"/>
  <c r="E8" i="2"/>
  <c r="E41" i="2"/>
  <c r="E10" i="2"/>
  <c r="E28" i="2"/>
  <c r="E24" i="2"/>
  <c r="E33" i="2"/>
  <c r="E30" i="2"/>
  <c r="E42" i="2"/>
  <c r="E23" i="2"/>
  <c r="E12" i="2"/>
  <c r="E36" i="2"/>
  <c r="E13" i="2"/>
  <c r="E44" i="2"/>
  <c r="E15" i="2"/>
  <c r="E17" i="2"/>
  <c r="E32" i="2"/>
  <c r="E39" i="2"/>
  <c r="E19" i="2"/>
  <c r="M42" i="2"/>
  <c r="M31" i="2"/>
  <c r="M27" i="2"/>
  <c r="M18" i="2"/>
  <c r="M44" i="2"/>
  <c r="M41" i="2"/>
  <c r="M23" i="2"/>
  <c r="M22" i="2"/>
  <c r="M17" i="2"/>
  <c r="M39" i="2"/>
  <c r="M38" i="2"/>
  <c r="M15" i="2"/>
  <c r="M32" i="2"/>
  <c r="M43" i="2"/>
  <c r="M30" i="2"/>
  <c r="M35" i="2"/>
  <c r="M14" i="2"/>
  <c r="L44" i="2"/>
  <c r="G44" i="3" s="1"/>
  <c r="M40" i="2"/>
  <c r="M10" i="2"/>
  <c r="M33" i="2"/>
  <c r="M24" i="2"/>
  <c r="M13" i="2"/>
  <c r="M19" i="2"/>
  <c r="M16" i="2"/>
  <c r="M34" i="2"/>
  <c r="M21" i="2"/>
  <c r="M9" i="2"/>
  <c r="M28" i="2"/>
  <c r="M36" i="2"/>
  <c r="M25" i="2"/>
  <c r="M37" i="2"/>
  <c r="M8" i="2"/>
  <c r="M20" i="2"/>
  <c r="M26" i="2"/>
  <c r="M12" i="2"/>
  <c r="M11" i="2"/>
  <c r="L46" i="2"/>
  <c r="G46" i="3" s="1"/>
  <c r="M46" i="2"/>
  <c r="L45" i="2"/>
  <c r="G45" i="3" s="1"/>
  <c r="M45" i="2"/>
  <c r="H45" i="2"/>
  <c r="E45" i="3" s="1"/>
  <c r="I45" i="2" l="1"/>
  <c r="H46" i="2"/>
  <c r="E46" i="3" s="1"/>
</calcChain>
</file>

<file path=xl/sharedStrings.xml><?xml version="1.0" encoding="utf-8"?>
<sst xmlns="http://schemas.openxmlformats.org/spreadsheetml/2006/main" count="421" uniqueCount="227">
  <si>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</si>
  <si>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</si>
  <si>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</si>
  <si>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</si>
  <si>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</si>
  <si>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</si>
  <si>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</si>
  <si>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</si>
  <si>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</si>
  <si>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</si>
  <si>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</si>
  <si>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</si>
  <si>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</si>
  <si>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</si>
  <si>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</si>
  <si>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</si>
  <si>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</si>
  <si>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</si>
  <si>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</si>
  <si>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</si>
  <si>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</si>
  <si>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</si>
  <si>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</si>
  <si>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</si>
  <si>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</si>
  <si>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</si>
  <si>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</si>
  <si>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</si>
  <si>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</si>
  <si>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</si>
  <si>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</si>
  <si>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</si>
  <si>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</si>
  <si>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</si>
  <si>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</si>
  <si>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</si>
  <si>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</si>
  <si>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</si>
  <si>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</si>
  <si>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</si>
  <si>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</si>
  <si>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</si>
  <si>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</si>
  <si>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</si>
  <si>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</si>
  <si>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</si>
  <si>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</si>
  <si>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</si>
  <si>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</si>
  <si>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</si>
  <si>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</si>
  <si>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</si>
  <si>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</si>
  <si>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</si>
  <si>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</si>
  <si>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</si>
  <si>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</si>
  <si>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</si>
  <si>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</si>
  <si>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</si>
  <si>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</si>
  <si>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</si>
  <si>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</si>
  <si>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</si>
  <si>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</si>
  <si>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</si>
  <si>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</si>
  <si>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</si>
  <si>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</si>
  <si>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</si>
  <si>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</si>
  <si>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</si>
  <si>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</si>
  <si>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</si>
  <si>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</si>
  <si>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</si>
  <si>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</si>
  <si>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</si>
  <si>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</si>
  <si>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</si>
  <si>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</si>
  <si>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</si>
  <si>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</si>
  <si>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</si>
  <si>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</si>
  <si>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</si>
  <si>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</si>
  <si>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</si>
  <si>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</si>
  <si>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</si>
  <si>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</si>
  <si>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</si>
  <si>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</si>
  <si>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</si>
  <si>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</si>
  <si>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</si>
  <si>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</si>
  <si>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</si>
  <si>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</si>
  <si>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</si>
  <si>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</si>
  <si>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</si>
  <si>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</si>
  <si>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</si>
  <si>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</si>
  <si>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</si>
  <si>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</si>
  <si>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</si>
  <si>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</si>
  <si>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</si>
  <si>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</si>
  <si>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</si>
  <si>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</si>
  <si>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</si>
  <si>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</si>
  <si>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</si>
  <si>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('22/'21)</t>
  </si>
  <si>
    <t xml:space="preserve"> Pay(22)  (%)</t>
  </si>
  <si>
    <t>2022 YILI İHRACATIMIZDA İLK 20 ÜLKE (1.000 $)</t>
  </si>
  <si>
    <t>2022 İHRACAT RAKAMLARI - TL</t>
  </si>
  <si>
    <t>1 - 31 ARALıK İHRACAT RAKAMLARI</t>
  </si>
  <si>
    <t xml:space="preserve">SEKTÖREL BAZDA İHRACAT RAKAMLARI -1.000 $ </t>
  </si>
  <si>
    <t>1 - 31 ARALıK</t>
  </si>
  <si>
    <t>1 OCAK  -  31 ARALıK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</si>
  <si>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</si>
  <si>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</si>
  <si>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</si>
  <si>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</si>
  <si>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</si>
  <si>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</si>
  <si>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</si>
  <si>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</si>
  <si>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</si>
  <si>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</si>
  <si>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</si>
  <si>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</si>
  <si>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</si>
  <si>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</si>
  <si>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</si>
  <si>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</si>
  <si>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</si>
  <si>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</si>
  <si>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</si>
  <si>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</si>
  <si>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</si>
  <si>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</si>
  <si>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</si>
  <si>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</si>
  <si>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</si>
  <si>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</si>
  <si>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</si>
  <si>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</si>
  <si>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</si>
  <si>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ARALıK</t>
  </si>
  <si>
    <t>2022  1 - 31 ARALıK</t>
  </si>
  <si>
    <t>FAROE ADALARI</t>
  </si>
  <si>
    <t>FRANSA GÜNEY BÖLGESİ</t>
  </si>
  <si>
    <t>ANDORRA</t>
  </si>
  <si>
    <t>NİJER</t>
  </si>
  <si>
    <t>SUUDİ ARABİSTAN</t>
  </si>
  <si>
    <t>PAPUA YENİ GİNE</t>
  </si>
  <si>
    <t>PALAU</t>
  </si>
  <si>
    <t>LETONYA</t>
  </si>
  <si>
    <t>ABD VİRJİN ADALARI</t>
  </si>
  <si>
    <t>FRANSIZ POLİNEZYASI</t>
  </si>
  <si>
    <t>ALMANYA</t>
  </si>
  <si>
    <t>ABD</t>
  </si>
  <si>
    <t>BİRLEŞİK KRALLIK</t>
  </si>
  <si>
    <t>FRANSA</t>
  </si>
  <si>
    <t>RUSYA FEDERASYONU</t>
  </si>
  <si>
    <t>İTALYA</t>
  </si>
  <si>
    <t>IRAK</t>
  </si>
  <si>
    <t>İSPANYA</t>
  </si>
  <si>
    <t>ROMANYA</t>
  </si>
  <si>
    <t>İSRAİL</t>
  </si>
  <si>
    <t>İSTANBUL</t>
  </si>
  <si>
    <t>BURSA</t>
  </si>
  <si>
    <t>KOCAELI</t>
  </si>
  <si>
    <t>İZMIR</t>
  </si>
  <si>
    <t>ANKARA</t>
  </si>
  <si>
    <t>GAZIANTEP</t>
  </si>
  <si>
    <t>MANISA</t>
  </si>
  <si>
    <t>SAKARYA</t>
  </si>
  <si>
    <t>DENIZLI</t>
  </si>
  <si>
    <t>MERSIN</t>
  </si>
  <si>
    <t>BATMAN</t>
  </si>
  <si>
    <t>TUNCELI</t>
  </si>
  <si>
    <t>HAKKARI</t>
  </si>
  <si>
    <t>NEVŞEHIR</t>
  </si>
  <si>
    <t>ADIYAMAN</t>
  </si>
  <si>
    <t>YOZGAT</t>
  </si>
  <si>
    <t>SINOP</t>
  </si>
  <si>
    <t>BINGÖL</t>
  </si>
  <si>
    <t>YALOVA</t>
  </si>
  <si>
    <t>SIVAS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</si>
  <si>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</si>
  <si>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</si>
  <si>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</si>
  <si>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</si>
  <si>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</si>
  <si>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</si>
  <si>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</si>
  <si>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</si>
  <si>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</si>
  <si>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</si>
  <si>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</si>
  <si>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</si>
  <si>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</si>
  <si>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</si>
  <si>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HOLLANDA</t>
  </si>
  <si>
    <t>POLONYA</t>
  </si>
  <si>
    <t>BULGARİSTAN</t>
  </si>
  <si>
    <t>BELÇİKA</t>
  </si>
  <si>
    <t>MISIR</t>
  </si>
  <si>
    <t>BAE</t>
  </si>
  <si>
    <t>FAS</t>
  </si>
  <si>
    <t>ÇİN</t>
  </si>
  <si>
    <t>YUNANİSTAN</t>
  </si>
  <si>
    <t>LÜBNAN</t>
  </si>
  <si>
    <t>İhracatçı Birlikleri Kaydından Muaf İhracat ile Antrepo ve Serbest Bölgeler Farkı</t>
  </si>
  <si>
    <t>GENEL İHRACAT TOPLAMI</t>
  </si>
  <si>
    <t>1 Aralık - 31 Aralık</t>
  </si>
  <si>
    <t>1 Ocak - 31 Aralık</t>
  </si>
  <si>
    <t>ARALIK (2022/2021)</t>
  </si>
  <si>
    <t>OCAK - ARALIK (2022/2021)</t>
  </si>
  <si>
    <t>SON 12 AYLIK (2022/2021)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</si>
  <si>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=2021 Yılında 0 fobusd üzerindeki İller baz alınmıştır.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</si>
</sst>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00B0F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11085179.373859998</c:v>
                </c:pt>
                <c:pt idx="1">
                  <c:v>11957088.980749998</c:v>
                </c:pt>
                <c:pt idx="2">
                  <c:v>14123660.14191</c:v>
                </c:pt>
                <c:pt idx="3">
                  <c:v>14149258.634040004</c:v>
                </c:pt>
                <c:pt idx="4">
                  <c:v>12593860.708520003</c:v>
                </c:pt>
                <c:pt idx="5">
                  <c:v>15245752.904750001</c:v>
                </c:pt>
                <c:pt idx="6">
                  <c:v>12622823.79087</c:v>
                </c:pt>
                <c:pt idx="7">
                  <c:v>14417188.67403</c:v>
                </c:pt>
                <c:pt idx="8">
                  <c:v>15801352.77499</c:v>
                </c:pt>
                <c:pt idx="9">
                  <c:v>15676458.932530001</c:v>
                </c:pt>
                <c:pt idx="10">
                  <c:v>16218682.567199998</c:v>
                </c:pt>
                <c:pt idx="11">
                  <c:v>16908173.975439999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6-4432-9F8D-30E379BDB3FB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13088346.966020003</c:v>
                </c:pt>
                <c:pt idx="1">
                  <c:v>14951998.698719997</c:v>
                </c:pt>
                <c:pt idx="2">
                  <c:v>17129835.748790003</c:v>
                </c:pt>
                <c:pt idx="3">
                  <c:v>17665789.177370001</c:v>
                </c:pt>
                <c:pt idx="4">
                  <c:v>14046779.5218</c:v>
                </c:pt>
                <c:pt idx="5">
                  <c:v>17263964.484390002</c:v>
                </c:pt>
                <c:pt idx="6">
                  <c:v>13545028.034559999</c:v>
                </c:pt>
                <c:pt idx="7">
                  <c:v>15283129.007650001</c:v>
                </c:pt>
                <c:pt idx="8">
                  <c:v>16224889.431739999</c:v>
                </c:pt>
                <c:pt idx="9">
                  <c:v>15005709.462619999</c:v>
                </c:pt>
                <c:pt idx="10">
                  <c:v>15481310.031269997</c:v>
                </c:pt>
                <c:pt idx="11">
                  <c:v>16193991.472819997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6-4432-9F8D-30E379BD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1760"/>
        <c:axId val="63396864"/>
      </c:lineChart>
      <c:catAx>
        <c:axId val="634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39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3968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401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119386.62277</c:v>
                </c:pt>
                <c:pt idx="1">
                  <c:v>126675.82837</c:v>
                </c:pt>
                <c:pt idx="2">
                  <c:v>155085.14507999999</c:v>
                </c:pt>
                <c:pt idx="3">
                  <c:v>138449.58999000001</c:v>
                </c:pt>
                <c:pt idx="4">
                  <c:v>95080.687220000007</c:v>
                </c:pt>
                <c:pt idx="5">
                  <c:v>119344.37836</c:v>
                </c:pt>
                <c:pt idx="6">
                  <c:v>74195.327789999996</c:v>
                </c:pt>
                <c:pt idx="7">
                  <c:v>106005.39924</c:v>
                </c:pt>
                <c:pt idx="8">
                  <c:v>146747.73193000001</c:v>
                </c:pt>
                <c:pt idx="9">
                  <c:v>177273.60724000001</c:v>
                </c:pt>
                <c:pt idx="10">
                  <c:v>168780.44870000001</c:v>
                </c:pt>
                <c:pt idx="11">
                  <c:v>146438.92973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B-4BDD-AB2A-CD5EEEFE0B39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121879.30407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71747.925839999996</c:v>
                </c:pt>
                <c:pt idx="7">
                  <c:v>113456.22534</c:v>
                </c:pt>
                <c:pt idx="8">
                  <c:v>159668.88045</c:v>
                </c:pt>
                <c:pt idx="9">
                  <c:v>194546.33186999999</c:v>
                </c:pt>
                <c:pt idx="10">
                  <c:v>175975.25318999999</c:v>
                </c:pt>
                <c:pt idx="11">
                  <c:v>169857.97201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B-4BDD-AB2A-CD5EEEFE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7664"/>
        <c:axId val="103198208"/>
      </c:lineChart>
      <c:catAx>
        <c:axId val="1031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198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111705.48845999999</c:v>
                </c:pt>
                <c:pt idx="6">
                  <c:v>86229.482130000004</c:v>
                </c:pt>
                <c:pt idx="7">
                  <c:v>91212.784839999993</c:v>
                </c:pt>
                <c:pt idx="8">
                  <c:v>135579.10144</c:v>
                </c:pt>
                <c:pt idx="9">
                  <c:v>178082.00547999999</c:v>
                </c:pt>
                <c:pt idx="10">
                  <c:v>224285.44568</c:v>
                </c:pt>
                <c:pt idx="11">
                  <c:v>204363.84375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B-438C-AEA2-4D8660D7E966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250347.52458</c:v>
                </c:pt>
                <c:pt idx="10">
                  <c:v>277935.37426000001</c:v>
                </c:pt>
                <c:pt idx="11">
                  <c:v>247053.08914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B-438C-AEA2-4D8660D7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4400"/>
        <c:axId val="104186576"/>
      </c:lineChart>
      <c:catAx>
        <c:axId val="10418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18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865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184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24072.580310000001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37818.71056</c:v>
                </c:pt>
                <c:pt idx="10">
                  <c:v>64223.611640000003</c:v>
                </c:pt>
                <c:pt idx="11">
                  <c:v>103612.99815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C-48A1-AEB8-17312471FDB2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C-48A1-AEB8-17312471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2224"/>
        <c:axId val="104182768"/>
      </c:lineChart>
      <c:catAx>
        <c:axId val="10418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18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827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182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79070.990999999995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79483.835579999999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5-4525-B88A-7D6BDA6D85A8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49195.791729999997</c:v>
                </c:pt>
                <c:pt idx="2">
                  <c:v>49264.961300000003</c:v>
                </c:pt>
                <c:pt idx="3">
                  <c:v>52377.636700000003</c:v>
                </c:pt>
                <c:pt idx="4">
                  <c:v>62131.952920000003</c:v>
                </c:pt>
                <c:pt idx="5">
                  <c:v>85386.680869999997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76717.204389999999</c:v>
                </c:pt>
                <c:pt idx="10">
                  <c:v>57727.288930000002</c:v>
                </c:pt>
                <c:pt idx="11">
                  <c:v>77389.950119999994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5-4525-B88A-7D6BDA6D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80592"/>
        <c:axId val="104183312"/>
      </c:lineChart>
      <c:catAx>
        <c:axId val="10418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18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833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18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10095.649670000001</c:v>
                </c:pt>
                <c:pt idx="11">
                  <c:v>12952.76766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650-82F2-C55400D8BF27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4-4650-82F2-C55400D8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0048"/>
        <c:axId val="104461680"/>
      </c:lineChart>
      <c:catAx>
        <c:axId val="10446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0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382464.25160000002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308796.14597999997</c:v>
                </c:pt>
                <c:pt idx="10">
                  <c:v>355827.06575000001</c:v>
                </c:pt>
                <c:pt idx="11">
                  <c:v>352772.72990999999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2-4ADA-8B24-A116180F4EFD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407113.88834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ADA-8B24-A116180F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1136"/>
        <c:axId val="104463856"/>
      </c:lineChart>
      <c:catAx>
        <c:axId val="10446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3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1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557501.98051999998</c:v>
                </c:pt>
                <c:pt idx="1">
                  <c:v>622166.26231000002</c:v>
                </c:pt>
                <c:pt idx="2">
                  <c:v>751893.48478000006</c:v>
                </c:pt>
                <c:pt idx="3">
                  <c:v>775790.70385000005</c:v>
                </c:pt>
                <c:pt idx="4">
                  <c:v>612483.20826999994</c:v>
                </c:pt>
                <c:pt idx="5">
                  <c:v>799388.60693000001</c:v>
                </c:pt>
                <c:pt idx="6">
                  <c:v>605497.07695000002</c:v>
                </c:pt>
                <c:pt idx="7">
                  <c:v>730989.13491999998</c:v>
                </c:pt>
                <c:pt idx="8">
                  <c:v>759872.90446999995</c:v>
                </c:pt>
                <c:pt idx="9">
                  <c:v>703168.12087999994</c:v>
                </c:pt>
                <c:pt idx="10">
                  <c:v>764052.07501000003</c:v>
                </c:pt>
                <c:pt idx="11">
                  <c:v>757962.81608000002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F4-98CC-59F783E8CF1A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452623.84928000002</c:v>
                </c:pt>
                <c:pt idx="1">
                  <c:v>479071.42109999998</c:v>
                </c:pt>
                <c:pt idx="2">
                  <c:v>580656.74308000004</c:v>
                </c:pt>
                <c:pt idx="3">
                  <c:v>580638.04449999996</c:v>
                </c:pt>
                <c:pt idx="4">
                  <c:v>501065.42385000002</c:v>
                </c:pt>
                <c:pt idx="5">
                  <c:v>613074.04041000002</c:v>
                </c:pt>
                <c:pt idx="6">
                  <c:v>505401.99088</c:v>
                </c:pt>
                <c:pt idx="7">
                  <c:v>605133.60210000002</c:v>
                </c:pt>
                <c:pt idx="8">
                  <c:v>650656.73780999996</c:v>
                </c:pt>
                <c:pt idx="9">
                  <c:v>613673.09618999995</c:v>
                </c:pt>
                <c:pt idx="10">
                  <c:v>694274.45759000001</c:v>
                </c:pt>
                <c:pt idx="11">
                  <c:v>712894.75083999999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C-4DF4-98CC-59F783E8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3312"/>
        <c:axId val="104462768"/>
      </c:lineChart>
      <c:catAx>
        <c:axId val="10446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2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3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814863.34068000002</c:v>
                </c:pt>
                <c:pt idx="1">
                  <c:v>879872.41151000001</c:v>
                </c:pt>
                <c:pt idx="2">
                  <c:v>950843.48181999999</c:v>
                </c:pt>
                <c:pt idx="3">
                  <c:v>993034.53446999996</c:v>
                </c:pt>
                <c:pt idx="4">
                  <c:v>766320.46606999997</c:v>
                </c:pt>
                <c:pt idx="5">
                  <c:v>981429.12491999997</c:v>
                </c:pt>
                <c:pt idx="6">
                  <c:v>727107.97646000003</c:v>
                </c:pt>
                <c:pt idx="7">
                  <c:v>834825.32632999995</c:v>
                </c:pt>
                <c:pt idx="8">
                  <c:v>933997.45423999999</c:v>
                </c:pt>
                <c:pt idx="9">
                  <c:v>833547.72748</c:v>
                </c:pt>
                <c:pt idx="10">
                  <c:v>844343.08352999995</c:v>
                </c:pt>
                <c:pt idx="11">
                  <c:v>798593.56608000002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B-45DD-86A8-29F5B0EADA29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744922.84401</c:v>
                </c:pt>
                <c:pt idx="2">
                  <c:v>868398.21742999996</c:v>
                </c:pt>
                <c:pt idx="3">
                  <c:v>877321.17700999998</c:v>
                </c:pt>
                <c:pt idx="4">
                  <c:v>743235.71450999996</c:v>
                </c:pt>
                <c:pt idx="5">
                  <c:v>898555.29079999996</c:v>
                </c:pt>
                <c:pt idx="6">
                  <c:v>723407.64879999997</c:v>
                </c:pt>
                <c:pt idx="7">
                  <c:v>827953.61274000001</c:v>
                </c:pt>
                <c:pt idx="8">
                  <c:v>943339.61288999999</c:v>
                </c:pt>
                <c:pt idx="9">
                  <c:v>916736.53581000003</c:v>
                </c:pt>
                <c:pt idx="10">
                  <c:v>935903.66773999995</c:v>
                </c:pt>
                <c:pt idx="11">
                  <c:v>931931.27853000001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B-45DD-86A8-29F5B0EA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6576"/>
        <c:axId val="104464944"/>
      </c:lineChart>
      <c:catAx>
        <c:axId val="10446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4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6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132688.50438</c:v>
                </c:pt>
                <c:pt idx="1">
                  <c:v>177392.94321</c:v>
                </c:pt>
                <c:pt idx="2">
                  <c:v>191705.15947000001</c:v>
                </c:pt>
                <c:pt idx="3">
                  <c:v>187035.60385000001</c:v>
                </c:pt>
                <c:pt idx="4">
                  <c:v>116468.30718</c:v>
                </c:pt>
                <c:pt idx="5">
                  <c:v>171948.24174</c:v>
                </c:pt>
                <c:pt idx="6">
                  <c:v>155381.60702</c:v>
                </c:pt>
                <c:pt idx="7">
                  <c:v>190918.48850000001</c:v>
                </c:pt>
                <c:pt idx="8">
                  <c:v>209908.2592</c:v>
                </c:pt>
                <c:pt idx="9">
                  <c:v>168528.69665999999</c:v>
                </c:pt>
                <c:pt idx="10">
                  <c:v>173351.05908000001</c:v>
                </c:pt>
                <c:pt idx="11">
                  <c:v>182430.39533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9-410A-A54A-24895386BEC6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109745.77877</c:v>
                </c:pt>
                <c:pt idx="1">
                  <c:v>128849.98011</c:v>
                </c:pt>
                <c:pt idx="2">
                  <c:v>157415.66860999999</c:v>
                </c:pt>
                <c:pt idx="3">
                  <c:v>142850.45667000001</c:v>
                </c:pt>
                <c:pt idx="4">
                  <c:v>100608.10935</c:v>
                </c:pt>
                <c:pt idx="5">
                  <c:v>152945.25654</c:v>
                </c:pt>
                <c:pt idx="6">
                  <c:v>144731.09422</c:v>
                </c:pt>
                <c:pt idx="7">
                  <c:v>156640.94991</c:v>
                </c:pt>
                <c:pt idx="8">
                  <c:v>171821.91318999999</c:v>
                </c:pt>
                <c:pt idx="9">
                  <c:v>159286.07376</c:v>
                </c:pt>
                <c:pt idx="10">
                  <c:v>148391.04584999999</c:v>
                </c:pt>
                <c:pt idx="11">
                  <c:v>158218.04332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9-410A-A54A-24895386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8208"/>
        <c:axId val="104458416"/>
      </c:lineChart>
      <c:catAx>
        <c:axId val="10446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5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58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8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</c:v>
                </c:pt>
                <c:pt idx="2">
                  <c:v>259806.35934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225209.31993999999</c:v>
                </c:pt>
                <c:pt idx="6">
                  <c:v>156205.38829</c:v>
                </c:pt>
                <c:pt idx="7">
                  <c:v>224283.58918000001</c:v>
                </c:pt>
                <c:pt idx="8">
                  <c:v>245560.09426000001</c:v>
                </c:pt>
                <c:pt idx="9">
                  <c:v>256743.38587999999</c:v>
                </c:pt>
                <c:pt idx="10">
                  <c:v>256596.02677</c:v>
                </c:pt>
                <c:pt idx="11">
                  <c:v>260917.99436000001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D-4757-9662-B55C3740C1A0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271360.61531999998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282936.11814999999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D-4757-9662-B55C3740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8752"/>
        <c:axId val="104469296"/>
      </c:lineChart>
      <c:catAx>
        <c:axId val="10446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68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4826-AC48-10AC6889947F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471946.21891</c:v>
                </c:pt>
                <c:pt idx="2">
                  <c:v>554600.51106000005</c:v>
                </c:pt>
                <c:pt idx="3">
                  <c:v>703513.77006000001</c:v>
                </c:pt>
                <c:pt idx="4">
                  <c:v>533049.23033000005</c:v>
                </c:pt>
                <c:pt idx="5">
                  <c:v>594051.50404999999</c:v>
                </c:pt>
                <c:pt idx="6">
                  <c:v>488171.18349000002</c:v>
                </c:pt>
                <c:pt idx="7">
                  <c:v>593040.36554000003</c:v>
                </c:pt>
                <c:pt idx="8">
                  <c:v>537920.48459999997</c:v>
                </c:pt>
                <c:pt idx="9">
                  <c:v>461895.50997000001</c:v>
                </c:pt>
                <c:pt idx="10">
                  <c:v>507099.17271999997</c:v>
                </c:pt>
                <c:pt idx="11">
                  <c:v>526564.93726999999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4826-AC48-10AC6889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97408"/>
        <c:axId val="63397952"/>
      </c:lineChart>
      <c:catAx>
        <c:axId val="633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39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397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397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2141368.1480899998</c:v>
                </c:pt>
                <c:pt idx="1">
                  <c:v>2432160.6087699998</c:v>
                </c:pt>
                <c:pt idx="2">
                  <c:v>3019385.6519499999</c:v>
                </c:pt>
                <c:pt idx="3">
                  <c:v>3297075.9072199999</c:v>
                </c:pt>
                <c:pt idx="4">
                  <c:v>2789454.8638499998</c:v>
                </c:pt>
                <c:pt idx="5">
                  <c:v>3185526.5816500001</c:v>
                </c:pt>
                <c:pt idx="6">
                  <c:v>2890896.5485200002</c:v>
                </c:pt>
                <c:pt idx="7">
                  <c:v>2947258.86974</c:v>
                </c:pt>
                <c:pt idx="8">
                  <c:v>2916914.3810399999</c:v>
                </c:pt>
                <c:pt idx="9">
                  <c:v>2603968.0261900001</c:v>
                </c:pt>
                <c:pt idx="10">
                  <c:v>2597275.7912300001</c:v>
                </c:pt>
                <c:pt idx="11">
                  <c:v>2703341.0093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1-42E1-B48F-43C20B0B64E8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1646847.3844900001</c:v>
                </c:pt>
                <c:pt idx="1">
                  <c:v>1680900.6431499999</c:v>
                </c:pt>
                <c:pt idx="2">
                  <c:v>1998413.44377</c:v>
                </c:pt>
                <c:pt idx="3">
                  <c:v>2173651.4402000001</c:v>
                </c:pt>
                <c:pt idx="4">
                  <c:v>2145366.8238400002</c:v>
                </c:pt>
                <c:pt idx="5">
                  <c:v>2376087.93731</c:v>
                </c:pt>
                <c:pt idx="6">
                  <c:v>1914049.99936</c:v>
                </c:pt>
                <c:pt idx="7">
                  <c:v>2054054.9947299999</c:v>
                </c:pt>
                <c:pt idx="8">
                  <c:v>2288959.13638</c:v>
                </c:pt>
                <c:pt idx="9">
                  <c:v>2274998.8952899999</c:v>
                </c:pt>
                <c:pt idx="10">
                  <c:v>2375390.4643100002</c:v>
                </c:pt>
                <c:pt idx="11">
                  <c:v>2494537.7944200002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1-42E1-B48F-43C20B0B6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70384"/>
        <c:axId val="104459504"/>
      </c:lineChart>
      <c:catAx>
        <c:axId val="10447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5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59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70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711562.55833999999</c:v>
                </c:pt>
                <c:pt idx="1">
                  <c:v>813024.71002</c:v>
                </c:pt>
                <c:pt idx="2">
                  <c:v>908594.49711</c:v>
                </c:pt>
                <c:pt idx="3">
                  <c:v>906174.47777</c:v>
                </c:pt>
                <c:pt idx="4">
                  <c:v>719599.70981999999</c:v>
                </c:pt>
                <c:pt idx="5">
                  <c:v>903466.97409000003</c:v>
                </c:pt>
                <c:pt idx="6">
                  <c:v>720254.89159000001</c:v>
                </c:pt>
                <c:pt idx="7">
                  <c:v>848184.23352999997</c:v>
                </c:pt>
                <c:pt idx="8">
                  <c:v>948771.18174999999</c:v>
                </c:pt>
                <c:pt idx="9">
                  <c:v>851995.11074999999</c:v>
                </c:pt>
                <c:pt idx="10">
                  <c:v>1010718.16254</c:v>
                </c:pt>
                <c:pt idx="11">
                  <c:v>1029367.57559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971-A267-4D909099FE28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650750.30125999998</c:v>
                </c:pt>
                <c:pt idx="1">
                  <c:v>683825.22444000002</c:v>
                </c:pt>
                <c:pt idx="2">
                  <c:v>783681.31042999995</c:v>
                </c:pt>
                <c:pt idx="3">
                  <c:v>820942.23250000004</c:v>
                </c:pt>
                <c:pt idx="4">
                  <c:v>734997.23048000003</c:v>
                </c:pt>
                <c:pt idx="5">
                  <c:v>826943.15567999997</c:v>
                </c:pt>
                <c:pt idx="6">
                  <c:v>696211.51508000004</c:v>
                </c:pt>
                <c:pt idx="7">
                  <c:v>758018.24687000003</c:v>
                </c:pt>
                <c:pt idx="8">
                  <c:v>875217.29217000003</c:v>
                </c:pt>
                <c:pt idx="9">
                  <c:v>807782.30727999995</c:v>
                </c:pt>
                <c:pt idx="10">
                  <c:v>838109.24242000002</c:v>
                </c:pt>
                <c:pt idx="11">
                  <c:v>935026.86305000004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5-4971-A267-4D909099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6240"/>
        <c:axId val="105304400"/>
      </c:lineChart>
      <c:catAx>
        <c:axId val="1044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30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304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456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2227764.5309899999</c:v>
                </c:pt>
                <c:pt idx="1">
                  <c:v>2538729.0824799999</c:v>
                </c:pt>
                <c:pt idx="2">
                  <c:v>2679520.9726399998</c:v>
                </c:pt>
                <c:pt idx="3">
                  <c:v>2742291.6720500002</c:v>
                </c:pt>
                <c:pt idx="4">
                  <c:v>2295116.3972100001</c:v>
                </c:pt>
                <c:pt idx="5">
                  <c:v>2768913.2206199998</c:v>
                </c:pt>
                <c:pt idx="6">
                  <c:v>2048287.1719200001</c:v>
                </c:pt>
                <c:pt idx="7">
                  <c:v>2264756.0373900002</c:v>
                </c:pt>
                <c:pt idx="8">
                  <c:v>2751652.3574199998</c:v>
                </c:pt>
                <c:pt idx="9">
                  <c:v>2648321.2470499999</c:v>
                </c:pt>
                <c:pt idx="10">
                  <c:v>2873616.4786100001</c:v>
                </c:pt>
                <c:pt idx="11">
                  <c:v>3156839.1754999999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3-4E62-8C9B-9536931EE3C8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2266223.68744</c:v>
                </c:pt>
                <c:pt idx="1">
                  <c:v>2530669.7148199999</c:v>
                </c:pt>
                <c:pt idx="2">
                  <c:v>2890087.2819699999</c:v>
                </c:pt>
                <c:pt idx="3">
                  <c:v>2462170.5479000001</c:v>
                </c:pt>
                <c:pt idx="4">
                  <c:v>1880240.25731</c:v>
                </c:pt>
                <c:pt idx="5">
                  <c:v>2350260.8968699998</c:v>
                </c:pt>
                <c:pt idx="6">
                  <c:v>1981647.6615500001</c:v>
                </c:pt>
                <c:pt idx="7">
                  <c:v>2417746.8923499999</c:v>
                </c:pt>
                <c:pt idx="8">
                  <c:v>2465093.5301000001</c:v>
                </c:pt>
                <c:pt idx="9">
                  <c:v>2603902.2508700001</c:v>
                </c:pt>
                <c:pt idx="10">
                  <c:v>2529063.0759800002</c:v>
                </c:pt>
                <c:pt idx="11">
                  <c:v>2957449.0071399999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3-4E62-8C9B-9536931E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4944"/>
        <c:axId val="105303856"/>
      </c:lineChart>
      <c:catAx>
        <c:axId val="10530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30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303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304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980433.66145000001</c:v>
                </c:pt>
                <c:pt idx="1">
                  <c:v>1173483.87158</c:v>
                </c:pt>
                <c:pt idx="2">
                  <c:v>1365464.5963399999</c:v>
                </c:pt>
                <c:pt idx="3">
                  <c:v>1395667.0896300001</c:v>
                </c:pt>
                <c:pt idx="4">
                  <c:v>1064462.9976600001</c:v>
                </c:pt>
                <c:pt idx="5">
                  <c:v>1356845.1905100001</c:v>
                </c:pt>
                <c:pt idx="6">
                  <c:v>1025974.22212</c:v>
                </c:pt>
                <c:pt idx="7">
                  <c:v>1254266.74028</c:v>
                </c:pt>
                <c:pt idx="8">
                  <c:v>1335993.2951100001</c:v>
                </c:pt>
                <c:pt idx="9">
                  <c:v>1322161.8446500001</c:v>
                </c:pt>
                <c:pt idx="10">
                  <c:v>1426563.0654899999</c:v>
                </c:pt>
                <c:pt idx="11">
                  <c:v>1492007.7228399999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9-4B5C-A104-47F0DD2CEAF5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1254784.9899500001</c:v>
                </c:pt>
                <c:pt idx="3">
                  <c:v>1251377.3909799999</c:v>
                </c:pt>
                <c:pt idx="4">
                  <c:v>1098886.8390599999</c:v>
                </c:pt>
                <c:pt idx="5">
                  <c:v>1304135.2657099999</c:v>
                </c:pt>
                <c:pt idx="6">
                  <c:v>1000010.46754</c:v>
                </c:pt>
                <c:pt idx="7">
                  <c:v>1204900.7425299999</c:v>
                </c:pt>
                <c:pt idx="8">
                  <c:v>1276019.17408</c:v>
                </c:pt>
                <c:pt idx="9">
                  <c:v>1230948.3525799999</c:v>
                </c:pt>
                <c:pt idx="10">
                  <c:v>1267930.8034699999</c:v>
                </c:pt>
                <c:pt idx="11">
                  <c:v>1313570.574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9-4B5C-A104-47F0DD2C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1888"/>
        <c:axId val="105296784"/>
      </c:lineChart>
      <c:catAx>
        <c:axId val="10529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96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1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1591573.23685</c:v>
                </c:pt>
                <c:pt idx="1">
                  <c:v>1840360.06874</c:v>
                </c:pt>
                <c:pt idx="2">
                  <c:v>2014153.57314</c:v>
                </c:pt>
                <c:pt idx="3">
                  <c:v>2035748.2270200001</c:v>
                </c:pt>
                <c:pt idx="4">
                  <c:v>1335958.7515700001</c:v>
                </c:pt>
                <c:pt idx="5">
                  <c:v>1965792.7155500001</c:v>
                </c:pt>
                <c:pt idx="6">
                  <c:v>1617780.5843400001</c:v>
                </c:pt>
                <c:pt idx="7">
                  <c:v>1837214.47199</c:v>
                </c:pt>
                <c:pt idx="8">
                  <c:v>1921224.6205899999</c:v>
                </c:pt>
                <c:pt idx="9">
                  <c:v>1703523.4713999999</c:v>
                </c:pt>
                <c:pt idx="10">
                  <c:v>1633132.7231399999</c:v>
                </c:pt>
                <c:pt idx="11">
                  <c:v>1709021.8553800001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1-4870-85EF-6F6A59F8FD3D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1512747.1221100001</c:v>
                </c:pt>
                <c:pt idx="1">
                  <c:v>1510486.29791</c:v>
                </c:pt>
                <c:pt idx="2">
                  <c:v>1674594.29899</c:v>
                </c:pt>
                <c:pt idx="3">
                  <c:v>1625071.1724400001</c:v>
                </c:pt>
                <c:pt idx="4">
                  <c:v>1299821.6106</c:v>
                </c:pt>
                <c:pt idx="5">
                  <c:v>1801807.97055</c:v>
                </c:pt>
                <c:pt idx="6">
                  <c:v>1691560.1257799999</c:v>
                </c:pt>
                <c:pt idx="7">
                  <c:v>1736087.3890800001</c:v>
                </c:pt>
                <c:pt idx="8">
                  <c:v>1942284.16362</c:v>
                </c:pt>
                <c:pt idx="9">
                  <c:v>1908618.8041699999</c:v>
                </c:pt>
                <c:pt idx="10">
                  <c:v>1729425.55342</c:v>
                </c:pt>
                <c:pt idx="11">
                  <c:v>1808065.4957699999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1-4870-85EF-6F6A59F8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7872"/>
        <c:axId val="105298416"/>
      </c:lineChart>
      <c:catAx>
        <c:axId val="10529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98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7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1119859.0772599999</c:v>
                </c:pt>
                <c:pt idx="1">
                  <c:v>1241138.7580599999</c:v>
                </c:pt>
                <c:pt idx="2">
                  <c:v>1443516.6643999999</c:v>
                </c:pt>
                <c:pt idx="3">
                  <c:v>1497016.39524</c:v>
                </c:pt>
                <c:pt idx="4">
                  <c:v>1165903.0036599999</c:v>
                </c:pt>
                <c:pt idx="5">
                  <c:v>1343748.7616999999</c:v>
                </c:pt>
                <c:pt idx="6">
                  <c:v>978658.19680000003</c:v>
                </c:pt>
                <c:pt idx="7">
                  <c:v>1132052.51617</c:v>
                </c:pt>
                <c:pt idx="8">
                  <c:v>1187991.6863800001</c:v>
                </c:pt>
                <c:pt idx="9">
                  <c:v>1048514.27561</c:v>
                </c:pt>
                <c:pt idx="10">
                  <c:v>1128907.8473100001</c:v>
                </c:pt>
                <c:pt idx="11">
                  <c:v>1098125.65148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3-4A24-A06F-8A4F13F1E025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833117.67937000003</c:v>
                </c:pt>
                <c:pt idx="2">
                  <c:v>978890.10042000003</c:v>
                </c:pt>
                <c:pt idx="3">
                  <c:v>1048964.8287599999</c:v>
                </c:pt>
                <c:pt idx="4">
                  <c:v>937477.03962000005</c:v>
                </c:pt>
                <c:pt idx="5">
                  <c:v>1125693.9550399999</c:v>
                </c:pt>
                <c:pt idx="6">
                  <c:v>929062.49080999999</c:v>
                </c:pt>
                <c:pt idx="7">
                  <c:v>1023453.5835299999</c:v>
                </c:pt>
                <c:pt idx="8">
                  <c:v>1148069.6106700001</c:v>
                </c:pt>
                <c:pt idx="9">
                  <c:v>1144153.3469400001</c:v>
                </c:pt>
                <c:pt idx="10">
                  <c:v>1203737.4269699999</c:v>
                </c:pt>
                <c:pt idx="11">
                  <c:v>1226342.3624499999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3-4A24-A06F-8A4F13F1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1344"/>
        <c:axId val="105294064"/>
      </c:lineChart>
      <c:catAx>
        <c:axId val="1052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940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1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428053.20218999998</c:v>
                </c:pt>
                <c:pt idx="2">
                  <c:v>513024.81352999998</c:v>
                </c:pt>
                <c:pt idx="3">
                  <c:v>565859.13638000004</c:v>
                </c:pt>
                <c:pt idx="4">
                  <c:v>444259.99423000001</c:v>
                </c:pt>
                <c:pt idx="5">
                  <c:v>522841.76036000001</c:v>
                </c:pt>
                <c:pt idx="6">
                  <c:v>416828.85447000002</c:v>
                </c:pt>
                <c:pt idx="7">
                  <c:v>473887.53206</c:v>
                </c:pt>
                <c:pt idx="8">
                  <c:v>458865.90658000001</c:v>
                </c:pt>
                <c:pt idx="9">
                  <c:v>413985.50426999998</c:v>
                </c:pt>
                <c:pt idx="10">
                  <c:v>416990.56430999999</c:v>
                </c:pt>
                <c:pt idx="11">
                  <c:v>440966.14072999998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7-46FF-82C2-5F6D00E9912D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402216.03662999999</c:v>
                </c:pt>
                <c:pt idx="3">
                  <c:v>401900.21363999997</c:v>
                </c:pt>
                <c:pt idx="4">
                  <c:v>384005.97986999998</c:v>
                </c:pt>
                <c:pt idx="5">
                  <c:v>425640.18014000001</c:v>
                </c:pt>
                <c:pt idx="6">
                  <c:v>357592.64304</c:v>
                </c:pt>
                <c:pt idx="7">
                  <c:v>420352.70672999998</c:v>
                </c:pt>
                <c:pt idx="8">
                  <c:v>414216.10771000001</c:v>
                </c:pt>
                <c:pt idx="9">
                  <c:v>380632.57043000002</c:v>
                </c:pt>
                <c:pt idx="10">
                  <c:v>395555.55022999999</c:v>
                </c:pt>
                <c:pt idx="11">
                  <c:v>419566.73978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7-46FF-82C2-5F6D00E9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6576"/>
        <c:axId val="105302768"/>
      </c:lineChart>
      <c:catAx>
        <c:axId val="10530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30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302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306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490992.11200999998</c:v>
                </c:pt>
                <c:pt idx="2">
                  <c:v>434701.79544999998</c:v>
                </c:pt>
                <c:pt idx="3">
                  <c:v>528669.26515999995</c:v>
                </c:pt>
                <c:pt idx="4">
                  <c:v>352385.95955999999</c:v>
                </c:pt>
                <c:pt idx="5">
                  <c:v>532410.75271000003</c:v>
                </c:pt>
                <c:pt idx="6">
                  <c:v>370839.97661000001</c:v>
                </c:pt>
                <c:pt idx="7">
                  <c:v>500933.44907999999</c:v>
                </c:pt>
                <c:pt idx="8">
                  <c:v>600898.36338999995</c:v>
                </c:pt>
                <c:pt idx="9">
                  <c:v>535771.23887999996</c:v>
                </c:pt>
                <c:pt idx="10">
                  <c:v>602903.94204999995</c:v>
                </c:pt>
                <c:pt idx="11">
                  <c:v>546376.91367000004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F-4E38-B267-4D2C1E08EEEA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406145.41819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459338.49693000002</c:v>
                </c:pt>
                <c:pt idx="7">
                  <c:v>452122.42173</c:v>
                </c:pt>
                <c:pt idx="8">
                  <c:v>507313.06409</c:v>
                </c:pt>
                <c:pt idx="9">
                  <c:v>685805.49332999997</c:v>
                </c:pt>
                <c:pt idx="10">
                  <c:v>1284244.8190299999</c:v>
                </c:pt>
                <c:pt idx="11">
                  <c:v>926794.16813000001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F-4E38-B267-4D2C1E08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5696"/>
        <c:axId val="105299504"/>
      </c:lineChart>
      <c:catAx>
        <c:axId val="10529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99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1624868.76969</c:v>
                </c:pt>
                <c:pt idx="1">
                  <c:v>1746728.87705</c:v>
                </c:pt>
                <c:pt idx="2">
                  <c:v>2254353.9685900002</c:v>
                </c:pt>
                <c:pt idx="3">
                  <c:v>2016338.4143000001</c:v>
                </c:pt>
                <c:pt idx="4">
                  <c:v>1903135.3221499999</c:v>
                </c:pt>
                <c:pt idx="5">
                  <c:v>2283676.6111400002</c:v>
                </c:pt>
                <c:pt idx="6">
                  <c:v>1598889.8585999999</c:v>
                </c:pt>
                <c:pt idx="7">
                  <c:v>1808197.25452</c:v>
                </c:pt>
                <c:pt idx="8">
                  <c:v>1758704.2932899999</c:v>
                </c:pt>
                <c:pt idx="9">
                  <c:v>1380920.8096</c:v>
                </c:pt>
                <c:pt idx="10">
                  <c:v>1347206.63766</c:v>
                </c:pt>
                <c:pt idx="11">
                  <c:v>1339547.67243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8-4B32-BCC9-1322BB3A0722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1052767.47321</c:v>
                </c:pt>
                <c:pt idx="1">
                  <c:v>1191709.9948400001</c:v>
                </c:pt>
                <c:pt idx="2">
                  <c:v>1526133.41301</c:v>
                </c:pt>
                <c:pt idx="3">
                  <c:v>1647164.7859799999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1727114.1022699999</c:v>
                </c:pt>
                <c:pt idx="7">
                  <c:v>2255362.4096900001</c:v>
                </c:pt>
                <c:pt idx="8">
                  <c:v>2578495.23636</c:v>
                </c:pt>
                <c:pt idx="9">
                  <c:v>2253924.8153900001</c:v>
                </c:pt>
                <c:pt idx="10">
                  <c:v>2014222.3881999999</c:v>
                </c:pt>
                <c:pt idx="11">
                  <c:v>2264429.8645100002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8-4B32-BCC9-1322BB3A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3520"/>
        <c:axId val="105300592"/>
      </c:lineChart>
      <c:catAx>
        <c:axId val="10529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30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3005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93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471946.21891</c:v>
                </c:pt>
                <c:pt idx="2">
                  <c:v>554600.51106000005</c:v>
                </c:pt>
                <c:pt idx="3">
                  <c:v>703513.77006000001</c:v>
                </c:pt>
                <c:pt idx="4">
                  <c:v>533049.23033000005</c:v>
                </c:pt>
                <c:pt idx="5">
                  <c:v>594051.50404999999</c:v>
                </c:pt>
                <c:pt idx="6">
                  <c:v>488171.18349000002</c:v>
                </c:pt>
                <c:pt idx="7">
                  <c:v>593040.36554000003</c:v>
                </c:pt>
                <c:pt idx="8">
                  <c:v>537920.48459999997</c:v>
                </c:pt>
                <c:pt idx="9">
                  <c:v>461895.50997000001</c:v>
                </c:pt>
                <c:pt idx="10">
                  <c:v>507099.17271999997</c:v>
                </c:pt>
                <c:pt idx="11">
                  <c:v>526564.93726999999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468A-88B4-2B954F23C8DA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496926.69274000003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1-468A-88B4-2B954F23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0432"/>
        <c:axId val="105501184"/>
      </c:lineChart>
      <c:catAx>
        <c:axId val="1055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0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01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10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7-425F-A66E-BBBFAEF49655}"/>
            </c:ext>
          </c:extLst>
        </c:ser>
        <c:ser>
          <c:idx val="1"/>
          <c:order val="1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'2002_2020_AYLIK_IHR'!$C$82:$N$82</c:f>
              <c:numCache>
                <c:formatCode>#,##0</c:formatCode>
                <c:ptCount val="12"/>
                <c:pt idx="0">
                  <c:v>17553932.872000001</c:v>
                </c:pt>
                <c:pt idx="1">
                  <c:v>19904576.482999999</c:v>
                </c:pt>
                <c:pt idx="2">
                  <c:v>22609916.171999998</c:v>
                </c:pt>
                <c:pt idx="3">
                  <c:v>23332061.588</c:v>
                </c:pt>
                <c:pt idx="4">
                  <c:v>18935100.848999999</c:v>
                </c:pt>
                <c:pt idx="5">
                  <c:v>23360895.579</c:v>
                </c:pt>
                <c:pt idx="6">
                  <c:v>18490317.221000001</c:v>
                </c:pt>
                <c:pt idx="7">
                  <c:v>21291905.879999999</c:v>
                </c:pt>
                <c:pt idx="8">
                  <c:v>22594820.822999999</c:v>
                </c:pt>
                <c:pt idx="9">
                  <c:v>21321186.605</c:v>
                </c:pt>
                <c:pt idx="10">
                  <c:v>21900299.443</c:v>
                </c:pt>
                <c:pt idx="11">
                  <c:v>22914521.438000001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7-425F-A66E-BBBFAEF4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0128"/>
        <c:axId val="103204736"/>
      </c:lineChart>
      <c:catAx>
        <c:axId val="634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20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04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3400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140232.55400999999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44156.116430000002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55114.955090000003</c:v>
                </c:pt>
                <c:pt idx="11">
                  <c:v>189482.62471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5-43D4-8D0A-18129F250824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170121.63492000001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5-43D4-8D0A-18129F25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6080"/>
        <c:axId val="105510976"/>
      </c:lineChart>
      <c:catAx>
        <c:axId val="1055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1097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060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325086.20932999998</c:v>
                </c:pt>
                <c:pt idx="2">
                  <c:v>326942.17726000003</c:v>
                </c:pt>
                <c:pt idx="3">
                  <c:v>390536.09840999998</c:v>
                </c:pt>
                <c:pt idx="4">
                  <c:v>330387.68416</c:v>
                </c:pt>
                <c:pt idx="5">
                  <c:v>286912.79222</c:v>
                </c:pt>
                <c:pt idx="6">
                  <c:v>325740.56703999999</c:v>
                </c:pt>
                <c:pt idx="7">
                  <c:v>333540.52403999999</c:v>
                </c:pt>
                <c:pt idx="8">
                  <c:v>166231.57717999999</c:v>
                </c:pt>
                <c:pt idx="9">
                  <c:v>464526.74857</c:v>
                </c:pt>
                <c:pt idx="10">
                  <c:v>503261.41817000002</c:v>
                </c:pt>
                <c:pt idx="11">
                  <c:v>647456.32842999999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5-4EA5-B41A-FC509AF216C6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302467.59448000003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5-4EA5-B41A-FC509AF2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1520"/>
        <c:axId val="105503360"/>
      </c:lineChart>
      <c:catAx>
        <c:axId val="10551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0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033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1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457936.19125999999</c:v>
                </c:pt>
                <c:pt idx="1">
                  <c:v>536901.76541999995</c:v>
                </c:pt>
                <c:pt idx="2">
                  <c:v>616171.14304</c:v>
                </c:pt>
                <c:pt idx="3">
                  <c:v>635006.78449999995</c:v>
                </c:pt>
                <c:pt idx="4">
                  <c:v>494775.11898999999</c:v>
                </c:pt>
                <c:pt idx="5">
                  <c:v>620022.01392000006</c:v>
                </c:pt>
                <c:pt idx="6">
                  <c:v>458475.49855000002</c:v>
                </c:pt>
                <c:pt idx="7">
                  <c:v>545193.88959999999</c:v>
                </c:pt>
                <c:pt idx="8">
                  <c:v>577358.88413000002</c:v>
                </c:pt>
                <c:pt idx="9">
                  <c:v>551554.40497999999</c:v>
                </c:pt>
                <c:pt idx="10">
                  <c:v>599153.04107000004</c:v>
                </c:pt>
                <c:pt idx="11">
                  <c:v>587981.14547999995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A-4650-97E0-1B647CD2B798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400023.77013999998</c:v>
                </c:pt>
                <c:pt idx="1">
                  <c:v>445925.11801999999</c:v>
                </c:pt>
                <c:pt idx="2">
                  <c:v>545985.29362000001</c:v>
                </c:pt>
                <c:pt idx="3">
                  <c:v>561086.21823999996</c:v>
                </c:pt>
                <c:pt idx="4">
                  <c:v>485871.66136999999</c:v>
                </c:pt>
                <c:pt idx="5">
                  <c:v>573154.10702</c:v>
                </c:pt>
                <c:pt idx="6">
                  <c:v>466206.55346999998</c:v>
                </c:pt>
                <c:pt idx="7">
                  <c:v>521625.02171</c:v>
                </c:pt>
                <c:pt idx="8">
                  <c:v>550044.71753000002</c:v>
                </c:pt>
                <c:pt idx="9">
                  <c:v>513411.63615999999</c:v>
                </c:pt>
                <c:pt idx="10">
                  <c:v>559243.97256999998</c:v>
                </c:pt>
                <c:pt idx="11">
                  <c:v>570142.19739999995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A-4650-97E0-1B647CD2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7168"/>
        <c:axId val="105500640"/>
      </c:lineChart>
      <c:catAx>
        <c:axId val="1055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0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500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507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2058267.29904</c:v>
                </c:pt>
                <c:pt idx="1">
                  <c:v>2127156.9267700003</c:v>
                </c:pt>
                <c:pt idx="2">
                  <c:v>2425908.1272400003</c:v>
                </c:pt>
                <c:pt idx="3">
                  <c:v>2350522.5967399999</c:v>
                </c:pt>
                <c:pt idx="4">
                  <c:v>2069723.5391500001</c:v>
                </c:pt>
                <c:pt idx="5">
                  <c:v>2557481.6841000002</c:v>
                </c:pt>
                <c:pt idx="6">
                  <c:v>2018139.0205099999</c:v>
                </c:pt>
                <c:pt idx="7">
                  <c:v>2316954.4556400003</c:v>
                </c:pt>
                <c:pt idx="8">
                  <c:v>2723108.2135199998</c:v>
                </c:pt>
                <c:pt idx="9">
                  <c:v>2827417.4755299999</c:v>
                </c:pt>
                <c:pt idx="10">
                  <c:v>3021792.3097299999</c:v>
                </c:pt>
                <c:pt idx="11">
                  <c:v>3209086.27605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64D-963C-D7FC9EBA8483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2550008.70744</c:v>
                </c:pt>
                <c:pt idx="1">
                  <c:v>2742619.5374400001</c:v>
                </c:pt>
                <c:pt idx="2">
                  <c:v>2964259.1538200001</c:v>
                </c:pt>
                <c:pt idx="3">
                  <c:v>2749441.4797700006</c:v>
                </c:pt>
                <c:pt idx="4">
                  <c:v>2408561.5605500001</c:v>
                </c:pt>
                <c:pt idx="5">
                  <c:v>2985037.3469200004</c:v>
                </c:pt>
                <c:pt idx="6">
                  <c:v>2312107.9712100001</c:v>
                </c:pt>
                <c:pt idx="7">
                  <c:v>2761230.1242400003</c:v>
                </c:pt>
                <c:pt idx="8">
                  <c:v>2983653.1437900001</c:v>
                </c:pt>
                <c:pt idx="9">
                  <c:v>3029888.8015599996</c:v>
                </c:pt>
                <c:pt idx="10">
                  <c:v>3323922.7580899997</c:v>
                </c:pt>
                <c:pt idx="11">
                  <c:v>3435761.4070800003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4-464D-963C-D7FC9EBA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0048"/>
        <c:axId val="103201472"/>
      </c:lineChart>
      <c:catAx>
        <c:axId val="1031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20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01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0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A-4CC5-BDEC-73CF3E8A1A6B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A-4CC5-BDEC-73CF3E8A1A6B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A-4CC5-BDEC-73CF3E8A1A6B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A-4CC5-BDEC-73CF3E8A1A6B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12263324.263</c:v>
                </c:pt>
                <c:pt idx="1">
                  <c:v>13155175.588</c:v>
                </c:pt>
                <c:pt idx="2">
                  <c:v>14066303.608999999</c:v>
                </c:pt>
                <c:pt idx="3">
                  <c:v>13450014.59</c:v>
                </c:pt>
                <c:pt idx="4">
                  <c:v>14141542.926999999</c:v>
                </c:pt>
                <c:pt idx="5">
                  <c:v>13053396.669</c:v>
                </c:pt>
                <c:pt idx="6">
                  <c:v>13804867.164000001</c:v>
                </c:pt>
                <c:pt idx="7">
                  <c:v>11859734.323000001</c:v>
                </c:pt>
                <c:pt idx="8">
                  <c:v>13824599.43</c:v>
                </c:pt>
                <c:pt idx="9">
                  <c:v>12846390.344000001</c:v>
                </c:pt>
                <c:pt idx="10">
                  <c:v>15100053.117000001</c:v>
                </c:pt>
                <c:pt idx="11">
                  <c:v>13915512.677999999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A-4CC5-BDEC-73CF3E8A1A6B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13056096.762</c:v>
                </c:pt>
                <c:pt idx="1">
                  <c:v>13707842.596999999</c:v>
                </c:pt>
                <c:pt idx="2">
                  <c:v>15431727.477</c:v>
                </c:pt>
                <c:pt idx="3">
                  <c:v>14209640.806</c:v>
                </c:pt>
                <c:pt idx="4">
                  <c:v>14460399.062999999</c:v>
                </c:pt>
                <c:pt idx="5">
                  <c:v>13554949.302999999</c:v>
                </c:pt>
                <c:pt idx="6">
                  <c:v>14039020.307</c:v>
                </c:pt>
                <c:pt idx="7">
                  <c:v>12095069.206</c:v>
                </c:pt>
                <c:pt idx="8">
                  <c:v>14376629.005000001</c:v>
                </c:pt>
                <c:pt idx="9">
                  <c:v>13573184.591</c:v>
                </c:pt>
                <c:pt idx="10">
                  <c:v>13782563.867000001</c:v>
                </c:pt>
                <c:pt idx="11">
                  <c:v>14217738.811000001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BA-4CC5-BDEC-73CF3E8A1A6B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12910127.484999999</c:v>
                </c:pt>
                <c:pt idx="1">
                  <c:v>12846416.717</c:v>
                </c:pt>
                <c:pt idx="2">
                  <c:v>13215986.348999999</c:v>
                </c:pt>
                <c:pt idx="3">
                  <c:v>13953422.579</c:v>
                </c:pt>
                <c:pt idx="4">
                  <c:v>11607981.552999999</c:v>
                </c:pt>
                <c:pt idx="5">
                  <c:v>12606056.614</c:v>
                </c:pt>
                <c:pt idx="6">
                  <c:v>11745880.832</c:v>
                </c:pt>
                <c:pt idx="7">
                  <c:v>11522156.392999999</c:v>
                </c:pt>
                <c:pt idx="8">
                  <c:v>12065120.414000001</c:v>
                </c:pt>
                <c:pt idx="9">
                  <c:v>13838696.312000001</c:v>
                </c:pt>
                <c:pt idx="10">
                  <c:v>12311852.096999999</c:v>
                </c:pt>
                <c:pt idx="11">
                  <c:v>12358416.421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BA-4CC5-BDEC-73CF3E8A1A6B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9956568.7919999994</c:v>
                </c:pt>
                <c:pt idx="1">
                  <c:v>12939347.18</c:v>
                </c:pt>
                <c:pt idx="2">
                  <c:v>13384191.887</c:v>
                </c:pt>
                <c:pt idx="3">
                  <c:v>12533489.672</c:v>
                </c:pt>
                <c:pt idx="4">
                  <c:v>12637024.952</c:v>
                </c:pt>
                <c:pt idx="5">
                  <c:v>13465844.799000001</c:v>
                </c:pt>
                <c:pt idx="6">
                  <c:v>10286292.933</c:v>
                </c:pt>
                <c:pt idx="7">
                  <c:v>12342120.329</c:v>
                </c:pt>
                <c:pt idx="8">
                  <c:v>11376777.023</c:v>
                </c:pt>
                <c:pt idx="9">
                  <c:v>13491939.034</c:v>
                </c:pt>
                <c:pt idx="10">
                  <c:v>13378228.023</c:v>
                </c:pt>
                <c:pt idx="11">
                  <c:v>13455174.639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BA-4CC5-BDEC-73CF3E8A1A6B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11738727.563999999</c:v>
                </c:pt>
                <c:pt idx="1">
                  <c:v>12643609.013</c:v>
                </c:pt>
                <c:pt idx="2">
                  <c:v>15075608.163000001</c:v>
                </c:pt>
                <c:pt idx="3">
                  <c:v>13420425.676999999</c:v>
                </c:pt>
                <c:pt idx="4">
                  <c:v>14213768.006999999</c:v>
                </c:pt>
                <c:pt idx="5">
                  <c:v>13671983.566</c:v>
                </c:pt>
                <c:pt idx="6">
                  <c:v>13179496.037</c:v>
                </c:pt>
                <c:pt idx="7">
                  <c:v>13916052.548</c:v>
                </c:pt>
                <c:pt idx="8">
                  <c:v>12391566.74</c:v>
                </c:pt>
                <c:pt idx="9">
                  <c:v>14672918.155999999</c:v>
                </c:pt>
                <c:pt idx="10">
                  <c:v>14909379.879000001</c:v>
                </c:pt>
                <c:pt idx="11">
                  <c:v>14661083.966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BA-4CC5-BDEC-73CF3E8A1A6B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BA-4CC5-BDEC-73CF3E8A1A6B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BA-4CC5-BDEC-73CF3E8A1A6B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BA-4CC5-BDEC-73CF3E8A1A6B}"/>
            </c:ext>
          </c:extLst>
        </c:ser>
        <c:ser>
          <c:idx val="12"/>
          <c:order val="12"/>
          <c:tx>
            <c:strRef>
              <c:f>'2002_2020_AYLIK_IHR'!$A$82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'2002_2020_AYLIK_IHR'!$C$82:$N$82</c:f>
              <c:numCache>
                <c:formatCode>#,##0</c:formatCode>
                <c:ptCount val="12"/>
                <c:pt idx="0">
                  <c:v>17553932.872000001</c:v>
                </c:pt>
                <c:pt idx="1">
                  <c:v>19904576.482999999</c:v>
                </c:pt>
                <c:pt idx="2">
                  <c:v>22609916.171999998</c:v>
                </c:pt>
                <c:pt idx="3">
                  <c:v>23332061.588</c:v>
                </c:pt>
                <c:pt idx="4">
                  <c:v>18935100.848999999</c:v>
                </c:pt>
                <c:pt idx="5">
                  <c:v>23360895.579</c:v>
                </c:pt>
                <c:pt idx="6">
                  <c:v>18490317.221000001</c:v>
                </c:pt>
                <c:pt idx="7">
                  <c:v>21291905.879999999</c:v>
                </c:pt>
                <c:pt idx="8">
                  <c:v>22594820.822999999</c:v>
                </c:pt>
                <c:pt idx="9">
                  <c:v>21321186.605</c:v>
                </c:pt>
                <c:pt idx="10">
                  <c:v>21900299.443</c:v>
                </c:pt>
                <c:pt idx="11">
                  <c:v>22914521.438000001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BA-4CC5-BDEC-73CF3E8A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1136"/>
        <c:axId val="103194400"/>
      </c:lineChart>
      <c:catAx>
        <c:axId val="1031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1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11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'2002_2020_AYLIK_IHR'!$O$62:$O$82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161480914.70199999</c:v>
                </c:pt>
                <c:pt idx="12">
                  <c:v>166504861.79499999</c:v>
                </c:pt>
                <c:pt idx="13">
                  <c:v>150982113.766</c:v>
                </c:pt>
                <c:pt idx="14">
                  <c:v>149246999.26299998</c:v>
                </c:pt>
                <c:pt idx="15">
                  <c:v>164494619.31600001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225214458.03800002</c:v>
                </c:pt>
                <c:pt idx="20">
                  <c:v>254209534.95299998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F-49D8-86FD-3E6C6E78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99296"/>
        <c:axId val="103192224"/>
      </c:barChart>
      <c:catAx>
        <c:axId val="1031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192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929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829294.47270000004</c:v>
                </c:pt>
                <c:pt idx="1">
                  <c:v>938161.19772000005</c:v>
                </c:pt>
                <c:pt idx="2">
                  <c:v>960871.33946000005</c:v>
                </c:pt>
                <c:pt idx="3">
                  <c:v>811739.15200999996</c:v>
                </c:pt>
                <c:pt idx="4">
                  <c:v>865030.04241999995</c:v>
                </c:pt>
                <c:pt idx="5">
                  <c:v>994788.24161000003</c:v>
                </c:pt>
                <c:pt idx="6">
                  <c:v>826260.72427000001</c:v>
                </c:pt>
                <c:pt idx="7">
                  <c:v>993496.10117000004</c:v>
                </c:pt>
                <c:pt idx="8">
                  <c:v>1009652.37086</c:v>
                </c:pt>
                <c:pt idx="9">
                  <c:v>1043565.6434600001</c:v>
                </c:pt>
                <c:pt idx="10">
                  <c:v>1076113.1808</c:v>
                </c:pt>
                <c:pt idx="11">
                  <c:v>1124775.4617300001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3-4FC1-87A7-D402A47D698B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609595.60609999998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897190.43819999998</c:v>
                </c:pt>
                <c:pt idx="10">
                  <c:v>896591.60835999995</c:v>
                </c:pt>
                <c:pt idx="11">
                  <c:v>948837.25242000003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3-4FC1-87A7-D402A47D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2016"/>
        <c:axId val="103199840"/>
      </c:lineChart>
      <c:catAx>
        <c:axId val="1032020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199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202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284427.62802</c:v>
                </c:pt>
                <c:pt idx="1">
                  <c:v>253754.06925999999</c:v>
                </c:pt>
                <c:pt idx="2">
                  <c:v>224880.32947</c:v>
                </c:pt>
                <c:pt idx="3">
                  <c:v>209879.04910999999</c:v>
                </c:pt>
                <c:pt idx="4">
                  <c:v>189527.81724</c:v>
                </c:pt>
                <c:pt idx="5">
                  <c:v>293476.03868</c:v>
                </c:pt>
                <c:pt idx="6">
                  <c:v>155050.48514</c:v>
                </c:pt>
                <c:pt idx="7">
                  <c:v>154825.08199999999</c:v>
                </c:pt>
                <c:pt idx="8">
                  <c:v>178508.83301</c:v>
                </c:pt>
                <c:pt idx="9">
                  <c:v>238984.63342</c:v>
                </c:pt>
                <c:pt idx="10">
                  <c:v>354188.20237999997</c:v>
                </c:pt>
                <c:pt idx="11">
                  <c:v>416159.5183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3-45F6-9F32-4468000CF3E5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166029.30218999999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365157.71123000002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3-45F6-9F32-4468000C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4944"/>
        <c:axId val="103196032"/>
      </c:lineChart>
      <c:catAx>
        <c:axId val="1031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196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4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172966.68771</c:v>
                </c:pt>
                <c:pt idx="1">
                  <c:v>202863.34534</c:v>
                </c:pt>
                <c:pt idx="2">
                  <c:v>229835.91381</c:v>
                </c:pt>
                <c:pt idx="3">
                  <c:v>206688.71721</c:v>
                </c:pt>
                <c:pt idx="4">
                  <c:v>157721.86092000001</c:v>
                </c:pt>
                <c:pt idx="5">
                  <c:v>182252.02854999999</c:v>
                </c:pt>
                <c:pt idx="6">
                  <c:v>160742.92937999999</c:v>
                </c:pt>
                <c:pt idx="7">
                  <c:v>235990.35</c:v>
                </c:pt>
                <c:pt idx="8">
                  <c:v>261700.05892000001</c:v>
                </c:pt>
                <c:pt idx="9">
                  <c:v>246363.90908000001</c:v>
                </c:pt>
                <c:pt idx="10">
                  <c:v>231174.59265999999</c:v>
                </c:pt>
                <c:pt idx="11">
                  <c:v>237238.50618999999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2-4A39-A282-55FEFC5FFFD0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145442.87432</c:v>
                </c:pt>
                <c:pt idx="2">
                  <c:v>164140.00865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179835.28245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2-4A39-A282-55FEFC5F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6576"/>
        <c:axId val="103197120"/>
      </c:lineChart>
      <c:catAx>
        <c:axId val="1031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197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3196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K1" sqref="K1"/>
    </sheetView>
  </sheetViews>
  <sheetFormatPr defaultColWidth="9.109375" defaultRowHeight="13.2" x14ac:dyDescent="0.25"/>
  <cols>
    <col min="1" max="1" width="50.77734375" style="1" customWidth="1"/>
    <col min="2" max="3" width="18.77734375" style="1" customWidth="1"/>
    <col min="4" max="5" width="10.77734375" style="1" customWidth="1"/>
    <col min="6" max="7" width="18.77734375" style="1" customWidth="1"/>
    <col min="8" max="9" width="10.77734375" style="1" customWidth="1"/>
    <col min="10" max="11" width="18.77734375" style="1" customWidth="1"/>
    <col min="12" max="13" width="10.77734375" style="1" customWidth="1"/>
    <col min="14" max="16384" width="9.109375" style="1"/>
  </cols>
  <sheetData>
    <row r="1" spans="1:13" ht="24.6" x14ac:dyDescent="0.4">
      <c r="B1" s="141" t="s">
        <v>120</v>
      </c>
      <c r="C1" s="141"/>
      <c r="D1" s="141"/>
      <c r="E1" s="141"/>
      <c r="F1" s="141"/>
      <c r="G1" s="141"/>
      <c r="H1" s="141"/>
      <c r="I1" s="141"/>
      <c r="J1" s="14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8" t="s">
        <v>121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</row>
    <row r="6" spans="1:13" ht="17.399999999999999" x14ac:dyDescent="0.25">
      <c r="A6" s="3"/>
      <c r="B6" s="137" t="s">
        <v>122</v>
      </c>
      <c r="C6" s="137"/>
      <c r="D6" s="137"/>
      <c r="E6" s="137"/>
      <c r="F6" s="137" t="s">
        <v>123</v>
      </c>
      <c r="G6" s="137"/>
      <c r="H6" s="137"/>
      <c r="I6" s="137"/>
      <c r="J6" s="137" t="s">
        <v>104</v>
      </c>
      <c r="K6" s="137"/>
      <c r="L6" s="137"/>
      <c r="M6" s="137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116</v>
      </c>
      <c r="E7" s="7" t="s">
        <v>117</v>
      </c>
      <c r="F7" s="5">
        <v>2021</v>
      </c>
      <c r="G7" s="6">
        <v>2022</v>
      </c>
      <c r="H7" s="7" t="s">
        <v>116</v>
      </c>
      <c r="I7" s="7" t="s">
        <v>117</v>
      </c>
      <c r="J7" s="5" t="s">
        <v>124</v>
      </c>
      <c r="K7" s="5" t="s">
        <v>125</v>
      </c>
      <c r="L7" s="7" t="s">
        <v>116</v>
      </c>
      <c r="M7" s="7" t="s">
        <v>117</v>
      </c>
    </row>
    <row r="8" spans="1:13" ht="16.8" x14ac:dyDescent="0.3">
      <c r="A8" s="85" t="s">
        <v>2</v>
      </c>
      <c r="B8" s="8">
        <f>B9+B18+B20</f>
        <v>3209086.27605</v>
      </c>
      <c r="C8" s="8">
        <f>C9+C18+C20</f>
        <v>3435761.4070800003</v>
      </c>
      <c r="D8" s="10">
        <f t="shared" ref="D8:D46" si="0">(C8-B8)/B8*100</f>
        <v>7.063541193071635</v>
      </c>
      <c r="E8" s="10">
        <f t="shared" ref="E8:E45" si="1">C8/C$46*100</f>
        <v>14.993816983593424</v>
      </c>
      <c r="F8" s="8">
        <f>F9+F18+F20</f>
        <v>29705557.924020004</v>
      </c>
      <c r="G8" s="8">
        <f>G9+G18+G20</f>
        <v>34246491.991909996</v>
      </c>
      <c r="H8" s="10">
        <f t="shared" ref="H8:H46" si="2">(G8-F8)/F8*100</f>
        <v>15.286479653082626</v>
      </c>
      <c r="I8" s="10">
        <f t="shared" ref="I8:I45" si="3">G8/G$46*100</f>
        <v>13.471757461120301</v>
      </c>
      <c r="J8" s="8">
        <v>29705557.924020004</v>
      </c>
      <c r="K8" s="8">
        <v>34246491.991909996</v>
      </c>
      <c r="L8" s="10">
        <f t="shared" ref="L8:L46" si="4">(K8-J8)/J8*100</f>
        <v>15.286479653082626</v>
      </c>
      <c r="M8" s="10">
        <f t="shared" ref="M8:M45" si="5">K8/K$46*100</f>
        <v>13.471757461120301</v>
      </c>
    </row>
    <row r="9" spans="1:13" ht="15.6" x14ac:dyDescent="0.3">
      <c r="A9" s="9" t="s">
        <v>3</v>
      </c>
      <c r="B9" s="8">
        <f>B10+B11+B12+B13+B14+B15+B16+B17</f>
        <v>2089077.63687</v>
      </c>
      <c r="C9" s="8">
        <f>C10+C11+C12+C13+C14+C15+C16+C17</f>
        <v>2325025.8610900003</v>
      </c>
      <c r="D9" s="10">
        <f t="shared" si="0"/>
        <v>11.294373174829159</v>
      </c>
      <c r="E9" s="10">
        <f t="shared" si="1"/>
        <v>10.146517209101839</v>
      </c>
      <c r="F9" s="8">
        <f>F10+F11+F12+F13+F14+F15+F16+F17</f>
        <v>19318140.385930002</v>
      </c>
      <c r="G9" s="8">
        <f>G10+G11+G12+G13+G14+G15+G16+G17</f>
        <v>21739679.76204</v>
      </c>
      <c r="H9" s="10">
        <f t="shared" si="2"/>
        <v>12.535054242972995</v>
      </c>
      <c r="I9" s="10">
        <f t="shared" si="3"/>
        <v>8.5518742505309184</v>
      </c>
      <c r="J9" s="8">
        <v>19318140.385930002</v>
      </c>
      <c r="K9" s="8">
        <v>21739679.76204</v>
      </c>
      <c r="L9" s="10">
        <f t="shared" si="4"/>
        <v>12.535054242972995</v>
      </c>
      <c r="M9" s="10">
        <f t="shared" si="5"/>
        <v>8.5518742505309184</v>
      </c>
    </row>
    <row r="10" spans="1:13" ht="13.8" x14ac:dyDescent="0.25">
      <c r="A10" s="11" t="s">
        <v>126</v>
      </c>
      <c r="B10" s="12">
        <v>948837.25242000003</v>
      </c>
      <c r="C10" s="12">
        <v>1124775.4617300001</v>
      </c>
      <c r="D10" s="13">
        <f t="shared" si="0"/>
        <v>18.542506511129428</v>
      </c>
      <c r="E10" s="13">
        <f t="shared" si="1"/>
        <v>4.9085705969173912</v>
      </c>
      <c r="F10" s="12">
        <v>9146823.2213000003</v>
      </c>
      <c r="G10" s="12">
        <v>11473747.92821</v>
      </c>
      <c r="H10" s="13">
        <f t="shared" si="2"/>
        <v>25.439703497180773</v>
      </c>
      <c r="I10" s="13">
        <f t="shared" si="3"/>
        <v>4.513500223479558</v>
      </c>
      <c r="J10" s="12">
        <v>9146823.2213000003</v>
      </c>
      <c r="K10" s="12">
        <v>11473747.92821</v>
      </c>
      <c r="L10" s="13">
        <f t="shared" si="4"/>
        <v>25.439703497180773</v>
      </c>
      <c r="M10" s="13">
        <f t="shared" si="5"/>
        <v>4.513500223479558</v>
      </c>
    </row>
    <row r="11" spans="1:13" ht="13.8" x14ac:dyDescent="0.25">
      <c r="A11" s="11" t="s">
        <v>127</v>
      </c>
      <c r="B11" s="12">
        <v>409189.45477000001</v>
      </c>
      <c r="C11" s="12">
        <v>416159.5183</v>
      </c>
      <c r="D11" s="13">
        <f t="shared" si="0"/>
        <v>1.7033829803648692</v>
      </c>
      <c r="E11" s="13">
        <f t="shared" si="1"/>
        <v>1.8161388158421987</v>
      </c>
      <c r="F11" s="12">
        <v>3080372.3457800001</v>
      </c>
      <c r="G11" s="12">
        <v>2953661.68603</v>
      </c>
      <c r="H11" s="13">
        <f t="shared" si="2"/>
        <v>-4.1134851740760876</v>
      </c>
      <c r="I11" s="13">
        <f t="shared" si="3"/>
        <v>1.1619004324822408</v>
      </c>
      <c r="J11" s="12">
        <v>3080372.3457800001</v>
      </c>
      <c r="K11" s="12">
        <v>2953661.68603</v>
      </c>
      <c r="L11" s="13">
        <f t="shared" si="4"/>
        <v>-4.1134851740760876</v>
      </c>
      <c r="M11" s="13">
        <f t="shared" si="5"/>
        <v>1.1619004324822408</v>
      </c>
    </row>
    <row r="12" spans="1:13" ht="13.8" x14ac:dyDescent="0.25">
      <c r="A12" s="11" t="s">
        <v>128</v>
      </c>
      <c r="B12" s="12">
        <v>184486.58335</v>
      </c>
      <c r="C12" s="12">
        <v>237238.50618999999</v>
      </c>
      <c r="D12" s="13">
        <f t="shared" si="0"/>
        <v>28.593907417062038</v>
      </c>
      <c r="E12" s="13">
        <f t="shared" si="1"/>
        <v>1.0353194887002029</v>
      </c>
      <c r="F12" s="12">
        <v>2026778.1747999999</v>
      </c>
      <c r="G12" s="12">
        <v>2525538.89977</v>
      </c>
      <c r="H12" s="13">
        <f t="shared" si="2"/>
        <v>24.608550218832765</v>
      </c>
      <c r="I12" s="13">
        <f t="shared" si="3"/>
        <v>0.9934870854615816</v>
      </c>
      <c r="J12" s="12">
        <v>2026778.1747999999</v>
      </c>
      <c r="K12" s="12">
        <v>2525538.89977</v>
      </c>
      <c r="L12" s="13">
        <f t="shared" si="4"/>
        <v>24.608550218832765</v>
      </c>
      <c r="M12" s="13">
        <f t="shared" si="5"/>
        <v>0.9934870854615816</v>
      </c>
    </row>
    <row r="13" spans="1:13" ht="13.8" x14ac:dyDescent="0.25">
      <c r="A13" s="11" t="s">
        <v>129</v>
      </c>
      <c r="B13" s="12">
        <v>169857.97201</v>
      </c>
      <c r="C13" s="12">
        <v>146438.92973</v>
      </c>
      <c r="D13" s="13">
        <f t="shared" si="0"/>
        <v>-13.787426049465168</v>
      </c>
      <c r="E13" s="13">
        <f t="shared" si="1"/>
        <v>0.63906606178191827</v>
      </c>
      <c r="F13" s="12">
        <v>1568815.7886900001</v>
      </c>
      <c r="G13" s="12">
        <v>1573463.6964199999</v>
      </c>
      <c r="H13" s="13">
        <f t="shared" si="2"/>
        <v>0.29626854621860854</v>
      </c>
      <c r="I13" s="13">
        <f t="shared" si="3"/>
        <v>0.61896328818307811</v>
      </c>
      <c r="J13" s="12">
        <v>1568815.7886900001</v>
      </c>
      <c r="K13" s="12">
        <v>1573463.6964199999</v>
      </c>
      <c r="L13" s="13">
        <f t="shared" si="4"/>
        <v>0.29626854621860854</v>
      </c>
      <c r="M13" s="13">
        <f t="shared" si="5"/>
        <v>0.61896328818307811</v>
      </c>
    </row>
    <row r="14" spans="1:13" ht="13.8" x14ac:dyDescent="0.25">
      <c r="A14" s="11" t="s">
        <v>130</v>
      </c>
      <c r="B14" s="12">
        <v>247053.08914</v>
      </c>
      <c r="C14" s="12">
        <v>204363.84375</v>
      </c>
      <c r="D14" s="13">
        <f t="shared" si="0"/>
        <v>-17.279381342124754</v>
      </c>
      <c r="E14" s="13">
        <f t="shared" si="1"/>
        <v>0.89185298633859245</v>
      </c>
      <c r="F14" s="12">
        <v>2255835.7609100002</v>
      </c>
      <c r="G14" s="12">
        <v>1751055.1832000001</v>
      </c>
      <c r="H14" s="13">
        <f t="shared" si="2"/>
        <v>-22.376654650885243</v>
      </c>
      <c r="I14" s="13">
        <f t="shared" si="3"/>
        <v>0.68882356577370218</v>
      </c>
      <c r="J14" s="12">
        <v>2255835.7609100002</v>
      </c>
      <c r="K14" s="12">
        <v>1751055.1832000001</v>
      </c>
      <c r="L14" s="13">
        <f t="shared" si="4"/>
        <v>-22.376654650885243</v>
      </c>
      <c r="M14" s="13">
        <f t="shared" si="5"/>
        <v>0.68882356577370218</v>
      </c>
    </row>
    <row r="15" spans="1:13" ht="13.8" x14ac:dyDescent="0.25">
      <c r="A15" s="11" t="s">
        <v>131</v>
      </c>
      <c r="B15" s="12">
        <v>39583.996249999997</v>
      </c>
      <c r="C15" s="12">
        <v>103612.99815</v>
      </c>
      <c r="D15" s="13">
        <f t="shared" si="0"/>
        <v>161.75476951749158</v>
      </c>
      <c r="E15" s="13">
        <f t="shared" si="1"/>
        <v>0.45217177426265043</v>
      </c>
      <c r="F15" s="12">
        <v>309434.73349000001</v>
      </c>
      <c r="G15" s="12">
        <v>495838.06073000003</v>
      </c>
      <c r="H15" s="13">
        <f t="shared" si="2"/>
        <v>60.239949516211631</v>
      </c>
      <c r="I15" s="13">
        <f t="shared" si="3"/>
        <v>0.195050929471105</v>
      </c>
      <c r="J15" s="12">
        <v>309434.73349000001</v>
      </c>
      <c r="K15" s="12">
        <v>495838.06073000003</v>
      </c>
      <c r="L15" s="13">
        <f t="shared" si="4"/>
        <v>60.239949516211631</v>
      </c>
      <c r="M15" s="13">
        <f t="shared" si="5"/>
        <v>0.195050929471105</v>
      </c>
    </row>
    <row r="16" spans="1:13" ht="13.8" x14ac:dyDescent="0.25">
      <c r="A16" s="11" t="s">
        <v>132</v>
      </c>
      <c r="B16" s="12">
        <v>77389.950119999994</v>
      </c>
      <c r="C16" s="12">
        <v>79483.835579999999</v>
      </c>
      <c r="D16" s="13">
        <f t="shared" si="0"/>
        <v>2.7056296802792215</v>
      </c>
      <c r="E16" s="13">
        <f t="shared" si="1"/>
        <v>0.34687102584734325</v>
      </c>
      <c r="F16" s="12">
        <v>782477.91792000004</v>
      </c>
      <c r="G16" s="12">
        <v>829173.77164000005</v>
      </c>
      <c r="H16" s="13">
        <f t="shared" si="2"/>
        <v>5.9676896498405929</v>
      </c>
      <c r="I16" s="13">
        <f t="shared" si="3"/>
        <v>0.32617728984607264</v>
      </c>
      <c r="J16" s="12">
        <v>782477.91792000004</v>
      </c>
      <c r="K16" s="12">
        <v>829173.77164000005</v>
      </c>
      <c r="L16" s="13">
        <f t="shared" si="4"/>
        <v>5.9676896498405929</v>
      </c>
      <c r="M16" s="13">
        <f t="shared" si="5"/>
        <v>0.32617728984607264</v>
      </c>
    </row>
    <row r="17" spans="1:13" ht="13.8" x14ac:dyDescent="0.25">
      <c r="A17" s="11" t="s">
        <v>133</v>
      </c>
      <c r="B17" s="12">
        <v>12679.338809999999</v>
      </c>
      <c r="C17" s="12">
        <v>12952.76766</v>
      </c>
      <c r="D17" s="13">
        <f t="shared" si="0"/>
        <v>2.1564913919986988</v>
      </c>
      <c r="E17" s="13">
        <f t="shared" si="1"/>
        <v>5.6526459411541302E-2</v>
      </c>
      <c r="F17" s="12">
        <v>147602.44304000001</v>
      </c>
      <c r="G17" s="12">
        <v>137200.53604000001</v>
      </c>
      <c r="H17" s="13">
        <f t="shared" si="2"/>
        <v>-7.0472458217924663</v>
      </c>
      <c r="I17" s="13">
        <f t="shared" si="3"/>
        <v>5.3971435833579808E-2</v>
      </c>
      <c r="J17" s="12">
        <v>147602.44304000001</v>
      </c>
      <c r="K17" s="12">
        <v>137200.53604000001</v>
      </c>
      <c r="L17" s="13">
        <f t="shared" si="4"/>
        <v>-7.0472458217924663</v>
      </c>
      <c r="M17" s="13">
        <f t="shared" si="5"/>
        <v>5.3971435833579808E-2</v>
      </c>
    </row>
    <row r="18" spans="1:13" ht="15.6" x14ac:dyDescent="0.3">
      <c r="A18" s="9" t="s">
        <v>12</v>
      </c>
      <c r="B18" s="8">
        <f>B19</f>
        <v>407113.88834</v>
      </c>
      <c r="C18" s="8">
        <f>C19</f>
        <v>352772.72990999999</v>
      </c>
      <c r="D18" s="10">
        <f t="shared" si="0"/>
        <v>-13.347900915779407</v>
      </c>
      <c r="E18" s="10">
        <f t="shared" si="1"/>
        <v>1.5395160263961869</v>
      </c>
      <c r="F18" s="8">
        <f>F19</f>
        <v>3398253.3804600001</v>
      </c>
      <c r="G18" s="8">
        <f>G19</f>
        <v>4066045.8549000002</v>
      </c>
      <c r="H18" s="10">
        <f t="shared" si="2"/>
        <v>19.651050103556585</v>
      </c>
      <c r="I18" s="10">
        <f t="shared" si="3"/>
        <v>1.5994859735106941</v>
      </c>
      <c r="J18" s="8">
        <v>3398253.3804600001</v>
      </c>
      <c r="K18" s="8">
        <v>4066045.8549000002</v>
      </c>
      <c r="L18" s="10">
        <f t="shared" si="4"/>
        <v>19.651050103556585</v>
      </c>
      <c r="M18" s="10">
        <f t="shared" si="5"/>
        <v>1.5994859735106941</v>
      </c>
    </row>
    <row r="19" spans="1:13" ht="13.8" x14ac:dyDescent="0.25">
      <c r="A19" s="11" t="s">
        <v>134</v>
      </c>
      <c r="B19" s="12">
        <v>407113.88834</v>
      </c>
      <c r="C19" s="12">
        <v>352772.72990999999</v>
      </c>
      <c r="D19" s="13">
        <f t="shared" si="0"/>
        <v>-13.347900915779407</v>
      </c>
      <c r="E19" s="13">
        <f t="shared" si="1"/>
        <v>1.5395160263961869</v>
      </c>
      <c r="F19" s="12">
        <v>3398253.3804600001</v>
      </c>
      <c r="G19" s="12">
        <v>4066045.8549000002</v>
      </c>
      <c r="H19" s="13">
        <f t="shared" si="2"/>
        <v>19.651050103556585</v>
      </c>
      <c r="I19" s="13">
        <f t="shared" si="3"/>
        <v>1.5994859735106941</v>
      </c>
      <c r="J19" s="12">
        <v>3398253.3804600001</v>
      </c>
      <c r="K19" s="12">
        <v>4066045.8549000002</v>
      </c>
      <c r="L19" s="13">
        <f t="shared" si="4"/>
        <v>19.651050103556585</v>
      </c>
      <c r="M19" s="13">
        <f t="shared" si="5"/>
        <v>1.5994859735106941</v>
      </c>
    </row>
    <row r="20" spans="1:13" ht="15.6" x14ac:dyDescent="0.3">
      <c r="A20" s="9" t="s">
        <v>110</v>
      </c>
      <c r="B20" s="8">
        <f>B21</f>
        <v>712894.75083999999</v>
      </c>
      <c r="C20" s="8">
        <f>C21</f>
        <v>757962.81608000002</v>
      </c>
      <c r="D20" s="10">
        <f t="shared" si="0"/>
        <v>6.3218399612139899</v>
      </c>
      <c r="E20" s="10">
        <f t="shared" si="1"/>
        <v>3.3077837480953982</v>
      </c>
      <c r="F20" s="8">
        <f>F21</f>
        <v>6989164.1576300003</v>
      </c>
      <c r="G20" s="8">
        <f>G21</f>
        <v>8440766.3749700002</v>
      </c>
      <c r="H20" s="10">
        <f t="shared" si="2"/>
        <v>20.769324980803326</v>
      </c>
      <c r="I20" s="10">
        <f t="shared" si="3"/>
        <v>3.3203972370786907</v>
      </c>
      <c r="J20" s="8">
        <v>6989164.1576300003</v>
      </c>
      <c r="K20" s="8">
        <v>8440766.3749700002</v>
      </c>
      <c r="L20" s="10">
        <f t="shared" si="4"/>
        <v>20.769324980803326</v>
      </c>
      <c r="M20" s="10">
        <f t="shared" si="5"/>
        <v>3.3203972370786907</v>
      </c>
    </row>
    <row r="21" spans="1:13" ht="13.8" x14ac:dyDescent="0.25">
      <c r="A21" s="11" t="s">
        <v>135</v>
      </c>
      <c r="B21" s="12">
        <v>712894.75083999999</v>
      </c>
      <c r="C21" s="12">
        <v>757962.81608000002</v>
      </c>
      <c r="D21" s="13">
        <f t="shared" si="0"/>
        <v>6.3218399612139899</v>
      </c>
      <c r="E21" s="13">
        <f t="shared" si="1"/>
        <v>3.3077837480953982</v>
      </c>
      <c r="F21" s="12">
        <v>6989164.1576300003</v>
      </c>
      <c r="G21" s="12">
        <v>8440766.3749700002</v>
      </c>
      <c r="H21" s="13">
        <f t="shared" si="2"/>
        <v>20.769324980803326</v>
      </c>
      <c r="I21" s="13">
        <f t="shared" si="3"/>
        <v>3.3203972370786907</v>
      </c>
      <c r="J21" s="12">
        <v>6989164.1576300003</v>
      </c>
      <c r="K21" s="12">
        <v>8440766.3749700002</v>
      </c>
      <c r="L21" s="13">
        <f t="shared" si="4"/>
        <v>20.769324980803326</v>
      </c>
      <c r="M21" s="13">
        <f t="shared" si="5"/>
        <v>3.3203972370786907</v>
      </c>
    </row>
    <row r="22" spans="1:13" ht="16.8" x14ac:dyDescent="0.3">
      <c r="A22" s="85" t="s">
        <v>14</v>
      </c>
      <c r="B22" s="8">
        <f>B23+B27+B29</f>
        <v>16908173.975439999</v>
      </c>
      <c r="C22" s="8">
        <f>C23+C27+C29</f>
        <v>16193991.472819999</v>
      </c>
      <c r="D22" s="10">
        <f t="shared" si="0"/>
        <v>-4.2238890116542898</v>
      </c>
      <c r="E22" s="10">
        <f t="shared" si="1"/>
        <v>70.671305602590067</v>
      </c>
      <c r="F22" s="8">
        <f>F23+F27+F29</f>
        <v>170799481.45889002</v>
      </c>
      <c r="G22" s="8">
        <f>G23+G27+G29</f>
        <v>185880772.03775001</v>
      </c>
      <c r="H22" s="10">
        <f t="shared" si="2"/>
        <v>8.8298222278209444</v>
      </c>
      <c r="I22" s="10">
        <f t="shared" si="3"/>
        <v>73.121085750035661</v>
      </c>
      <c r="J22" s="8">
        <v>170799481.45889002</v>
      </c>
      <c r="K22" s="8">
        <v>185880772.03775001</v>
      </c>
      <c r="L22" s="10">
        <f t="shared" si="4"/>
        <v>8.8298222278209444</v>
      </c>
      <c r="M22" s="10">
        <f t="shared" si="5"/>
        <v>73.121085750035661</v>
      </c>
    </row>
    <row r="23" spans="1:13" ht="15.6" x14ac:dyDescent="0.3">
      <c r="A23" s="9" t="s">
        <v>15</v>
      </c>
      <c r="B23" s="8">
        <f>B24+B25+B26</f>
        <v>1373085.44</v>
      </c>
      <c r="C23" s="8">
        <f>C24+C25+C26</f>
        <v>1241941.9557699999</v>
      </c>
      <c r="D23" s="10">
        <f>(C23-B23)/B23*100</f>
        <v>-9.5510068353794555</v>
      </c>
      <c r="E23" s="10">
        <f t="shared" si="1"/>
        <v>5.4198904355490551</v>
      </c>
      <c r="F23" s="8">
        <f>F24+F25+F26</f>
        <v>15052475.729419999</v>
      </c>
      <c r="G23" s="8">
        <f>G24+G25+G26</f>
        <v>15171292.63084</v>
      </c>
      <c r="H23" s="10">
        <f t="shared" si="2"/>
        <v>0.78935122404996694</v>
      </c>
      <c r="I23" s="10">
        <f t="shared" si="3"/>
        <v>5.9680265862745756</v>
      </c>
      <c r="J23" s="8">
        <v>15052475.729419999</v>
      </c>
      <c r="K23" s="8">
        <v>15171292.63084</v>
      </c>
      <c r="L23" s="10">
        <f t="shared" si="4"/>
        <v>0.78935122404996694</v>
      </c>
      <c r="M23" s="10">
        <f t="shared" si="5"/>
        <v>5.9680265862745756</v>
      </c>
    </row>
    <row r="24" spans="1:13" ht="13.8" x14ac:dyDescent="0.25">
      <c r="A24" s="11" t="s">
        <v>136</v>
      </c>
      <c r="B24" s="12">
        <v>931931.27853000001</v>
      </c>
      <c r="C24" s="12">
        <v>798593.56608000002</v>
      </c>
      <c r="D24" s="13">
        <f t="shared" si="0"/>
        <v>-14.307676490945001</v>
      </c>
      <c r="E24" s="13">
        <f t="shared" si="1"/>
        <v>3.4850981646758838</v>
      </c>
      <c r="F24" s="12">
        <v>10141868.881449999</v>
      </c>
      <c r="G24" s="12">
        <v>10358778.493589999</v>
      </c>
      <c r="H24" s="13">
        <f t="shared" si="2"/>
        <v>2.1387538596238285</v>
      </c>
      <c r="I24" s="13">
        <f t="shared" si="3"/>
        <v>4.0748977002397657</v>
      </c>
      <c r="J24" s="12">
        <v>10141868.881449999</v>
      </c>
      <c r="K24" s="12">
        <v>10358778.493589999</v>
      </c>
      <c r="L24" s="13">
        <f t="shared" si="4"/>
        <v>2.1387538596238285</v>
      </c>
      <c r="M24" s="13">
        <f t="shared" si="5"/>
        <v>4.0748977002397657</v>
      </c>
    </row>
    <row r="25" spans="1:13" ht="13.8" x14ac:dyDescent="0.25">
      <c r="A25" s="11" t="s">
        <v>137</v>
      </c>
      <c r="B25" s="12">
        <v>158218.04332</v>
      </c>
      <c r="C25" s="12">
        <v>182430.39533</v>
      </c>
      <c r="D25" s="13">
        <f t="shared" si="0"/>
        <v>15.303154748937143</v>
      </c>
      <c r="E25" s="13">
        <f t="shared" si="1"/>
        <v>0.79613443302145037</v>
      </c>
      <c r="F25" s="12">
        <v>1731504.3703000001</v>
      </c>
      <c r="G25" s="12">
        <v>2057757.26562</v>
      </c>
      <c r="H25" s="13">
        <f t="shared" si="2"/>
        <v>18.842164127109502</v>
      </c>
      <c r="I25" s="13">
        <f t="shared" si="3"/>
        <v>0.80947288857613153</v>
      </c>
      <c r="J25" s="12">
        <v>1731504.3703000001</v>
      </c>
      <c r="K25" s="12">
        <v>2057757.26562</v>
      </c>
      <c r="L25" s="13">
        <f t="shared" si="4"/>
        <v>18.842164127109502</v>
      </c>
      <c r="M25" s="13">
        <f t="shared" si="5"/>
        <v>0.80947288857613153</v>
      </c>
    </row>
    <row r="26" spans="1:13" ht="13.8" x14ac:dyDescent="0.25">
      <c r="A26" s="11" t="s">
        <v>138</v>
      </c>
      <c r="B26" s="12">
        <v>282936.11814999999</v>
      </c>
      <c r="C26" s="12">
        <v>260917.99436000001</v>
      </c>
      <c r="D26" s="13">
        <f t="shared" si="0"/>
        <v>-7.7820123969916652</v>
      </c>
      <c r="E26" s="13">
        <f t="shared" si="1"/>
        <v>1.1386578378517216</v>
      </c>
      <c r="F26" s="12">
        <v>3179102.4776699999</v>
      </c>
      <c r="G26" s="12">
        <v>2754756.87163</v>
      </c>
      <c r="H26" s="13">
        <f t="shared" si="2"/>
        <v>-13.347968774853955</v>
      </c>
      <c r="I26" s="13">
        <f t="shared" si="3"/>
        <v>1.0836559974586786</v>
      </c>
      <c r="J26" s="12">
        <v>3179102.4776699999</v>
      </c>
      <c r="K26" s="12">
        <v>2754756.87163</v>
      </c>
      <c r="L26" s="13">
        <f t="shared" si="4"/>
        <v>-13.347968774853955</v>
      </c>
      <c r="M26" s="13">
        <f t="shared" si="5"/>
        <v>1.0836559974586786</v>
      </c>
    </row>
    <row r="27" spans="1:13" ht="15.6" x14ac:dyDescent="0.3">
      <c r="A27" s="9" t="s">
        <v>19</v>
      </c>
      <c r="B27" s="8">
        <f>B28</f>
        <v>2494537.7944200002</v>
      </c>
      <c r="C27" s="8">
        <f>C28</f>
        <v>2703341.0093</v>
      </c>
      <c r="D27" s="10">
        <f t="shared" si="0"/>
        <v>8.3704169705133005</v>
      </c>
      <c r="E27" s="10">
        <f t="shared" si="1"/>
        <v>11.797501495348488</v>
      </c>
      <c r="F27" s="8">
        <f>F28</f>
        <v>25423258.957249999</v>
      </c>
      <c r="G27" s="8">
        <f>G28</f>
        <v>33524626.38755</v>
      </c>
      <c r="H27" s="10">
        <f t="shared" si="2"/>
        <v>31.865967474597586</v>
      </c>
      <c r="I27" s="10">
        <f t="shared" si="3"/>
        <v>13.187792658425762</v>
      </c>
      <c r="J27" s="8">
        <v>25423258.957249999</v>
      </c>
      <c r="K27" s="8">
        <v>33524626.38755</v>
      </c>
      <c r="L27" s="10">
        <f t="shared" si="4"/>
        <v>31.865967474597586</v>
      </c>
      <c r="M27" s="10">
        <f t="shared" si="5"/>
        <v>13.187792658425762</v>
      </c>
    </row>
    <row r="28" spans="1:13" ht="13.8" x14ac:dyDescent="0.25">
      <c r="A28" s="11" t="s">
        <v>139</v>
      </c>
      <c r="B28" s="12">
        <v>2494537.7944200002</v>
      </c>
      <c r="C28" s="12">
        <v>2703341.0093</v>
      </c>
      <c r="D28" s="13">
        <f t="shared" si="0"/>
        <v>8.3704169705133005</v>
      </c>
      <c r="E28" s="13">
        <f t="shared" si="1"/>
        <v>11.797501495348488</v>
      </c>
      <c r="F28" s="12">
        <v>25423258.957249999</v>
      </c>
      <c r="G28" s="12">
        <v>33524626.38755</v>
      </c>
      <c r="H28" s="13">
        <f t="shared" si="2"/>
        <v>31.865967474597586</v>
      </c>
      <c r="I28" s="13">
        <f t="shared" si="3"/>
        <v>13.187792658425762</v>
      </c>
      <c r="J28" s="12">
        <v>25423258.957249999</v>
      </c>
      <c r="K28" s="12">
        <v>33524626.38755</v>
      </c>
      <c r="L28" s="13">
        <f t="shared" si="4"/>
        <v>31.865967474597586</v>
      </c>
      <c r="M28" s="13">
        <f t="shared" si="5"/>
        <v>13.187792658425762</v>
      </c>
    </row>
    <row r="29" spans="1:13" ht="15.6" x14ac:dyDescent="0.3">
      <c r="A29" s="9" t="s">
        <v>21</v>
      </c>
      <c r="B29" s="8">
        <f>B30+B31+B32+B33+B34+B35+B36+B37+B38+B39+B40+B41</f>
        <v>13040550.74102</v>
      </c>
      <c r="C29" s="8">
        <f>C30+C31+C32+C33+C34+C35+C36+C37+C38+C39+C40+C41</f>
        <v>12248708.507749999</v>
      </c>
      <c r="D29" s="10">
        <f t="shared" si="0"/>
        <v>-6.0721533085194279</v>
      </c>
      <c r="E29" s="10">
        <f t="shared" si="1"/>
        <v>53.453913671692533</v>
      </c>
      <c r="F29" s="8">
        <f>F30+F31+F32+F33+F34+F35+F36+F37+F38+F39+F40+F41</f>
        <v>130323746.77222002</v>
      </c>
      <c r="G29" s="8">
        <f>G30+G31+G32+G33+G34+G35+G36+G37+G38+G39+G40+G41</f>
        <v>137184853.01936001</v>
      </c>
      <c r="H29" s="10">
        <f t="shared" si="2"/>
        <v>5.2646631309118508</v>
      </c>
      <c r="I29" s="10">
        <f t="shared" si="3"/>
        <v>53.965266505335329</v>
      </c>
      <c r="J29" s="8">
        <v>130323746.77222002</v>
      </c>
      <c r="K29" s="8">
        <v>137184853.01936001</v>
      </c>
      <c r="L29" s="10">
        <f t="shared" si="4"/>
        <v>5.2646631309118508</v>
      </c>
      <c r="M29" s="10">
        <f t="shared" si="5"/>
        <v>53.965266505335329</v>
      </c>
    </row>
    <row r="30" spans="1:13" ht="13.8" x14ac:dyDescent="0.25">
      <c r="A30" s="11" t="s">
        <v>140</v>
      </c>
      <c r="B30" s="12">
        <v>1808065.4957699999</v>
      </c>
      <c r="C30" s="12">
        <v>1709021.8553800001</v>
      </c>
      <c r="D30" s="13">
        <f t="shared" si="0"/>
        <v>-5.4778790160928423</v>
      </c>
      <c r="E30" s="13">
        <f t="shared" si="1"/>
        <v>7.4582480808255749</v>
      </c>
      <c r="F30" s="12">
        <v>20240570.004439998</v>
      </c>
      <c r="G30" s="12">
        <v>21205484.299710002</v>
      </c>
      <c r="H30" s="13">
        <f t="shared" si="2"/>
        <v>4.7672288629141306</v>
      </c>
      <c r="I30" s="13">
        <f t="shared" si="3"/>
        <v>8.3417344292890583</v>
      </c>
      <c r="J30" s="12">
        <v>20240570.004439998</v>
      </c>
      <c r="K30" s="12">
        <v>21205484.299710002</v>
      </c>
      <c r="L30" s="13">
        <f t="shared" si="4"/>
        <v>4.7672288629141306</v>
      </c>
      <c r="M30" s="13">
        <f t="shared" si="5"/>
        <v>8.3417344292890583</v>
      </c>
    </row>
    <row r="31" spans="1:13" ht="13.8" x14ac:dyDescent="0.25">
      <c r="A31" s="11" t="s">
        <v>141</v>
      </c>
      <c r="B31" s="12">
        <v>2957449.0071399999</v>
      </c>
      <c r="C31" s="12">
        <v>3156839.1754999999</v>
      </c>
      <c r="D31" s="13">
        <f t="shared" si="0"/>
        <v>6.7419647094040762</v>
      </c>
      <c r="E31" s="13">
        <f t="shared" si="1"/>
        <v>13.77658784645136</v>
      </c>
      <c r="F31" s="12">
        <v>29334554.804299999</v>
      </c>
      <c r="G31" s="12">
        <v>30995808.343880001</v>
      </c>
      <c r="H31" s="13">
        <f t="shared" si="2"/>
        <v>5.663128520827212</v>
      </c>
      <c r="I31" s="13">
        <f t="shared" si="3"/>
        <v>12.193015635550697</v>
      </c>
      <c r="J31" s="12">
        <v>29334554.804299999</v>
      </c>
      <c r="K31" s="12">
        <v>30995808.343880001</v>
      </c>
      <c r="L31" s="13">
        <f t="shared" si="4"/>
        <v>5.663128520827212</v>
      </c>
      <c r="M31" s="13">
        <f t="shared" si="5"/>
        <v>12.193015635550697</v>
      </c>
    </row>
    <row r="32" spans="1:13" ht="13.8" x14ac:dyDescent="0.25">
      <c r="A32" s="11" t="s">
        <v>142</v>
      </c>
      <c r="B32" s="12">
        <v>170121.63492000001</v>
      </c>
      <c r="C32" s="12">
        <v>189482.62471</v>
      </c>
      <c r="D32" s="13">
        <f t="shared" si="0"/>
        <v>11.38067465616853</v>
      </c>
      <c r="E32" s="13">
        <f t="shared" si="1"/>
        <v>0.82691067855239586</v>
      </c>
      <c r="F32" s="12">
        <v>1625268.8317799999</v>
      </c>
      <c r="G32" s="12">
        <v>1453284.1522900001</v>
      </c>
      <c r="H32" s="13">
        <f t="shared" si="2"/>
        <v>-10.581921964358449</v>
      </c>
      <c r="I32" s="13">
        <f t="shared" si="3"/>
        <v>0.57168750674859359</v>
      </c>
      <c r="J32" s="12">
        <v>1625268.8317799999</v>
      </c>
      <c r="K32" s="12">
        <v>1453284.1522900001</v>
      </c>
      <c r="L32" s="13">
        <f t="shared" si="4"/>
        <v>-10.581921964358449</v>
      </c>
      <c r="M32" s="13">
        <f t="shared" si="5"/>
        <v>0.57168750674859359</v>
      </c>
    </row>
    <row r="33" spans="1:13" ht="13.8" x14ac:dyDescent="0.25">
      <c r="A33" s="11" t="s">
        <v>143</v>
      </c>
      <c r="B33" s="12">
        <v>1313570.574</v>
      </c>
      <c r="C33" s="12">
        <v>1492007.7228399999</v>
      </c>
      <c r="D33" s="13">
        <f t="shared" si="0"/>
        <v>13.584131098235147</v>
      </c>
      <c r="E33" s="13">
        <f t="shared" si="1"/>
        <v>6.511188666439911</v>
      </c>
      <c r="F33" s="12">
        <v>14160868.506890001</v>
      </c>
      <c r="G33" s="12">
        <v>15193324.297660001</v>
      </c>
      <c r="H33" s="13">
        <f t="shared" si="2"/>
        <v>7.2909072650992863</v>
      </c>
      <c r="I33" s="13">
        <f t="shared" si="3"/>
        <v>5.9766933213063966</v>
      </c>
      <c r="J33" s="12">
        <v>14160868.506890001</v>
      </c>
      <c r="K33" s="12">
        <v>15193324.297660001</v>
      </c>
      <c r="L33" s="13">
        <f t="shared" si="4"/>
        <v>7.2909072650992863</v>
      </c>
      <c r="M33" s="13">
        <f t="shared" si="5"/>
        <v>5.9766933213063966</v>
      </c>
    </row>
    <row r="34" spans="1:13" ht="13.8" x14ac:dyDescent="0.25">
      <c r="A34" s="11" t="s">
        <v>144</v>
      </c>
      <c r="B34" s="12">
        <v>935026.86305000004</v>
      </c>
      <c r="C34" s="12">
        <v>1029367.57559</v>
      </c>
      <c r="D34" s="13">
        <f t="shared" si="0"/>
        <v>10.089625899331532</v>
      </c>
      <c r="E34" s="13">
        <f t="shared" si="1"/>
        <v>4.4922062997264325</v>
      </c>
      <c r="F34" s="12">
        <v>9411504.9216600005</v>
      </c>
      <c r="G34" s="12">
        <v>10371714.082900001</v>
      </c>
      <c r="H34" s="13">
        <f t="shared" si="2"/>
        <v>10.202503948440146</v>
      </c>
      <c r="I34" s="13">
        <f t="shared" si="3"/>
        <v>4.0799862541810619</v>
      </c>
      <c r="J34" s="12">
        <v>9411504.9216600005</v>
      </c>
      <c r="K34" s="12">
        <v>10371714.082900001</v>
      </c>
      <c r="L34" s="13">
        <f t="shared" si="4"/>
        <v>10.202503948440146</v>
      </c>
      <c r="M34" s="13">
        <f t="shared" si="5"/>
        <v>4.0799862541810619</v>
      </c>
    </row>
    <row r="35" spans="1:13" ht="13.8" x14ac:dyDescent="0.25">
      <c r="A35" s="11" t="s">
        <v>145</v>
      </c>
      <c r="B35" s="12">
        <v>1226342.3624499999</v>
      </c>
      <c r="C35" s="12">
        <v>1098125.65148</v>
      </c>
      <c r="D35" s="13">
        <f t="shared" si="0"/>
        <v>-10.455213396840273</v>
      </c>
      <c r="E35" s="13">
        <f t="shared" si="1"/>
        <v>4.7922696288954025</v>
      </c>
      <c r="F35" s="12">
        <v>12357927.21422</v>
      </c>
      <c r="G35" s="12">
        <v>14385432.834070001</v>
      </c>
      <c r="H35" s="13">
        <f t="shared" si="2"/>
        <v>16.40651854234093</v>
      </c>
      <c r="I35" s="13">
        <f t="shared" si="3"/>
        <v>5.6588879865303552</v>
      </c>
      <c r="J35" s="12">
        <v>12357927.21422</v>
      </c>
      <c r="K35" s="12">
        <v>14385432.834070001</v>
      </c>
      <c r="L35" s="13">
        <f t="shared" si="4"/>
        <v>16.40651854234093</v>
      </c>
      <c r="M35" s="13">
        <f t="shared" si="5"/>
        <v>5.6588879865303552</v>
      </c>
    </row>
    <row r="36" spans="1:13" ht="13.8" x14ac:dyDescent="0.25">
      <c r="A36" s="11" t="s">
        <v>146</v>
      </c>
      <c r="B36" s="12">
        <v>2264429.8645100002</v>
      </c>
      <c r="C36" s="12">
        <v>1339547.67243</v>
      </c>
      <c r="D36" s="13">
        <f t="shared" si="0"/>
        <v>-40.8439319130838</v>
      </c>
      <c r="E36" s="13">
        <f t="shared" si="1"/>
        <v>5.8458461637718449</v>
      </c>
      <c r="F36" s="12">
        <v>22246795.674710002</v>
      </c>
      <c r="G36" s="12">
        <v>21062568.489020001</v>
      </c>
      <c r="H36" s="13">
        <f t="shared" si="2"/>
        <v>-5.3231359832922891</v>
      </c>
      <c r="I36" s="13">
        <f t="shared" si="3"/>
        <v>8.285514740001469</v>
      </c>
      <c r="J36" s="12">
        <v>22246795.674710002</v>
      </c>
      <c r="K36" s="12">
        <v>21062568.489020001</v>
      </c>
      <c r="L36" s="13">
        <f t="shared" si="4"/>
        <v>-5.3231359832922891</v>
      </c>
      <c r="M36" s="13">
        <f t="shared" si="5"/>
        <v>8.285514740001469</v>
      </c>
    </row>
    <row r="37" spans="1:13" ht="13.8" x14ac:dyDescent="0.25">
      <c r="A37" s="14" t="s">
        <v>147</v>
      </c>
      <c r="B37" s="12">
        <v>419566.73978</v>
      </c>
      <c r="C37" s="12">
        <v>440966.14072999998</v>
      </c>
      <c r="D37" s="13">
        <f t="shared" si="0"/>
        <v>5.1003568493586418</v>
      </c>
      <c r="E37" s="13">
        <f t="shared" si="1"/>
        <v>1.9243960294921518</v>
      </c>
      <c r="F37" s="12">
        <v>4610587.9059300004</v>
      </c>
      <c r="G37" s="12">
        <v>5449213.8770000003</v>
      </c>
      <c r="H37" s="13">
        <f t="shared" si="2"/>
        <v>18.189133103641389</v>
      </c>
      <c r="I37" s="13">
        <f t="shared" si="3"/>
        <v>2.1435914581282285</v>
      </c>
      <c r="J37" s="12">
        <v>4610587.9059300004</v>
      </c>
      <c r="K37" s="12">
        <v>5449213.8770000003</v>
      </c>
      <c r="L37" s="13">
        <f t="shared" si="4"/>
        <v>18.189133103641389</v>
      </c>
      <c r="M37" s="13">
        <f t="shared" si="5"/>
        <v>2.1435914581282285</v>
      </c>
    </row>
    <row r="38" spans="1:13" ht="13.8" x14ac:dyDescent="0.25">
      <c r="A38" s="11" t="s">
        <v>148</v>
      </c>
      <c r="B38" s="12">
        <v>926794.16813000001</v>
      </c>
      <c r="C38" s="12">
        <v>546376.91367000004</v>
      </c>
      <c r="D38" s="13">
        <f t="shared" si="0"/>
        <v>-41.046574044328622</v>
      </c>
      <c r="E38" s="13">
        <f t="shared" si="1"/>
        <v>2.3844133736256996</v>
      </c>
      <c r="F38" s="12">
        <v>6791937.4346500002</v>
      </c>
      <c r="G38" s="12">
        <v>5855832.0077200001</v>
      </c>
      <c r="H38" s="13">
        <f t="shared" si="2"/>
        <v>-13.782597910197611</v>
      </c>
      <c r="I38" s="13">
        <f t="shared" si="3"/>
        <v>2.3035453838514228</v>
      </c>
      <c r="J38" s="12">
        <v>6791937.4346500002</v>
      </c>
      <c r="K38" s="12">
        <v>5855832.0077200001</v>
      </c>
      <c r="L38" s="13">
        <f t="shared" si="4"/>
        <v>-13.782597910197611</v>
      </c>
      <c r="M38" s="13">
        <f t="shared" si="5"/>
        <v>2.3035453838514228</v>
      </c>
    </row>
    <row r="39" spans="1:13" ht="13.8" x14ac:dyDescent="0.25">
      <c r="A39" s="11" t="s">
        <v>149</v>
      </c>
      <c r="B39" s="12">
        <v>431860.10736999998</v>
      </c>
      <c r="C39" s="12">
        <v>647456.32842999999</v>
      </c>
      <c r="D39" s="13">
        <f>(C39-B39)/B39*100</f>
        <v>49.922698897327422</v>
      </c>
      <c r="E39" s="13">
        <f t="shared" si="1"/>
        <v>2.8255284762626514</v>
      </c>
      <c r="F39" s="12">
        <v>3210141.1061499999</v>
      </c>
      <c r="G39" s="12">
        <v>4395997.0794399995</v>
      </c>
      <c r="H39" s="13">
        <f t="shared" si="2"/>
        <v>36.940929824490659</v>
      </c>
      <c r="I39" s="13">
        <f t="shared" si="3"/>
        <v>1.7292809572437013</v>
      </c>
      <c r="J39" s="12">
        <v>3210141.1061499999</v>
      </c>
      <c r="K39" s="12">
        <v>4395997.0794399995</v>
      </c>
      <c r="L39" s="13">
        <f t="shared" si="4"/>
        <v>36.940929824490659</v>
      </c>
      <c r="M39" s="13">
        <f t="shared" si="5"/>
        <v>1.7292809572437013</v>
      </c>
    </row>
    <row r="40" spans="1:13" ht="13.8" x14ac:dyDescent="0.25">
      <c r="A40" s="11" t="s">
        <v>150</v>
      </c>
      <c r="B40" s="12">
        <v>570142.19739999995</v>
      </c>
      <c r="C40" s="12">
        <v>587981.14547999995</v>
      </c>
      <c r="D40" s="13">
        <f>(C40-B40)/B40*100</f>
        <v>3.1288594602101636</v>
      </c>
      <c r="E40" s="13">
        <f t="shared" si="1"/>
        <v>2.5659761085166237</v>
      </c>
      <c r="F40" s="12">
        <v>6192720.2672499996</v>
      </c>
      <c r="G40" s="12">
        <v>6680529.8809399996</v>
      </c>
      <c r="H40" s="13">
        <f t="shared" si="2"/>
        <v>7.877145949410397</v>
      </c>
      <c r="I40" s="13">
        <f t="shared" si="3"/>
        <v>2.6279619614485124</v>
      </c>
      <c r="J40" s="12">
        <v>6192720.2672499996</v>
      </c>
      <c r="K40" s="12">
        <v>6680529.8809399996</v>
      </c>
      <c r="L40" s="13">
        <f t="shared" si="4"/>
        <v>7.877145949410397</v>
      </c>
      <c r="M40" s="13">
        <f t="shared" si="5"/>
        <v>2.6279619614485124</v>
      </c>
    </row>
    <row r="41" spans="1:13" ht="13.8" x14ac:dyDescent="0.25">
      <c r="A41" s="11" t="s">
        <v>151</v>
      </c>
      <c r="B41" s="12">
        <v>17181.726500000001</v>
      </c>
      <c r="C41" s="12">
        <v>11535.701510000001</v>
      </c>
      <c r="D41" s="13">
        <f t="shared" si="0"/>
        <v>-32.860638248432132</v>
      </c>
      <c r="E41" s="13">
        <f t="shared" si="1"/>
        <v>5.0342319132486525E-2</v>
      </c>
      <c r="F41" s="12">
        <v>140870.10024</v>
      </c>
      <c r="G41" s="12">
        <v>135663.67473</v>
      </c>
      <c r="H41" s="13">
        <f t="shared" si="2"/>
        <v>-3.6959053064701655</v>
      </c>
      <c r="I41" s="13">
        <f t="shared" si="3"/>
        <v>5.3366871055832911E-2</v>
      </c>
      <c r="J41" s="12">
        <v>140870.10024</v>
      </c>
      <c r="K41" s="12">
        <v>135663.67473</v>
      </c>
      <c r="L41" s="13">
        <f t="shared" si="4"/>
        <v>-3.6959053064701655</v>
      </c>
      <c r="M41" s="13">
        <f t="shared" si="5"/>
        <v>5.3366871055832911E-2</v>
      </c>
    </row>
    <row r="42" spans="1:13" ht="15.6" x14ac:dyDescent="0.3">
      <c r="A42" s="9" t="s">
        <v>31</v>
      </c>
      <c r="B42" s="8">
        <f>B43</f>
        <v>530527.50179999997</v>
      </c>
      <c r="C42" s="8">
        <f>C43</f>
        <v>526564.93726999999</v>
      </c>
      <c r="D42" s="10">
        <f t="shared" si="0"/>
        <v>-0.74691029523551355</v>
      </c>
      <c r="E42" s="10">
        <f t="shared" si="1"/>
        <v>2.2979530194192832</v>
      </c>
      <c r="F42" s="8">
        <f>F43</f>
        <v>5927696.7904200004</v>
      </c>
      <c r="G42" s="8">
        <f>G43</f>
        <v>6469001.6958100004</v>
      </c>
      <c r="H42" s="10">
        <f t="shared" si="2"/>
        <v>9.1317913943376041</v>
      </c>
      <c r="I42" s="10">
        <f t="shared" si="3"/>
        <v>2.5447517918657279</v>
      </c>
      <c r="J42" s="8">
        <v>5927696.7904200004</v>
      </c>
      <c r="K42" s="8">
        <v>6469001.6958100004</v>
      </c>
      <c r="L42" s="10">
        <f t="shared" si="4"/>
        <v>9.1317913943376041</v>
      </c>
      <c r="M42" s="10">
        <f t="shared" si="5"/>
        <v>2.5447517918657279</v>
      </c>
    </row>
    <row r="43" spans="1:13" ht="13.8" x14ac:dyDescent="0.25">
      <c r="A43" s="11" t="s">
        <v>152</v>
      </c>
      <c r="B43" s="12">
        <v>530527.50179999997</v>
      </c>
      <c r="C43" s="12">
        <v>526564.93726999999</v>
      </c>
      <c r="D43" s="13">
        <f t="shared" si="0"/>
        <v>-0.74691029523551355</v>
      </c>
      <c r="E43" s="13">
        <f t="shared" si="1"/>
        <v>2.2979530194192832</v>
      </c>
      <c r="F43" s="12">
        <v>5927696.7904200004</v>
      </c>
      <c r="G43" s="12">
        <v>6469001.6958100004</v>
      </c>
      <c r="H43" s="13">
        <f t="shared" si="2"/>
        <v>9.1317913943376041</v>
      </c>
      <c r="I43" s="13">
        <f t="shared" si="3"/>
        <v>2.5447517918657279</v>
      </c>
      <c r="J43" s="12">
        <v>5927696.7904200004</v>
      </c>
      <c r="K43" s="12">
        <v>6469001.6958100004</v>
      </c>
      <c r="L43" s="13">
        <f t="shared" si="4"/>
        <v>9.1317913943376041</v>
      </c>
      <c r="M43" s="13">
        <f t="shared" si="5"/>
        <v>2.5447517918657279</v>
      </c>
    </row>
    <row r="44" spans="1:13" ht="15.6" x14ac:dyDescent="0.3">
      <c r="A44" s="9" t="s">
        <v>33</v>
      </c>
      <c r="B44" s="8">
        <f>B8+B22+B42</f>
        <v>20647787.753290001</v>
      </c>
      <c r="C44" s="8">
        <f>C8+C22+C42</f>
        <v>20156317.817170002</v>
      </c>
      <c r="D44" s="10">
        <f t="shared" si="0"/>
        <v>-2.3802546887459619</v>
      </c>
      <c r="E44" s="10">
        <f t="shared" si="1"/>
        <v>87.963075605602796</v>
      </c>
      <c r="F44" s="15">
        <f>F8+F22+F42</f>
        <v>206432736.17333001</v>
      </c>
      <c r="G44" s="15">
        <f>G8+G22+G42</f>
        <v>226596265.72546998</v>
      </c>
      <c r="H44" s="16">
        <f t="shared" si="2"/>
        <v>9.7676027193718831</v>
      </c>
      <c r="I44" s="16">
        <f t="shared" si="3"/>
        <v>89.137595003021687</v>
      </c>
      <c r="J44" s="15">
        <v>206432736.17333001</v>
      </c>
      <c r="K44" s="15">
        <v>226596265.72546998</v>
      </c>
      <c r="L44" s="16">
        <f t="shared" si="4"/>
        <v>9.7676027193718831</v>
      </c>
      <c r="M44" s="16">
        <f t="shared" si="5"/>
        <v>89.137595003021687</v>
      </c>
    </row>
    <row r="45" spans="1:13" ht="30" x14ac:dyDescent="0.25">
      <c r="A45" s="155" t="s">
        <v>219</v>
      </c>
      <c r="B45" s="156">
        <f>B46-B44</f>
        <v>1585530.6697099991</v>
      </c>
      <c r="C45" s="156">
        <f>C46-C44</f>
        <v>2758203.6208299994</v>
      </c>
      <c r="D45" s="157">
        <f t="shared" si="0"/>
        <v>73.960912489601199</v>
      </c>
      <c r="E45" s="157">
        <f t="shared" ref="E45:E46" si="6">C45/C$46*100</f>
        <v>12.036924394397206</v>
      </c>
      <c r="F45" s="156">
        <f>F46-F44</f>
        <v>18781721.864670008</v>
      </c>
      <c r="G45" s="156">
        <f>G46-G44</f>
        <v>27613269.227530003</v>
      </c>
      <c r="H45" s="158">
        <f t="shared" si="2"/>
        <v>47.022032519142314</v>
      </c>
      <c r="I45" s="157">
        <f t="shared" si="3"/>
        <v>10.862404996978315</v>
      </c>
      <c r="J45" s="156">
        <f>J46-J44</f>
        <v>18781721.864670008</v>
      </c>
      <c r="K45" s="156">
        <f>K46-K44</f>
        <v>27613269.227530003</v>
      </c>
      <c r="L45" s="158">
        <f t="shared" si="4"/>
        <v>47.022032519142314</v>
      </c>
      <c r="M45" s="157">
        <f t="shared" si="5"/>
        <v>10.862404996978315</v>
      </c>
    </row>
    <row r="46" spans="1:13" ht="21" x14ac:dyDescent="0.25">
      <c r="A46" s="159" t="s">
        <v>220</v>
      </c>
      <c r="B46" s="160">
        <v>22233318.423</v>
      </c>
      <c r="C46" s="160">
        <v>22914521.438000001</v>
      </c>
      <c r="D46" s="161">
        <f t="shared" si="0"/>
        <v>3.0638836814180079</v>
      </c>
      <c r="E46" s="162">
        <f t="shared" si="6"/>
        <v>100</v>
      </c>
      <c r="F46" s="160">
        <v>225214458.03800002</v>
      </c>
      <c r="G46" s="160">
        <v>254209534.95299998</v>
      </c>
      <c r="H46" s="161">
        <f t="shared" si="2"/>
        <v>12.874429629250391</v>
      </c>
      <c r="I46" s="162">
        <f t="shared" ref="I45:I46" si="7">G46/G$46*100</f>
        <v>100</v>
      </c>
      <c r="J46" s="160">
        <v>225214458.03800002</v>
      </c>
      <c r="K46" s="160">
        <v>254209534.95299998</v>
      </c>
      <c r="L46" s="161">
        <f t="shared" si="4"/>
        <v>12.874429629250391</v>
      </c>
      <c r="M46" s="162">
        <f t="shared" ref="M45:M46" si="8"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2550008.70744</v>
      </c>
      <c r="D2" s="114">
        <f t="shared" ref="D2:O2" si="0">D4+D6+D8+D10+D12+D14+D16+D18+D20+D22</f>
        <v>2742619.5374400001</v>
      </c>
      <c r="E2" s="114">
        <f t="shared" si="0"/>
        <v>2964259.1538200001</v>
      </c>
      <c r="F2" s="114">
        <f t="shared" si="0"/>
        <v>2749441.4797700006</v>
      </c>
      <c r="G2" s="114">
        <f t="shared" si="0"/>
        <v>2408561.5605500001</v>
      </c>
      <c r="H2" s="114">
        <f t="shared" si="0"/>
        <v>2985037.3469200004</v>
      </c>
      <c r="I2" s="114">
        <f t="shared" si="0"/>
        <v>2312107.9712100001</v>
      </c>
      <c r="J2" s="114">
        <f t="shared" si="0"/>
        <v>2761230.1242400003</v>
      </c>
      <c r="K2" s="114">
        <f t="shared" si="0"/>
        <v>2983653.1437900001</v>
      </c>
      <c r="L2" s="114">
        <f t="shared" si="0"/>
        <v>3029888.8015599996</v>
      </c>
      <c r="M2" s="114">
        <f t="shared" si="0"/>
        <v>3323922.7580899997</v>
      </c>
      <c r="N2" s="114">
        <f t="shared" si="0"/>
        <v>3435761.4070800003</v>
      </c>
      <c r="O2" s="114">
        <f t="shared" si="0"/>
        <v>34246491.991909996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2058267.29904</v>
      </c>
      <c r="D3" s="114">
        <f t="shared" ref="D3:O3" si="1">D5+D7+D9+D11+D13+D15+D17+D19+D21+D23</f>
        <v>2127156.9267700003</v>
      </c>
      <c r="E3" s="114">
        <f t="shared" si="1"/>
        <v>2425908.1272400003</v>
      </c>
      <c r="F3" s="114">
        <f t="shared" si="1"/>
        <v>2350522.5967399999</v>
      </c>
      <c r="G3" s="114">
        <f t="shared" si="1"/>
        <v>2069723.5391500001</v>
      </c>
      <c r="H3" s="114">
        <f t="shared" si="1"/>
        <v>2557481.6841000002</v>
      </c>
      <c r="I3" s="114">
        <f t="shared" si="1"/>
        <v>2018139.0205099999</v>
      </c>
      <c r="J3" s="114">
        <f t="shared" si="1"/>
        <v>2316954.4556400003</v>
      </c>
      <c r="K3" s="114">
        <f t="shared" si="1"/>
        <v>2723108.2135199998</v>
      </c>
      <c r="L3" s="114">
        <f t="shared" si="1"/>
        <v>2827417.4755299999</v>
      </c>
      <c r="M3" s="114">
        <f t="shared" si="1"/>
        <v>3021792.3097299999</v>
      </c>
      <c r="N3" s="114">
        <f t="shared" si="1"/>
        <v>3209086.27605</v>
      </c>
      <c r="O3" s="114">
        <f t="shared" si="1"/>
        <v>29705557.924020004</v>
      </c>
    </row>
    <row r="4" spans="1:15" s="37" customFormat="1" ht="13.8" x14ac:dyDescent="0.25">
      <c r="A4" s="87">
        <v>2022</v>
      </c>
      <c r="B4" s="115" t="s">
        <v>126</v>
      </c>
      <c r="C4" s="116">
        <v>829294.47270000004</v>
      </c>
      <c r="D4" s="116">
        <v>938161.19772000005</v>
      </c>
      <c r="E4" s="116">
        <v>960871.33946000005</v>
      </c>
      <c r="F4" s="116">
        <v>811739.15200999996</v>
      </c>
      <c r="G4" s="116">
        <v>865030.04241999995</v>
      </c>
      <c r="H4" s="116">
        <v>994788.24161000003</v>
      </c>
      <c r="I4" s="116">
        <v>826260.72427000001</v>
      </c>
      <c r="J4" s="116">
        <v>993496.10117000004</v>
      </c>
      <c r="K4" s="116">
        <v>1009652.37086</v>
      </c>
      <c r="L4" s="116">
        <v>1043565.6434600001</v>
      </c>
      <c r="M4" s="116">
        <v>1076113.1808</v>
      </c>
      <c r="N4" s="116">
        <v>1124775.4617300001</v>
      </c>
      <c r="O4" s="117">
        <v>11473747.92821</v>
      </c>
    </row>
    <row r="5" spans="1:15" ht="13.8" x14ac:dyDescent="0.25">
      <c r="A5" s="86">
        <v>2021</v>
      </c>
      <c r="B5" s="115" t="s">
        <v>126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609595.60609999998</v>
      </c>
      <c r="H5" s="116">
        <v>764393.56053000002</v>
      </c>
      <c r="I5" s="116">
        <v>641900.72643000004</v>
      </c>
      <c r="J5" s="116">
        <v>780012.62309999997</v>
      </c>
      <c r="K5" s="116">
        <v>840003.30015999998</v>
      </c>
      <c r="L5" s="116">
        <v>897190.43819999998</v>
      </c>
      <c r="M5" s="116">
        <v>896591.60835999995</v>
      </c>
      <c r="N5" s="116">
        <v>948837.25242000003</v>
      </c>
      <c r="O5" s="117">
        <v>9146823.2213000003</v>
      </c>
    </row>
    <row r="6" spans="1:15" s="37" customFormat="1" ht="13.8" x14ac:dyDescent="0.25">
      <c r="A6" s="87">
        <v>2022</v>
      </c>
      <c r="B6" s="115" t="s">
        <v>127</v>
      </c>
      <c r="C6" s="116">
        <v>284427.62802</v>
      </c>
      <c r="D6" s="116">
        <v>253754.06925999999</v>
      </c>
      <c r="E6" s="116">
        <v>224880.32947</v>
      </c>
      <c r="F6" s="116">
        <v>209879.04910999999</v>
      </c>
      <c r="G6" s="116">
        <v>189527.81724</v>
      </c>
      <c r="H6" s="116">
        <v>293476.03868</v>
      </c>
      <c r="I6" s="116">
        <v>155050.48514</v>
      </c>
      <c r="J6" s="116">
        <v>154825.08199999999</v>
      </c>
      <c r="K6" s="116">
        <v>178508.83301</v>
      </c>
      <c r="L6" s="116">
        <v>238984.63342</v>
      </c>
      <c r="M6" s="116">
        <v>354188.20237999997</v>
      </c>
      <c r="N6" s="116">
        <v>416159.5183</v>
      </c>
      <c r="O6" s="117">
        <v>2953661.68603</v>
      </c>
    </row>
    <row r="7" spans="1:15" ht="13.8" x14ac:dyDescent="0.25">
      <c r="A7" s="86">
        <v>2021</v>
      </c>
      <c r="B7" s="115" t="s">
        <v>127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166029.30218999999</v>
      </c>
      <c r="J7" s="116">
        <v>147760.25855</v>
      </c>
      <c r="K7" s="116">
        <v>229150.72443999999</v>
      </c>
      <c r="L7" s="116">
        <v>291587.59298999998</v>
      </c>
      <c r="M7" s="116">
        <v>365157.71123000002</v>
      </c>
      <c r="N7" s="116">
        <v>409189.45477000001</v>
      </c>
      <c r="O7" s="117">
        <v>3080372.3457800001</v>
      </c>
    </row>
    <row r="8" spans="1:15" s="37" customFormat="1" ht="13.8" x14ac:dyDescent="0.25">
      <c r="A8" s="87">
        <v>2022</v>
      </c>
      <c r="B8" s="115" t="s">
        <v>128</v>
      </c>
      <c r="C8" s="116">
        <v>172966.68771</v>
      </c>
      <c r="D8" s="116">
        <v>202863.34534</v>
      </c>
      <c r="E8" s="116">
        <v>229835.91381</v>
      </c>
      <c r="F8" s="116">
        <v>206688.71721</v>
      </c>
      <c r="G8" s="116">
        <v>157721.86092000001</v>
      </c>
      <c r="H8" s="116">
        <v>182252.02854999999</v>
      </c>
      <c r="I8" s="116">
        <v>160742.92937999999</v>
      </c>
      <c r="J8" s="116">
        <v>235990.35</v>
      </c>
      <c r="K8" s="116">
        <v>261700.05892000001</v>
      </c>
      <c r="L8" s="116">
        <v>246363.90908000001</v>
      </c>
      <c r="M8" s="116">
        <v>231174.59265999999</v>
      </c>
      <c r="N8" s="116">
        <v>237238.50618999999</v>
      </c>
      <c r="O8" s="117">
        <v>2525538.89977</v>
      </c>
    </row>
    <row r="9" spans="1:15" ht="13.8" x14ac:dyDescent="0.25">
      <c r="A9" s="86">
        <v>2021</v>
      </c>
      <c r="B9" s="115" t="s">
        <v>128</v>
      </c>
      <c r="C9" s="116">
        <v>129703.74055</v>
      </c>
      <c r="D9" s="116">
        <v>145442.87432</v>
      </c>
      <c r="E9" s="116">
        <v>164140.00865</v>
      </c>
      <c r="F9" s="116">
        <v>157710.70725000001</v>
      </c>
      <c r="G9" s="116">
        <v>144432.52205</v>
      </c>
      <c r="H9" s="116">
        <v>193334.14882999999</v>
      </c>
      <c r="I9" s="116">
        <v>152303.13179000001</v>
      </c>
      <c r="J9" s="116">
        <v>179835.28245</v>
      </c>
      <c r="K9" s="116">
        <v>202730.96283999999</v>
      </c>
      <c r="L9" s="116">
        <v>181364.35298</v>
      </c>
      <c r="M9" s="116">
        <v>191293.85974000001</v>
      </c>
      <c r="N9" s="116">
        <v>184486.58335</v>
      </c>
      <c r="O9" s="117">
        <v>2026778.1747999999</v>
      </c>
    </row>
    <row r="10" spans="1:15" s="37" customFormat="1" ht="13.8" x14ac:dyDescent="0.25">
      <c r="A10" s="87">
        <v>2022</v>
      </c>
      <c r="B10" s="115" t="s">
        <v>129</v>
      </c>
      <c r="C10" s="116">
        <v>119386.62277</v>
      </c>
      <c r="D10" s="116">
        <v>126675.82837</v>
      </c>
      <c r="E10" s="116">
        <v>155085.14507999999</v>
      </c>
      <c r="F10" s="116">
        <v>138449.58999000001</v>
      </c>
      <c r="G10" s="116">
        <v>95080.687220000007</v>
      </c>
      <c r="H10" s="116">
        <v>119344.37836</v>
      </c>
      <c r="I10" s="116">
        <v>74195.327789999996</v>
      </c>
      <c r="J10" s="116">
        <v>106005.39924</v>
      </c>
      <c r="K10" s="116">
        <v>146747.73193000001</v>
      </c>
      <c r="L10" s="116">
        <v>177273.60724000001</v>
      </c>
      <c r="M10" s="116">
        <v>168780.44870000001</v>
      </c>
      <c r="N10" s="116">
        <v>146438.92973</v>
      </c>
      <c r="O10" s="117">
        <v>1573463.6964199999</v>
      </c>
    </row>
    <row r="11" spans="1:15" ht="13.8" x14ac:dyDescent="0.25">
      <c r="A11" s="86">
        <v>2021</v>
      </c>
      <c r="B11" s="115" t="s">
        <v>129</v>
      </c>
      <c r="C11" s="116">
        <v>103715.16209</v>
      </c>
      <c r="D11" s="116">
        <v>116565.35743</v>
      </c>
      <c r="E11" s="116">
        <v>126148.15974</v>
      </c>
      <c r="F11" s="116">
        <v>121879.30407</v>
      </c>
      <c r="G11" s="116">
        <v>104753.48768999999</v>
      </c>
      <c r="H11" s="116">
        <v>110501.72897</v>
      </c>
      <c r="I11" s="116">
        <v>71747.925839999996</v>
      </c>
      <c r="J11" s="116">
        <v>113456.22534</v>
      </c>
      <c r="K11" s="116">
        <v>159668.88045</v>
      </c>
      <c r="L11" s="116">
        <v>194546.33186999999</v>
      </c>
      <c r="M11" s="116">
        <v>175975.25318999999</v>
      </c>
      <c r="N11" s="116">
        <v>169857.97201</v>
      </c>
      <c r="O11" s="117">
        <v>1568815.7886900001</v>
      </c>
    </row>
    <row r="12" spans="1:15" s="37" customFormat="1" ht="13.8" x14ac:dyDescent="0.25">
      <c r="A12" s="87">
        <v>2022</v>
      </c>
      <c r="B12" s="115" t="s">
        <v>130</v>
      </c>
      <c r="C12" s="116">
        <v>181950.72448999999</v>
      </c>
      <c r="D12" s="116">
        <v>165835.78760000001</v>
      </c>
      <c r="E12" s="116">
        <v>147564.06748999999</v>
      </c>
      <c r="F12" s="116">
        <v>124825.16201</v>
      </c>
      <c r="G12" s="116">
        <v>99421.289829999994</v>
      </c>
      <c r="H12" s="116">
        <v>111705.48845999999</v>
      </c>
      <c r="I12" s="116">
        <v>86229.482130000004</v>
      </c>
      <c r="J12" s="116">
        <v>91212.784839999993</v>
      </c>
      <c r="K12" s="116">
        <v>135579.10144</v>
      </c>
      <c r="L12" s="116">
        <v>178082.00547999999</v>
      </c>
      <c r="M12" s="116">
        <v>224285.44568</v>
      </c>
      <c r="N12" s="116">
        <v>204363.84375</v>
      </c>
      <c r="O12" s="117">
        <v>1751055.1832000001</v>
      </c>
    </row>
    <row r="13" spans="1:15" ht="13.8" x14ac:dyDescent="0.25">
      <c r="A13" s="86">
        <v>2021</v>
      </c>
      <c r="B13" s="115" t="s">
        <v>130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201450.54587</v>
      </c>
      <c r="L13" s="116">
        <v>250347.52458</v>
      </c>
      <c r="M13" s="116">
        <v>277935.37426000001</v>
      </c>
      <c r="N13" s="116">
        <v>247053.08914</v>
      </c>
      <c r="O13" s="117">
        <v>2255835.7609100002</v>
      </c>
    </row>
    <row r="14" spans="1:15" s="37" customFormat="1" ht="13.8" x14ac:dyDescent="0.25">
      <c r="A14" s="87">
        <v>2022</v>
      </c>
      <c r="B14" s="115" t="s">
        <v>131</v>
      </c>
      <c r="C14" s="116">
        <v>37521.507830000002</v>
      </c>
      <c r="D14" s="116">
        <v>46265.332340000001</v>
      </c>
      <c r="E14" s="116">
        <v>31049.380369999999</v>
      </c>
      <c r="F14" s="116">
        <v>29631.197840000001</v>
      </c>
      <c r="G14" s="116">
        <v>21837.58901</v>
      </c>
      <c r="H14" s="116">
        <v>26370.037349999999</v>
      </c>
      <c r="I14" s="116">
        <v>24072.580310000001</v>
      </c>
      <c r="J14" s="116">
        <v>29110.841799999998</v>
      </c>
      <c r="K14" s="116">
        <v>44324.273529999999</v>
      </c>
      <c r="L14" s="116">
        <v>37818.71056</v>
      </c>
      <c r="M14" s="116">
        <v>64223.611640000003</v>
      </c>
      <c r="N14" s="116">
        <v>103612.99815</v>
      </c>
      <c r="O14" s="117">
        <v>495838.06073000003</v>
      </c>
    </row>
    <row r="15" spans="1:15" ht="13.8" x14ac:dyDescent="0.25">
      <c r="A15" s="86">
        <v>2021</v>
      </c>
      <c r="B15" s="115" t="s">
        <v>131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132</v>
      </c>
      <c r="C16" s="116">
        <v>54248.671849999999</v>
      </c>
      <c r="D16" s="116">
        <v>55002.358999999997</v>
      </c>
      <c r="E16" s="116">
        <v>64496.353640000001</v>
      </c>
      <c r="F16" s="116">
        <v>51947.963620000002</v>
      </c>
      <c r="G16" s="116">
        <v>53632.734109999998</v>
      </c>
      <c r="H16" s="116">
        <v>79070.990999999995</v>
      </c>
      <c r="I16" s="116">
        <v>56311.739930000003</v>
      </c>
      <c r="J16" s="116">
        <v>88413.106140000004</v>
      </c>
      <c r="K16" s="116">
        <v>83802.197409999993</v>
      </c>
      <c r="L16" s="116">
        <v>87581.333559999999</v>
      </c>
      <c r="M16" s="116">
        <v>75182.485799999995</v>
      </c>
      <c r="N16" s="116">
        <v>79483.835579999999</v>
      </c>
      <c r="O16" s="117">
        <v>829173.77164000005</v>
      </c>
    </row>
    <row r="17" spans="1:15" ht="13.8" x14ac:dyDescent="0.25">
      <c r="A17" s="86">
        <v>2021</v>
      </c>
      <c r="B17" s="115" t="s">
        <v>132</v>
      </c>
      <c r="C17" s="116">
        <v>59118.003539999998</v>
      </c>
      <c r="D17" s="116">
        <v>49195.791729999997</v>
      </c>
      <c r="E17" s="116">
        <v>49264.961300000003</v>
      </c>
      <c r="F17" s="116">
        <v>52377.636700000003</v>
      </c>
      <c r="G17" s="116">
        <v>62131.952920000003</v>
      </c>
      <c r="H17" s="116">
        <v>85386.680869999997</v>
      </c>
      <c r="I17" s="116">
        <v>52207.46948</v>
      </c>
      <c r="J17" s="116">
        <v>60022.116329999997</v>
      </c>
      <c r="K17" s="116">
        <v>100938.86161000001</v>
      </c>
      <c r="L17" s="116">
        <v>76717.204389999999</v>
      </c>
      <c r="M17" s="116">
        <v>57727.288930000002</v>
      </c>
      <c r="N17" s="116">
        <v>77389.950119999994</v>
      </c>
      <c r="O17" s="117">
        <v>782477.91792000004</v>
      </c>
    </row>
    <row r="18" spans="1:15" ht="13.8" x14ac:dyDescent="0.25">
      <c r="A18" s="87">
        <v>2022</v>
      </c>
      <c r="B18" s="115" t="s">
        <v>133</v>
      </c>
      <c r="C18" s="116">
        <v>12415.09123</v>
      </c>
      <c r="D18" s="116">
        <v>15693.36544</v>
      </c>
      <c r="E18" s="116">
        <v>17018.63062</v>
      </c>
      <c r="F18" s="116">
        <v>18025.69253</v>
      </c>
      <c r="G18" s="116">
        <v>12424.481959999999</v>
      </c>
      <c r="H18" s="116">
        <v>9079.7731199999998</v>
      </c>
      <c r="I18" s="116">
        <v>5411.4847600000003</v>
      </c>
      <c r="J18" s="116">
        <v>8150.7517200000002</v>
      </c>
      <c r="K18" s="116">
        <v>7678.1554299999998</v>
      </c>
      <c r="L18" s="116">
        <v>8254.6918999999998</v>
      </c>
      <c r="M18" s="116">
        <v>10095.649670000001</v>
      </c>
      <c r="N18" s="116">
        <v>12952.76766</v>
      </c>
      <c r="O18" s="117">
        <v>137200.53604000001</v>
      </c>
    </row>
    <row r="19" spans="1:15" ht="13.8" x14ac:dyDescent="0.25">
      <c r="A19" s="86">
        <v>2021</v>
      </c>
      <c r="B19" s="115" t="s">
        <v>133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134</v>
      </c>
      <c r="C20" s="118">
        <v>300295.32032</v>
      </c>
      <c r="D20" s="118">
        <v>316201.99005999998</v>
      </c>
      <c r="E20" s="118">
        <v>381564.50910000002</v>
      </c>
      <c r="F20" s="118">
        <v>382464.25160000002</v>
      </c>
      <c r="G20" s="118">
        <v>301401.84957000002</v>
      </c>
      <c r="H20" s="116">
        <v>369561.76286000002</v>
      </c>
      <c r="I20" s="116">
        <v>318336.14055000001</v>
      </c>
      <c r="J20" s="116">
        <v>323036.57241000002</v>
      </c>
      <c r="K20" s="116">
        <v>355787.51679000002</v>
      </c>
      <c r="L20" s="116">
        <v>308796.14597999997</v>
      </c>
      <c r="M20" s="116">
        <v>355827.06575000001</v>
      </c>
      <c r="N20" s="116">
        <v>352772.72990999999</v>
      </c>
      <c r="O20" s="117">
        <v>4066045.8549000002</v>
      </c>
    </row>
    <row r="21" spans="1:15" ht="13.8" x14ac:dyDescent="0.25">
      <c r="A21" s="86">
        <v>2021</v>
      </c>
      <c r="B21" s="115" t="s">
        <v>134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299483.45898</v>
      </c>
      <c r="L21" s="116">
        <v>288750.81549000001</v>
      </c>
      <c r="M21" s="116">
        <v>321478.48223000002</v>
      </c>
      <c r="N21" s="116">
        <v>407113.88834</v>
      </c>
      <c r="O21" s="117">
        <v>3398253.3804600001</v>
      </c>
    </row>
    <row r="22" spans="1:15" ht="13.8" x14ac:dyDescent="0.25">
      <c r="A22" s="87">
        <v>2022</v>
      </c>
      <c r="B22" s="115" t="s">
        <v>135</v>
      </c>
      <c r="C22" s="118">
        <v>557501.98051999998</v>
      </c>
      <c r="D22" s="118">
        <v>622166.26231000002</v>
      </c>
      <c r="E22" s="118">
        <v>751893.48478000006</v>
      </c>
      <c r="F22" s="118">
        <v>775790.70385000005</v>
      </c>
      <c r="G22" s="118">
        <v>612483.20826999994</v>
      </c>
      <c r="H22" s="116">
        <v>799388.60693000001</v>
      </c>
      <c r="I22" s="116">
        <v>605497.07695000002</v>
      </c>
      <c r="J22" s="116">
        <v>730989.13491999998</v>
      </c>
      <c r="K22" s="116">
        <v>759872.90446999995</v>
      </c>
      <c r="L22" s="116">
        <v>703168.12087999994</v>
      </c>
      <c r="M22" s="116">
        <v>764052.07501000003</v>
      </c>
      <c r="N22" s="116">
        <v>757962.81608000002</v>
      </c>
      <c r="O22" s="117">
        <v>8440766.3749700002</v>
      </c>
    </row>
    <row r="23" spans="1:15" ht="13.8" x14ac:dyDescent="0.25">
      <c r="A23" s="86">
        <v>2021</v>
      </c>
      <c r="B23" s="115" t="s">
        <v>135</v>
      </c>
      <c r="C23" s="116">
        <v>452623.84928000002</v>
      </c>
      <c r="D23" s="118">
        <v>479071.42109999998</v>
      </c>
      <c r="E23" s="116">
        <v>580656.74308000004</v>
      </c>
      <c r="F23" s="116">
        <v>580638.04449999996</v>
      </c>
      <c r="G23" s="116">
        <v>501065.42385000002</v>
      </c>
      <c r="H23" s="116">
        <v>613074.04041000002</v>
      </c>
      <c r="I23" s="116">
        <v>505401.99088</v>
      </c>
      <c r="J23" s="116">
        <v>605133.60210000002</v>
      </c>
      <c r="K23" s="116">
        <v>650656.73780999996</v>
      </c>
      <c r="L23" s="116">
        <v>613673.09618999995</v>
      </c>
      <c r="M23" s="116">
        <v>694274.45759000001</v>
      </c>
      <c r="N23" s="116">
        <v>712894.75083999999</v>
      </c>
      <c r="O23" s="117">
        <v>6989164.1576300003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13088346.966020003</v>
      </c>
      <c r="D24" s="119">
        <f t="shared" ref="D24:O24" si="2">D26+D28+D30+D32+D34+D36+D38+D40+D42+D44+D46+D48+D50+D52+D54+D56</f>
        <v>14951998.698719997</v>
      </c>
      <c r="E24" s="119">
        <f t="shared" si="2"/>
        <v>17129835.748790003</v>
      </c>
      <c r="F24" s="119">
        <f t="shared" si="2"/>
        <v>17665789.177370001</v>
      </c>
      <c r="G24" s="119">
        <f t="shared" si="2"/>
        <v>14046779.5218</v>
      </c>
      <c r="H24" s="119">
        <f t="shared" si="2"/>
        <v>17263964.484390002</v>
      </c>
      <c r="I24" s="119">
        <f t="shared" si="2"/>
        <v>13545028.034559999</v>
      </c>
      <c r="J24" s="119">
        <f t="shared" si="2"/>
        <v>15283129.007650001</v>
      </c>
      <c r="K24" s="119">
        <f t="shared" si="2"/>
        <v>16224889.431739999</v>
      </c>
      <c r="L24" s="119">
        <f t="shared" si="2"/>
        <v>15005709.462619999</v>
      </c>
      <c r="M24" s="119">
        <f t="shared" si="2"/>
        <v>15481310.031269997</v>
      </c>
      <c r="N24" s="119">
        <f t="shared" si="2"/>
        <v>16193991.472819997</v>
      </c>
      <c r="O24" s="119">
        <f t="shared" si="2"/>
        <v>185880772.03775001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11085179.373859998</v>
      </c>
      <c r="D25" s="119">
        <f t="shared" ref="D25:O25" si="3">D27+D29+D31+D33+D35+D37+D39+D41+D43+D45+D47+D49+D51+D53+D55+D57</f>
        <v>11957088.980749998</v>
      </c>
      <c r="E25" s="119">
        <f t="shared" si="3"/>
        <v>14123660.14191</v>
      </c>
      <c r="F25" s="119">
        <f t="shared" si="3"/>
        <v>14149258.634040004</v>
      </c>
      <c r="G25" s="119">
        <f t="shared" si="3"/>
        <v>12593860.708520003</v>
      </c>
      <c r="H25" s="119">
        <f t="shared" si="3"/>
        <v>15245752.904750001</v>
      </c>
      <c r="I25" s="119">
        <f t="shared" si="3"/>
        <v>12622823.79087</v>
      </c>
      <c r="J25" s="119">
        <f t="shared" si="3"/>
        <v>14417188.67403</v>
      </c>
      <c r="K25" s="119">
        <f t="shared" si="3"/>
        <v>15801352.77499</v>
      </c>
      <c r="L25" s="119">
        <f t="shared" si="3"/>
        <v>15676458.932530001</v>
      </c>
      <c r="M25" s="119">
        <f t="shared" si="3"/>
        <v>16218682.567199998</v>
      </c>
      <c r="N25" s="119">
        <f t="shared" si="3"/>
        <v>16908173.975439999</v>
      </c>
      <c r="O25" s="119">
        <f t="shared" si="3"/>
        <v>170799481.45889002</v>
      </c>
    </row>
    <row r="26" spans="1:15" ht="13.8" x14ac:dyDescent="0.25">
      <c r="A26" s="87">
        <v>2022</v>
      </c>
      <c r="B26" s="115" t="s">
        <v>136</v>
      </c>
      <c r="C26" s="116">
        <v>814863.34068000002</v>
      </c>
      <c r="D26" s="116">
        <v>879872.41151000001</v>
      </c>
      <c r="E26" s="116">
        <v>950843.48181999999</v>
      </c>
      <c r="F26" s="116">
        <v>993034.53446999996</v>
      </c>
      <c r="G26" s="116">
        <v>766320.46606999997</v>
      </c>
      <c r="H26" s="116">
        <v>981429.12491999997</v>
      </c>
      <c r="I26" s="116">
        <v>727107.97646000003</v>
      </c>
      <c r="J26" s="116">
        <v>834825.32632999995</v>
      </c>
      <c r="K26" s="116">
        <v>933997.45423999999</v>
      </c>
      <c r="L26" s="116">
        <v>833547.72748</v>
      </c>
      <c r="M26" s="116">
        <v>844343.08352999995</v>
      </c>
      <c r="N26" s="116">
        <v>798593.56608000002</v>
      </c>
      <c r="O26" s="117">
        <v>10358778.493589999</v>
      </c>
    </row>
    <row r="27" spans="1:15" ht="13.8" x14ac:dyDescent="0.25">
      <c r="A27" s="86">
        <v>2021</v>
      </c>
      <c r="B27" s="115" t="s">
        <v>136</v>
      </c>
      <c r="C27" s="116">
        <v>730163.28118000005</v>
      </c>
      <c r="D27" s="116">
        <v>744922.84401</v>
      </c>
      <c r="E27" s="116">
        <v>868398.21742999996</v>
      </c>
      <c r="F27" s="116">
        <v>877321.17700999998</v>
      </c>
      <c r="G27" s="116">
        <v>743235.71450999996</v>
      </c>
      <c r="H27" s="116">
        <v>898555.29079999996</v>
      </c>
      <c r="I27" s="116">
        <v>723407.64879999997</v>
      </c>
      <c r="J27" s="116">
        <v>827953.61274000001</v>
      </c>
      <c r="K27" s="116">
        <v>943339.61288999999</v>
      </c>
      <c r="L27" s="116">
        <v>916736.53581000003</v>
      </c>
      <c r="M27" s="116">
        <v>935903.66773999995</v>
      </c>
      <c r="N27" s="116">
        <v>931931.27853000001</v>
      </c>
      <c r="O27" s="117">
        <v>10141868.881449999</v>
      </c>
    </row>
    <row r="28" spans="1:15" ht="13.8" x14ac:dyDescent="0.25">
      <c r="A28" s="87">
        <v>2022</v>
      </c>
      <c r="B28" s="115" t="s">
        <v>137</v>
      </c>
      <c r="C28" s="116">
        <v>132688.50438</v>
      </c>
      <c r="D28" s="116">
        <v>177392.94321</v>
      </c>
      <c r="E28" s="116">
        <v>191705.15947000001</v>
      </c>
      <c r="F28" s="116">
        <v>187035.60385000001</v>
      </c>
      <c r="G28" s="116">
        <v>116468.30718</v>
      </c>
      <c r="H28" s="116">
        <v>171948.24174</v>
      </c>
      <c r="I28" s="116">
        <v>155381.60702</v>
      </c>
      <c r="J28" s="116">
        <v>190918.48850000001</v>
      </c>
      <c r="K28" s="116">
        <v>209908.2592</v>
      </c>
      <c r="L28" s="116">
        <v>168528.69665999999</v>
      </c>
      <c r="M28" s="116">
        <v>173351.05908000001</v>
      </c>
      <c r="N28" s="116">
        <v>182430.39533</v>
      </c>
      <c r="O28" s="117">
        <v>2057757.26562</v>
      </c>
    </row>
    <row r="29" spans="1:15" ht="13.8" x14ac:dyDescent="0.25">
      <c r="A29" s="86">
        <v>2021</v>
      </c>
      <c r="B29" s="115" t="s">
        <v>137</v>
      </c>
      <c r="C29" s="116">
        <v>109745.77877</v>
      </c>
      <c r="D29" s="116">
        <v>128849.98011</v>
      </c>
      <c r="E29" s="116">
        <v>157415.66860999999</v>
      </c>
      <c r="F29" s="116">
        <v>142850.45667000001</v>
      </c>
      <c r="G29" s="116">
        <v>100608.10935</v>
      </c>
      <c r="H29" s="116">
        <v>152945.25654</v>
      </c>
      <c r="I29" s="116">
        <v>144731.09422</v>
      </c>
      <c r="J29" s="116">
        <v>156640.94991</v>
      </c>
      <c r="K29" s="116">
        <v>171821.91318999999</v>
      </c>
      <c r="L29" s="116">
        <v>159286.07376</v>
      </c>
      <c r="M29" s="116">
        <v>148391.04584999999</v>
      </c>
      <c r="N29" s="116">
        <v>158218.04332</v>
      </c>
      <c r="O29" s="117">
        <v>1731504.3703000001</v>
      </c>
    </row>
    <row r="30" spans="1:15" s="37" customFormat="1" ht="13.8" x14ac:dyDescent="0.25">
      <c r="A30" s="87">
        <v>2022</v>
      </c>
      <c r="B30" s="115" t="s">
        <v>138</v>
      </c>
      <c r="C30" s="116">
        <v>198477.64064999999</v>
      </c>
      <c r="D30" s="116">
        <v>251000.23457</v>
      </c>
      <c r="E30" s="116">
        <v>259806.35934</v>
      </c>
      <c r="F30" s="116">
        <v>262164.34668000002</v>
      </c>
      <c r="G30" s="116">
        <v>157792.49171</v>
      </c>
      <c r="H30" s="116">
        <v>225209.31993999999</v>
      </c>
      <c r="I30" s="116">
        <v>156205.38829</v>
      </c>
      <c r="J30" s="116">
        <v>224283.58918000001</v>
      </c>
      <c r="K30" s="116">
        <v>245560.09426000001</v>
      </c>
      <c r="L30" s="116">
        <v>256743.38587999999</v>
      </c>
      <c r="M30" s="116">
        <v>256596.02677</v>
      </c>
      <c r="N30" s="116">
        <v>260917.99436000001</v>
      </c>
      <c r="O30" s="117">
        <v>2754756.87163</v>
      </c>
    </row>
    <row r="31" spans="1:15" ht="13.8" x14ac:dyDescent="0.25">
      <c r="A31" s="86">
        <v>2021</v>
      </c>
      <c r="B31" s="115" t="s">
        <v>138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271360.61531999998</v>
      </c>
      <c r="L31" s="116">
        <v>276585.44179000001</v>
      </c>
      <c r="M31" s="116">
        <v>280147.27015</v>
      </c>
      <c r="N31" s="116">
        <v>282936.11814999999</v>
      </c>
      <c r="O31" s="117">
        <v>3179102.4776699999</v>
      </c>
    </row>
    <row r="32" spans="1:15" ht="13.8" x14ac:dyDescent="0.25">
      <c r="A32" s="87">
        <v>2022</v>
      </c>
      <c r="B32" s="115" t="s">
        <v>139</v>
      </c>
      <c r="C32" s="118">
        <v>2141368.1480899998</v>
      </c>
      <c r="D32" s="118">
        <v>2432160.6087699998</v>
      </c>
      <c r="E32" s="118">
        <v>3019385.6519499999</v>
      </c>
      <c r="F32" s="118">
        <v>3297075.9072199999</v>
      </c>
      <c r="G32" s="118">
        <v>2789454.8638499998</v>
      </c>
      <c r="H32" s="118">
        <v>3185526.5816500001</v>
      </c>
      <c r="I32" s="118">
        <v>2890896.5485200002</v>
      </c>
      <c r="J32" s="118">
        <v>2947258.86974</v>
      </c>
      <c r="K32" s="118">
        <v>2916914.3810399999</v>
      </c>
      <c r="L32" s="118">
        <v>2603968.0261900001</v>
      </c>
      <c r="M32" s="118">
        <v>2597275.7912300001</v>
      </c>
      <c r="N32" s="118">
        <v>2703341.0093</v>
      </c>
      <c r="O32" s="117">
        <v>33524626.38755</v>
      </c>
    </row>
    <row r="33" spans="1:15" ht="13.8" x14ac:dyDescent="0.25">
      <c r="A33" s="86">
        <v>2021</v>
      </c>
      <c r="B33" s="115" t="s">
        <v>139</v>
      </c>
      <c r="C33" s="116">
        <v>1646847.3844900001</v>
      </c>
      <c r="D33" s="116">
        <v>1680900.6431499999</v>
      </c>
      <c r="E33" s="116">
        <v>1998413.44377</v>
      </c>
      <c r="F33" s="118">
        <v>2173651.4402000001</v>
      </c>
      <c r="G33" s="118">
        <v>2145366.8238400002</v>
      </c>
      <c r="H33" s="118">
        <v>2376087.93731</v>
      </c>
      <c r="I33" s="118">
        <v>1914049.99936</v>
      </c>
      <c r="J33" s="118">
        <v>2054054.9947299999</v>
      </c>
      <c r="K33" s="118">
        <v>2288959.13638</v>
      </c>
      <c r="L33" s="118">
        <v>2274998.8952899999</v>
      </c>
      <c r="M33" s="118">
        <v>2375390.4643100002</v>
      </c>
      <c r="N33" s="118">
        <v>2494537.7944200002</v>
      </c>
      <c r="O33" s="117">
        <v>25423258.957249999</v>
      </c>
    </row>
    <row r="34" spans="1:15" ht="13.8" x14ac:dyDescent="0.25">
      <c r="A34" s="87">
        <v>2022</v>
      </c>
      <c r="B34" s="115" t="s">
        <v>140</v>
      </c>
      <c r="C34" s="116">
        <v>1591573.23685</v>
      </c>
      <c r="D34" s="116">
        <v>1840360.06874</v>
      </c>
      <c r="E34" s="116">
        <v>2014153.57314</v>
      </c>
      <c r="F34" s="116">
        <v>2035748.2270200001</v>
      </c>
      <c r="G34" s="116">
        <v>1335958.7515700001</v>
      </c>
      <c r="H34" s="116">
        <v>1965792.7155500001</v>
      </c>
      <c r="I34" s="116">
        <v>1617780.5843400001</v>
      </c>
      <c r="J34" s="116">
        <v>1837214.47199</v>
      </c>
      <c r="K34" s="116">
        <v>1921224.6205899999</v>
      </c>
      <c r="L34" s="116">
        <v>1703523.4713999999</v>
      </c>
      <c r="M34" s="116">
        <v>1633132.7231399999</v>
      </c>
      <c r="N34" s="116">
        <v>1709021.8553800001</v>
      </c>
      <c r="O34" s="117">
        <v>21205484.299710002</v>
      </c>
    </row>
    <row r="35" spans="1:15" ht="13.8" x14ac:dyDescent="0.25">
      <c r="A35" s="86">
        <v>2021</v>
      </c>
      <c r="B35" s="115" t="s">
        <v>140</v>
      </c>
      <c r="C35" s="116">
        <v>1512747.1221100001</v>
      </c>
      <c r="D35" s="116">
        <v>1510486.29791</v>
      </c>
      <c r="E35" s="116">
        <v>1674594.29899</v>
      </c>
      <c r="F35" s="116">
        <v>1625071.1724400001</v>
      </c>
      <c r="G35" s="116">
        <v>1299821.6106</v>
      </c>
      <c r="H35" s="116">
        <v>1801807.97055</v>
      </c>
      <c r="I35" s="116">
        <v>1691560.1257799999</v>
      </c>
      <c r="J35" s="116">
        <v>1736087.3890800001</v>
      </c>
      <c r="K35" s="116">
        <v>1942284.16362</v>
      </c>
      <c r="L35" s="116">
        <v>1908618.8041699999</v>
      </c>
      <c r="M35" s="116">
        <v>1729425.55342</v>
      </c>
      <c r="N35" s="116">
        <v>1808065.4957699999</v>
      </c>
      <c r="O35" s="117">
        <v>20240570.004439998</v>
      </c>
    </row>
    <row r="36" spans="1:15" ht="13.8" x14ac:dyDescent="0.25">
      <c r="A36" s="87">
        <v>2022</v>
      </c>
      <c r="B36" s="115" t="s">
        <v>141</v>
      </c>
      <c r="C36" s="116">
        <v>2227764.5309899999</v>
      </c>
      <c r="D36" s="116">
        <v>2538729.0824799999</v>
      </c>
      <c r="E36" s="116">
        <v>2679520.9726399998</v>
      </c>
      <c r="F36" s="116">
        <v>2742291.6720500002</v>
      </c>
      <c r="G36" s="116">
        <v>2295116.3972100001</v>
      </c>
      <c r="H36" s="116">
        <v>2768913.2206199998</v>
      </c>
      <c r="I36" s="116">
        <v>2048287.1719200001</v>
      </c>
      <c r="J36" s="116">
        <v>2264756.0373900002</v>
      </c>
      <c r="K36" s="116">
        <v>2751652.3574199998</v>
      </c>
      <c r="L36" s="116">
        <v>2648321.2470499999</v>
      </c>
      <c r="M36" s="116">
        <v>2873616.4786100001</v>
      </c>
      <c r="N36" s="116">
        <v>3156839.1754999999</v>
      </c>
      <c r="O36" s="117">
        <v>30995808.343880001</v>
      </c>
    </row>
    <row r="37" spans="1:15" ht="13.8" x14ac:dyDescent="0.25">
      <c r="A37" s="86">
        <v>2021</v>
      </c>
      <c r="B37" s="115" t="s">
        <v>141</v>
      </c>
      <c r="C37" s="116">
        <v>2266223.68744</v>
      </c>
      <c r="D37" s="116">
        <v>2530669.7148199999</v>
      </c>
      <c r="E37" s="116">
        <v>2890087.2819699999</v>
      </c>
      <c r="F37" s="116">
        <v>2462170.5479000001</v>
      </c>
      <c r="G37" s="116">
        <v>1880240.25731</v>
      </c>
      <c r="H37" s="116">
        <v>2350260.8968699998</v>
      </c>
      <c r="I37" s="116">
        <v>1981647.6615500001</v>
      </c>
      <c r="J37" s="116">
        <v>2417746.8923499999</v>
      </c>
      <c r="K37" s="116">
        <v>2465093.5301000001</v>
      </c>
      <c r="L37" s="116">
        <v>2603902.2508700001</v>
      </c>
      <c r="M37" s="116">
        <v>2529063.0759800002</v>
      </c>
      <c r="N37" s="116">
        <v>2957449.0071399999</v>
      </c>
      <c r="O37" s="117">
        <v>29334554.804299999</v>
      </c>
    </row>
    <row r="38" spans="1:15" ht="13.8" x14ac:dyDescent="0.25">
      <c r="A38" s="87">
        <v>2022</v>
      </c>
      <c r="B38" s="115" t="s">
        <v>142</v>
      </c>
      <c r="C38" s="116">
        <v>70779.795960000003</v>
      </c>
      <c r="D38" s="116">
        <v>67064.578930000003</v>
      </c>
      <c r="E38" s="116">
        <v>140232.55400999999</v>
      </c>
      <c r="F38" s="116">
        <v>198881.65714</v>
      </c>
      <c r="G38" s="116">
        <v>100124.42561000001</v>
      </c>
      <c r="H38" s="116">
        <v>101131.22425</v>
      </c>
      <c r="I38" s="116">
        <v>44156.116430000002</v>
      </c>
      <c r="J38" s="116">
        <v>77395.488570000001</v>
      </c>
      <c r="K38" s="116">
        <v>199348.73256</v>
      </c>
      <c r="L38" s="116">
        <v>209571.99903000001</v>
      </c>
      <c r="M38" s="116">
        <v>55114.955090000003</v>
      </c>
      <c r="N38" s="116">
        <v>189482.62471</v>
      </c>
      <c r="O38" s="117">
        <v>1453284.1522900001</v>
      </c>
    </row>
    <row r="39" spans="1:15" ht="13.8" x14ac:dyDescent="0.25">
      <c r="A39" s="86">
        <v>2021</v>
      </c>
      <c r="B39" s="115" t="s">
        <v>142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170121.63492000001</v>
      </c>
      <c r="O39" s="117">
        <v>1625268.8317799999</v>
      </c>
    </row>
    <row r="40" spans="1:15" ht="13.8" x14ac:dyDescent="0.25">
      <c r="A40" s="87">
        <v>2022</v>
      </c>
      <c r="B40" s="115" t="s">
        <v>143</v>
      </c>
      <c r="C40" s="116">
        <v>980433.66145000001</v>
      </c>
      <c r="D40" s="116">
        <v>1173483.87158</v>
      </c>
      <c r="E40" s="116">
        <v>1365464.5963399999</v>
      </c>
      <c r="F40" s="116">
        <v>1395667.0896300001</v>
      </c>
      <c r="G40" s="116">
        <v>1064462.9976600001</v>
      </c>
      <c r="H40" s="116">
        <v>1356845.1905100001</v>
      </c>
      <c r="I40" s="116">
        <v>1025974.22212</v>
      </c>
      <c r="J40" s="116">
        <v>1254266.74028</v>
      </c>
      <c r="K40" s="116">
        <v>1335993.2951100001</v>
      </c>
      <c r="L40" s="116">
        <v>1322161.8446500001</v>
      </c>
      <c r="M40" s="116">
        <v>1426563.0654899999</v>
      </c>
      <c r="N40" s="116">
        <v>1492007.7228399999</v>
      </c>
      <c r="O40" s="117">
        <v>15193324.297660001</v>
      </c>
    </row>
    <row r="41" spans="1:15" ht="13.8" x14ac:dyDescent="0.25">
      <c r="A41" s="86">
        <v>2021</v>
      </c>
      <c r="B41" s="115" t="s">
        <v>143</v>
      </c>
      <c r="C41" s="116">
        <v>894313.18824000005</v>
      </c>
      <c r="D41" s="116">
        <v>1063990.71875</v>
      </c>
      <c r="E41" s="116">
        <v>1254784.9899500001</v>
      </c>
      <c r="F41" s="116">
        <v>1251377.3909799999</v>
      </c>
      <c r="G41" s="116">
        <v>1098886.8390599999</v>
      </c>
      <c r="H41" s="116">
        <v>1304135.2657099999</v>
      </c>
      <c r="I41" s="116">
        <v>1000010.46754</v>
      </c>
      <c r="J41" s="116">
        <v>1204900.7425299999</v>
      </c>
      <c r="K41" s="116">
        <v>1276019.17408</v>
      </c>
      <c r="L41" s="116">
        <v>1230948.3525799999</v>
      </c>
      <c r="M41" s="116">
        <v>1267930.8034699999</v>
      </c>
      <c r="N41" s="116">
        <v>1313570.574</v>
      </c>
      <c r="O41" s="117">
        <v>14160868.506890001</v>
      </c>
    </row>
    <row r="42" spans="1:15" ht="13.8" x14ac:dyDescent="0.25">
      <c r="A42" s="87">
        <v>2022</v>
      </c>
      <c r="B42" s="115" t="s">
        <v>144</v>
      </c>
      <c r="C42" s="116">
        <v>711562.55833999999</v>
      </c>
      <c r="D42" s="116">
        <v>813024.71002</v>
      </c>
      <c r="E42" s="116">
        <v>908594.49711</v>
      </c>
      <c r="F42" s="116">
        <v>906174.47777</v>
      </c>
      <c r="G42" s="116">
        <v>719599.70981999999</v>
      </c>
      <c r="H42" s="116">
        <v>903466.97409000003</v>
      </c>
      <c r="I42" s="116">
        <v>720254.89159000001</v>
      </c>
      <c r="J42" s="116">
        <v>848184.23352999997</v>
      </c>
      <c r="K42" s="116">
        <v>948771.18174999999</v>
      </c>
      <c r="L42" s="116">
        <v>851995.11074999999</v>
      </c>
      <c r="M42" s="116">
        <v>1010718.16254</v>
      </c>
      <c r="N42" s="116">
        <v>1029367.57559</v>
      </c>
      <c r="O42" s="117">
        <v>10371714.082900001</v>
      </c>
    </row>
    <row r="43" spans="1:15" ht="13.8" x14ac:dyDescent="0.25">
      <c r="A43" s="86">
        <v>2021</v>
      </c>
      <c r="B43" s="115" t="s">
        <v>144</v>
      </c>
      <c r="C43" s="116">
        <v>650750.30125999998</v>
      </c>
      <c r="D43" s="116">
        <v>683825.22444000002</v>
      </c>
      <c r="E43" s="116">
        <v>783681.31042999995</v>
      </c>
      <c r="F43" s="116">
        <v>820942.23250000004</v>
      </c>
      <c r="G43" s="116">
        <v>734997.23048000003</v>
      </c>
      <c r="H43" s="116">
        <v>826943.15567999997</v>
      </c>
      <c r="I43" s="116">
        <v>696211.51508000004</v>
      </c>
      <c r="J43" s="116">
        <v>758018.24687000003</v>
      </c>
      <c r="K43" s="116">
        <v>875217.29217000003</v>
      </c>
      <c r="L43" s="116">
        <v>807782.30727999995</v>
      </c>
      <c r="M43" s="116">
        <v>838109.24242000002</v>
      </c>
      <c r="N43" s="116">
        <v>935026.86305000004</v>
      </c>
      <c r="O43" s="117">
        <v>9411504.9216600005</v>
      </c>
    </row>
    <row r="44" spans="1:15" ht="13.8" x14ac:dyDescent="0.25">
      <c r="A44" s="87">
        <v>2022</v>
      </c>
      <c r="B44" s="115" t="s">
        <v>145</v>
      </c>
      <c r="C44" s="116">
        <v>1119859.0772599999</v>
      </c>
      <c r="D44" s="116">
        <v>1241138.7580599999</v>
      </c>
      <c r="E44" s="116">
        <v>1443516.6643999999</v>
      </c>
      <c r="F44" s="116">
        <v>1497016.39524</v>
      </c>
      <c r="G44" s="116">
        <v>1165903.0036599999</v>
      </c>
      <c r="H44" s="116">
        <v>1343748.7616999999</v>
      </c>
      <c r="I44" s="116">
        <v>978658.19680000003</v>
      </c>
      <c r="J44" s="116">
        <v>1132052.51617</v>
      </c>
      <c r="K44" s="116">
        <v>1187991.6863800001</v>
      </c>
      <c r="L44" s="116">
        <v>1048514.27561</v>
      </c>
      <c r="M44" s="116">
        <v>1128907.8473100001</v>
      </c>
      <c r="N44" s="116">
        <v>1098125.65148</v>
      </c>
      <c r="O44" s="117">
        <v>14385432.834070001</v>
      </c>
    </row>
    <row r="45" spans="1:15" ht="13.8" x14ac:dyDescent="0.25">
      <c r="A45" s="86">
        <v>2021</v>
      </c>
      <c r="B45" s="115" t="s">
        <v>145</v>
      </c>
      <c r="C45" s="116">
        <v>758964.78963999997</v>
      </c>
      <c r="D45" s="116">
        <v>833117.67937000003</v>
      </c>
      <c r="E45" s="116">
        <v>978890.10042000003</v>
      </c>
      <c r="F45" s="116">
        <v>1048964.8287599999</v>
      </c>
      <c r="G45" s="116">
        <v>937477.03962000005</v>
      </c>
      <c r="H45" s="116">
        <v>1125693.9550399999</v>
      </c>
      <c r="I45" s="116">
        <v>929062.49080999999</v>
      </c>
      <c r="J45" s="116">
        <v>1023453.5835299999</v>
      </c>
      <c r="K45" s="116">
        <v>1148069.6106700001</v>
      </c>
      <c r="L45" s="116">
        <v>1144153.3469400001</v>
      </c>
      <c r="M45" s="116">
        <v>1203737.4269699999</v>
      </c>
      <c r="N45" s="116">
        <v>1226342.3624499999</v>
      </c>
      <c r="O45" s="117">
        <v>12357927.21422</v>
      </c>
    </row>
    <row r="46" spans="1:15" ht="13.8" x14ac:dyDescent="0.25">
      <c r="A46" s="87">
        <v>2022</v>
      </c>
      <c r="B46" s="115" t="s">
        <v>146</v>
      </c>
      <c r="C46" s="116">
        <v>1624868.76969</v>
      </c>
      <c r="D46" s="116">
        <v>1746728.87705</v>
      </c>
      <c r="E46" s="116">
        <v>2254353.9685900002</v>
      </c>
      <c r="F46" s="116">
        <v>2016338.4143000001</v>
      </c>
      <c r="G46" s="116">
        <v>1903135.3221499999</v>
      </c>
      <c r="H46" s="116">
        <v>2283676.6111400002</v>
      </c>
      <c r="I46" s="116">
        <v>1598889.8585999999</v>
      </c>
      <c r="J46" s="116">
        <v>1808197.25452</v>
      </c>
      <c r="K46" s="116">
        <v>1758704.2932899999</v>
      </c>
      <c r="L46" s="116">
        <v>1380920.8096</v>
      </c>
      <c r="M46" s="116">
        <v>1347206.63766</v>
      </c>
      <c r="N46" s="116">
        <v>1339547.67243</v>
      </c>
      <c r="O46" s="117">
        <v>21062568.489020001</v>
      </c>
    </row>
    <row r="47" spans="1:15" ht="13.8" x14ac:dyDescent="0.25">
      <c r="A47" s="86">
        <v>2021</v>
      </c>
      <c r="B47" s="115" t="s">
        <v>146</v>
      </c>
      <c r="C47" s="116">
        <v>1052767.47321</v>
      </c>
      <c r="D47" s="116">
        <v>1191709.9948400001</v>
      </c>
      <c r="E47" s="116">
        <v>1526133.41301</v>
      </c>
      <c r="F47" s="116">
        <v>1647164.7859799999</v>
      </c>
      <c r="G47" s="116">
        <v>1727666.49</v>
      </c>
      <c r="H47" s="116">
        <v>2007804.7012499999</v>
      </c>
      <c r="I47" s="116">
        <v>1727114.1022699999</v>
      </c>
      <c r="J47" s="116">
        <v>2255362.4096900001</v>
      </c>
      <c r="K47" s="116">
        <v>2578495.23636</v>
      </c>
      <c r="L47" s="116">
        <v>2253924.8153900001</v>
      </c>
      <c r="M47" s="116">
        <v>2014222.3881999999</v>
      </c>
      <c r="N47" s="116">
        <v>2264429.8645100002</v>
      </c>
      <c r="O47" s="117">
        <v>22246795.674710002</v>
      </c>
    </row>
    <row r="48" spans="1:15" ht="13.8" x14ac:dyDescent="0.25">
      <c r="A48" s="87">
        <v>2022</v>
      </c>
      <c r="B48" s="115" t="s">
        <v>147</v>
      </c>
      <c r="C48" s="116">
        <v>353650.46789000003</v>
      </c>
      <c r="D48" s="116">
        <v>428053.20218999998</v>
      </c>
      <c r="E48" s="116">
        <v>513024.81352999998</v>
      </c>
      <c r="F48" s="116">
        <v>565859.13638000004</v>
      </c>
      <c r="G48" s="116">
        <v>444259.99423000001</v>
      </c>
      <c r="H48" s="116">
        <v>522841.76036000001</v>
      </c>
      <c r="I48" s="116">
        <v>416828.85447000002</v>
      </c>
      <c r="J48" s="116">
        <v>473887.53206</v>
      </c>
      <c r="K48" s="116">
        <v>458865.90658000001</v>
      </c>
      <c r="L48" s="116">
        <v>413985.50426999998</v>
      </c>
      <c r="M48" s="116">
        <v>416990.56430999999</v>
      </c>
      <c r="N48" s="116">
        <v>440966.14072999998</v>
      </c>
      <c r="O48" s="117">
        <v>5449213.8770000003</v>
      </c>
    </row>
    <row r="49" spans="1:15" ht="13.8" x14ac:dyDescent="0.25">
      <c r="A49" s="86">
        <v>2021</v>
      </c>
      <c r="B49" s="115" t="s">
        <v>147</v>
      </c>
      <c r="C49" s="116">
        <v>278859.37686000002</v>
      </c>
      <c r="D49" s="116">
        <v>330049.80086999998</v>
      </c>
      <c r="E49" s="116">
        <v>402216.03662999999</v>
      </c>
      <c r="F49" s="116">
        <v>401900.21363999997</v>
      </c>
      <c r="G49" s="116">
        <v>384005.97986999998</v>
      </c>
      <c r="H49" s="116">
        <v>425640.18014000001</v>
      </c>
      <c r="I49" s="116">
        <v>357592.64304</v>
      </c>
      <c r="J49" s="116">
        <v>420352.70672999998</v>
      </c>
      <c r="K49" s="116">
        <v>414216.10771000001</v>
      </c>
      <c r="L49" s="116">
        <v>380632.57043000002</v>
      </c>
      <c r="M49" s="116">
        <v>395555.55022999999</v>
      </c>
      <c r="N49" s="116">
        <v>419566.73978</v>
      </c>
      <c r="O49" s="117">
        <v>4610587.9059300004</v>
      </c>
    </row>
    <row r="50" spans="1:15" ht="13.8" x14ac:dyDescent="0.25">
      <c r="A50" s="87">
        <v>2022</v>
      </c>
      <c r="B50" s="115" t="s">
        <v>148</v>
      </c>
      <c r="C50" s="116">
        <v>358948.23914999998</v>
      </c>
      <c r="D50" s="116">
        <v>490992.11200999998</v>
      </c>
      <c r="E50" s="116">
        <v>434701.79544999998</v>
      </c>
      <c r="F50" s="116">
        <v>528669.26515999995</v>
      </c>
      <c r="G50" s="116">
        <v>352385.95955999999</v>
      </c>
      <c r="H50" s="116">
        <v>532410.75271000003</v>
      </c>
      <c r="I50" s="116">
        <v>370839.97661000001</v>
      </c>
      <c r="J50" s="116">
        <v>500933.44907999999</v>
      </c>
      <c r="K50" s="116">
        <v>600898.36338999995</v>
      </c>
      <c r="L50" s="116">
        <v>535771.23887999996</v>
      </c>
      <c r="M50" s="116">
        <v>602903.94204999995</v>
      </c>
      <c r="N50" s="116">
        <v>546376.91367000004</v>
      </c>
      <c r="O50" s="117">
        <v>5855832.0077200001</v>
      </c>
    </row>
    <row r="51" spans="1:15" ht="13.8" x14ac:dyDescent="0.25">
      <c r="A51" s="86">
        <v>2021</v>
      </c>
      <c r="B51" s="115" t="s">
        <v>148</v>
      </c>
      <c r="C51" s="116">
        <v>331571.66105</v>
      </c>
      <c r="D51" s="116">
        <v>307688.08682000003</v>
      </c>
      <c r="E51" s="116">
        <v>343662.14681000001</v>
      </c>
      <c r="F51" s="116">
        <v>406145.41819</v>
      </c>
      <c r="G51" s="116">
        <v>492628.34412000002</v>
      </c>
      <c r="H51" s="116">
        <v>594623.31441999995</v>
      </c>
      <c r="I51" s="116">
        <v>459338.49693000002</v>
      </c>
      <c r="J51" s="116">
        <v>452122.42173</v>
      </c>
      <c r="K51" s="116">
        <v>507313.06409</v>
      </c>
      <c r="L51" s="116">
        <v>685805.49332999997</v>
      </c>
      <c r="M51" s="116">
        <v>1284244.8190299999</v>
      </c>
      <c r="N51" s="116">
        <v>926794.16813000001</v>
      </c>
      <c r="O51" s="117">
        <v>6791937.4346500002</v>
      </c>
    </row>
    <row r="52" spans="1:15" ht="13.8" x14ac:dyDescent="0.25">
      <c r="A52" s="87">
        <v>2022</v>
      </c>
      <c r="B52" s="115" t="s">
        <v>149</v>
      </c>
      <c r="C52" s="116">
        <v>295374.95462999999</v>
      </c>
      <c r="D52" s="116">
        <v>325086.20932999998</v>
      </c>
      <c r="E52" s="116">
        <v>326942.17726000003</v>
      </c>
      <c r="F52" s="116">
        <v>390536.09840999998</v>
      </c>
      <c r="G52" s="116">
        <v>330387.68416</v>
      </c>
      <c r="H52" s="116">
        <v>286912.79222</v>
      </c>
      <c r="I52" s="116">
        <v>325740.56703999999</v>
      </c>
      <c r="J52" s="116">
        <v>333540.52403999999</v>
      </c>
      <c r="K52" s="116">
        <v>166231.57717999999</v>
      </c>
      <c r="L52" s="116">
        <v>464526.74857</v>
      </c>
      <c r="M52" s="116">
        <v>503261.41817000002</v>
      </c>
      <c r="N52" s="116">
        <v>647456.32842999999</v>
      </c>
      <c r="O52" s="117">
        <v>4395997.0794399995</v>
      </c>
    </row>
    <row r="53" spans="1:15" ht="13.8" x14ac:dyDescent="0.25">
      <c r="A53" s="86">
        <v>2021</v>
      </c>
      <c r="B53" s="115" t="s">
        <v>149</v>
      </c>
      <c r="C53" s="116">
        <v>166540.16803</v>
      </c>
      <c r="D53" s="116">
        <v>233224.16435000001</v>
      </c>
      <c r="E53" s="116">
        <v>246958.49736000001</v>
      </c>
      <c r="F53" s="116">
        <v>302467.59448000003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382521.11450999998</v>
      </c>
      <c r="N53" s="116">
        <v>431860.10736999998</v>
      </c>
      <c r="O53" s="117">
        <v>3210141.1061499999</v>
      </c>
    </row>
    <row r="54" spans="1:15" ht="13.8" x14ac:dyDescent="0.25">
      <c r="A54" s="87">
        <v>2022</v>
      </c>
      <c r="B54" s="115" t="s">
        <v>150</v>
      </c>
      <c r="C54" s="116">
        <v>457936.19125999999</v>
      </c>
      <c r="D54" s="116">
        <v>536901.76541999995</v>
      </c>
      <c r="E54" s="116">
        <v>616171.14304</v>
      </c>
      <c r="F54" s="116">
        <v>635006.78449999995</v>
      </c>
      <c r="G54" s="116">
        <v>494775.11898999999</v>
      </c>
      <c r="H54" s="116">
        <v>620022.01392000006</v>
      </c>
      <c r="I54" s="116">
        <v>458475.49855000002</v>
      </c>
      <c r="J54" s="116">
        <v>545193.88959999999</v>
      </c>
      <c r="K54" s="116">
        <v>577358.88413000002</v>
      </c>
      <c r="L54" s="116">
        <v>551554.40497999999</v>
      </c>
      <c r="M54" s="116">
        <v>599153.04107000004</v>
      </c>
      <c r="N54" s="116">
        <v>587981.14547999995</v>
      </c>
      <c r="O54" s="117">
        <v>6680529.8809399996</v>
      </c>
    </row>
    <row r="55" spans="1:15" ht="13.8" x14ac:dyDescent="0.25">
      <c r="A55" s="86">
        <v>2021</v>
      </c>
      <c r="B55" s="115" t="s">
        <v>150</v>
      </c>
      <c r="C55" s="116">
        <v>400023.77013999998</v>
      </c>
      <c r="D55" s="116">
        <v>445925.11801999999</v>
      </c>
      <c r="E55" s="116">
        <v>545985.29362000001</v>
      </c>
      <c r="F55" s="116">
        <v>561086.21823999996</v>
      </c>
      <c r="G55" s="116">
        <v>485871.66136999999</v>
      </c>
      <c r="H55" s="116">
        <v>573154.10702</v>
      </c>
      <c r="I55" s="116">
        <v>466206.55346999998</v>
      </c>
      <c r="J55" s="116">
        <v>521625.02171</v>
      </c>
      <c r="K55" s="116">
        <v>550044.71753000002</v>
      </c>
      <c r="L55" s="116">
        <v>513411.63615999999</v>
      </c>
      <c r="M55" s="116">
        <v>559243.97256999998</v>
      </c>
      <c r="N55" s="116">
        <v>570142.19739999995</v>
      </c>
      <c r="O55" s="117">
        <v>6192720.2672499996</v>
      </c>
    </row>
    <row r="56" spans="1:15" ht="13.8" x14ac:dyDescent="0.25">
      <c r="A56" s="87">
        <v>2022</v>
      </c>
      <c r="B56" s="115" t="s">
        <v>151</v>
      </c>
      <c r="C56" s="116">
        <v>8197.8487499999992</v>
      </c>
      <c r="D56" s="116">
        <v>10009.26485</v>
      </c>
      <c r="E56" s="116">
        <v>11418.340700000001</v>
      </c>
      <c r="F56" s="116">
        <v>14289.56755</v>
      </c>
      <c r="G56" s="116">
        <v>10634.02837</v>
      </c>
      <c r="H56" s="116">
        <v>14089.199070000001</v>
      </c>
      <c r="I56" s="116">
        <v>9550.5758000000005</v>
      </c>
      <c r="J56" s="116">
        <v>10220.596670000001</v>
      </c>
      <c r="K56" s="116">
        <v>11468.34462</v>
      </c>
      <c r="L56" s="116">
        <v>12074.97162</v>
      </c>
      <c r="M56" s="116">
        <v>12175.23522</v>
      </c>
      <c r="N56" s="116">
        <v>11535.701510000001</v>
      </c>
      <c r="O56" s="117">
        <v>135663.67473</v>
      </c>
    </row>
    <row r="57" spans="1:15" ht="13.8" x14ac:dyDescent="0.25">
      <c r="A57" s="86">
        <v>2021</v>
      </c>
      <c r="B57" s="115" t="s">
        <v>151</v>
      </c>
      <c r="C57" s="116">
        <v>7326.6192300000002</v>
      </c>
      <c r="D57" s="116">
        <v>10567.516600000001</v>
      </c>
      <c r="E57" s="116">
        <v>11829.745800000001</v>
      </c>
      <c r="F57" s="116">
        <v>13319.31733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15017.843370000001</v>
      </c>
      <c r="N57" s="116">
        <v>17181.726500000001</v>
      </c>
      <c r="O57" s="117">
        <v>140870.10024</v>
      </c>
    </row>
    <row r="58" spans="1:15" ht="13.8" x14ac:dyDescent="0.25">
      <c r="A58" s="87">
        <v>2022</v>
      </c>
      <c r="B58" s="113" t="s">
        <v>31</v>
      </c>
      <c r="C58" s="119">
        <f>C60</f>
        <v>497148.80781000003</v>
      </c>
      <c r="D58" s="119">
        <f t="shared" ref="D58:O58" si="4">D60</f>
        <v>471946.21891</v>
      </c>
      <c r="E58" s="119">
        <f t="shared" si="4"/>
        <v>554600.51106000005</v>
      </c>
      <c r="F58" s="119">
        <f t="shared" si="4"/>
        <v>703513.77006000001</v>
      </c>
      <c r="G58" s="119">
        <f t="shared" si="4"/>
        <v>533049.23033000005</v>
      </c>
      <c r="H58" s="119">
        <f t="shared" si="4"/>
        <v>594051.50404999999</v>
      </c>
      <c r="I58" s="119">
        <f t="shared" si="4"/>
        <v>488171.18349000002</v>
      </c>
      <c r="J58" s="119">
        <f t="shared" si="4"/>
        <v>593040.36554000003</v>
      </c>
      <c r="K58" s="119">
        <f t="shared" si="4"/>
        <v>537920.48459999997</v>
      </c>
      <c r="L58" s="119">
        <f t="shared" si="4"/>
        <v>461895.50997000001</v>
      </c>
      <c r="M58" s="119">
        <f t="shared" si="4"/>
        <v>507099.17271999997</v>
      </c>
      <c r="N58" s="119">
        <f t="shared" si="4"/>
        <v>526564.93726999999</v>
      </c>
      <c r="O58" s="119">
        <f t="shared" si="4"/>
        <v>6469001.6958100004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446313.92580000003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496926.69274000003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582749.42501999997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530527.50179999997</v>
      </c>
      <c r="O59" s="119">
        <f t="shared" si="5"/>
        <v>5927696.7904200004</v>
      </c>
    </row>
    <row r="60" spans="1:15" ht="13.8" x14ac:dyDescent="0.25">
      <c r="A60" s="87">
        <v>2022</v>
      </c>
      <c r="B60" s="115" t="s">
        <v>152</v>
      </c>
      <c r="C60" s="116">
        <v>497148.80781000003</v>
      </c>
      <c r="D60" s="116">
        <v>471946.21891</v>
      </c>
      <c r="E60" s="116">
        <v>554600.51106000005</v>
      </c>
      <c r="F60" s="116">
        <v>703513.77006000001</v>
      </c>
      <c r="G60" s="116">
        <v>533049.23033000005</v>
      </c>
      <c r="H60" s="116">
        <v>594051.50404999999</v>
      </c>
      <c r="I60" s="116">
        <v>488171.18349000002</v>
      </c>
      <c r="J60" s="116">
        <v>593040.36554000003</v>
      </c>
      <c r="K60" s="116">
        <v>537920.48459999997</v>
      </c>
      <c r="L60" s="116">
        <v>461895.50997000001</v>
      </c>
      <c r="M60" s="116">
        <v>507099.17271999997</v>
      </c>
      <c r="N60" s="116">
        <v>526564.93726999999</v>
      </c>
      <c r="O60" s="117">
        <v>6469001.6958100004</v>
      </c>
    </row>
    <row r="61" spans="1:15" ht="14.4" thickBot="1" x14ac:dyDescent="0.3">
      <c r="A61" s="86">
        <v>2021</v>
      </c>
      <c r="B61" s="115" t="s">
        <v>152</v>
      </c>
      <c r="C61" s="116">
        <v>352707.88241000002</v>
      </c>
      <c r="D61" s="116">
        <v>414333.15104999999</v>
      </c>
      <c r="E61" s="116">
        <v>446313.92580000003</v>
      </c>
      <c r="F61" s="116">
        <v>557406.29679000005</v>
      </c>
      <c r="G61" s="116">
        <v>547954.73134000006</v>
      </c>
      <c r="H61" s="116">
        <v>496926.69274000003</v>
      </c>
      <c r="I61" s="116">
        <v>476806.03814999998</v>
      </c>
      <c r="J61" s="116">
        <v>508970.62647999998</v>
      </c>
      <c r="K61" s="116">
        <v>582749.42501999997</v>
      </c>
      <c r="L61" s="116">
        <v>465035.92444999999</v>
      </c>
      <c r="M61" s="116">
        <v>547964.59438999998</v>
      </c>
      <c r="N61" s="116">
        <v>530527.50179999997</v>
      </c>
      <c r="O61" s="117">
        <v>5927696.7904200004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12263324.263</v>
      </c>
      <c r="D73" s="122">
        <v>13155175.588</v>
      </c>
      <c r="E73" s="122">
        <v>14066303.608999999</v>
      </c>
      <c r="F73" s="122">
        <v>13450014.59</v>
      </c>
      <c r="G73" s="122">
        <v>14141542.926999999</v>
      </c>
      <c r="H73" s="122">
        <v>13053396.669</v>
      </c>
      <c r="I73" s="122">
        <v>13804867.164000001</v>
      </c>
      <c r="J73" s="122">
        <v>11859734.323000001</v>
      </c>
      <c r="K73" s="122">
        <v>13824599.43</v>
      </c>
      <c r="L73" s="122">
        <v>12846390.344000001</v>
      </c>
      <c r="M73" s="122">
        <v>15100053.117000001</v>
      </c>
      <c r="N73" s="122">
        <v>13915512.677999999</v>
      </c>
      <c r="O73" s="123">
        <f t="shared" si="6"/>
        <v>161480914.70199999</v>
      </c>
    </row>
    <row r="74" spans="1:15" ht="13.8" thickBot="1" x14ac:dyDescent="0.3">
      <c r="A74" s="120">
        <v>2014</v>
      </c>
      <c r="B74" s="121" t="s">
        <v>40</v>
      </c>
      <c r="C74" s="122">
        <v>13056096.762</v>
      </c>
      <c r="D74" s="122">
        <v>13707842.596999999</v>
      </c>
      <c r="E74" s="122">
        <v>15431727.477</v>
      </c>
      <c r="F74" s="122">
        <v>14209640.806</v>
      </c>
      <c r="G74" s="122">
        <v>14460399.062999999</v>
      </c>
      <c r="H74" s="122">
        <v>13554949.302999999</v>
      </c>
      <c r="I74" s="122">
        <v>14039020.307</v>
      </c>
      <c r="J74" s="122">
        <v>12095069.206</v>
      </c>
      <c r="K74" s="122">
        <v>14376629.005000001</v>
      </c>
      <c r="L74" s="122">
        <v>13573184.591</v>
      </c>
      <c r="M74" s="122">
        <v>13782563.867000001</v>
      </c>
      <c r="N74" s="122">
        <v>14217738.811000001</v>
      </c>
      <c r="O74" s="123">
        <f t="shared" si="6"/>
        <v>166504861.79499999</v>
      </c>
    </row>
    <row r="75" spans="1:15" ht="13.8" thickBot="1" x14ac:dyDescent="0.3">
      <c r="A75" s="120">
        <v>2015</v>
      </c>
      <c r="B75" s="121" t="s">
        <v>40</v>
      </c>
      <c r="C75" s="122">
        <v>12910127.484999999</v>
      </c>
      <c r="D75" s="122">
        <v>12846416.717</v>
      </c>
      <c r="E75" s="122">
        <v>13215986.348999999</v>
      </c>
      <c r="F75" s="122">
        <v>13953422.579</v>
      </c>
      <c r="G75" s="122">
        <v>11607981.552999999</v>
      </c>
      <c r="H75" s="122">
        <v>12606056.614</v>
      </c>
      <c r="I75" s="122">
        <v>11745880.832</v>
      </c>
      <c r="J75" s="122">
        <v>11522156.392999999</v>
      </c>
      <c r="K75" s="122">
        <v>12065120.414000001</v>
      </c>
      <c r="L75" s="122">
        <v>13838696.312000001</v>
      </c>
      <c r="M75" s="122">
        <v>12311852.096999999</v>
      </c>
      <c r="N75" s="122">
        <v>12358416.421</v>
      </c>
      <c r="O75" s="123">
        <f t="shared" si="6"/>
        <v>150982113.766</v>
      </c>
    </row>
    <row r="76" spans="1:15" ht="13.8" thickBot="1" x14ac:dyDescent="0.3">
      <c r="A76" s="120">
        <v>2016</v>
      </c>
      <c r="B76" s="121" t="s">
        <v>40</v>
      </c>
      <c r="C76" s="122">
        <v>9956568.7919999994</v>
      </c>
      <c r="D76" s="122">
        <v>12939347.18</v>
      </c>
      <c r="E76" s="122">
        <v>13384191.887</v>
      </c>
      <c r="F76" s="122">
        <v>12533489.672</v>
      </c>
      <c r="G76" s="122">
        <v>12637024.952</v>
      </c>
      <c r="H76" s="122">
        <v>13465844.799000001</v>
      </c>
      <c r="I76" s="122">
        <v>10286292.933</v>
      </c>
      <c r="J76" s="122">
        <v>12342120.329</v>
      </c>
      <c r="K76" s="122">
        <v>11376777.023</v>
      </c>
      <c r="L76" s="122">
        <v>13491939.034</v>
      </c>
      <c r="M76" s="122">
        <v>13378228.023</v>
      </c>
      <c r="N76" s="122">
        <v>13455174.639</v>
      </c>
      <c r="O76" s="123">
        <f t="shared" si="6"/>
        <v>149246999.26299998</v>
      </c>
    </row>
    <row r="77" spans="1:15" ht="13.8" thickBot="1" x14ac:dyDescent="0.3">
      <c r="A77" s="120">
        <v>2017</v>
      </c>
      <c r="B77" s="121" t="s">
        <v>40</v>
      </c>
      <c r="C77" s="122">
        <v>11738727.563999999</v>
      </c>
      <c r="D77" s="122">
        <v>12643609.013</v>
      </c>
      <c r="E77" s="122">
        <v>15075608.163000001</v>
      </c>
      <c r="F77" s="122">
        <v>13420425.676999999</v>
      </c>
      <c r="G77" s="122">
        <v>14213768.006999999</v>
      </c>
      <c r="H77" s="122">
        <v>13671983.566</v>
      </c>
      <c r="I77" s="122">
        <v>13179496.037</v>
      </c>
      <c r="J77" s="122">
        <v>13916052.548</v>
      </c>
      <c r="K77" s="122">
        <v>12391566.74</v>
      </c>
      <c r="L77" s="122">
        <v>14672918.155999999</v>
      </c>
      <c r="M77" s="122">
        <v>14909379.879000001</v>
      </c>
      <c r="N77" s="122">
        <v>14661083.966</v>
      </c>
      <c r="O77" s="123">
        <f t="shared" si="6"/>
        <v>164494619.31600001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15003935.219000001</v>
      </c>
      <c r="D81" s="122">
        <v>15952528.857999999</v>
      </c>
      <c r="E81" s="122">
        <v>18955706.114999998</v>
      </c>
      <c r="F81" s="122">
        <v>18756865.083000001</v>
      </c>
      <c r="G81" s="122">
        <v>16468343.399</v>
      </c>
      <c r="H81" s="122">
        <v>19740427.009</v>
      </c>
      <c r="I81" s="122">
        <v>16357698.211999999</v>
      </c>
      <c r="J81" s="122">
        <v>18860976.377999999</v>
      </c>
      <c r="K81" s="122">
        <v>20715563.079</v>
      </c>
      <c r="L81" s="122">
        <v>20713984.276999999</v>
      </c>
      <c r="M81" s="122">
        <v>21455111.986000001</v>
      </c>
      <c r="N81" s="122">
        <v>22233318.423</v>
      </c>
      <c r="O81" s="122">
        <f t="shared" si="6"/>
        <v>225214458.03800002</v>
      </c>
    </row>
    <row r="82" spans="1:15" ht="13.8" thickBot="1" x14ac:dyDescent="0.3">
      <c r="A82" s="120">
        <v>2022</v>
      </c>
      <c r="B82" s="121" t="s">
        <v>40</v>
      </c>
      <c r="C82" s="122">
        <v>17553932.872000001</v>
      </c>
      <c r="D82" s="122">
        <v>19904576.482999999</v>
      </c>
      <c r="E82" s="122">
        <v>22609916.171999998</v>
      </c>
      <c r="F82" s="122">
        <v>23332061.588</v>
      </c>
      <c r="G82" s="122">
        <v>18935100.848999999</v>
      </c>
      <c r="H82" s="122">
        <v>23360895.579</v>
      </c>
      <c r="I82" s="122">
        <v>18490317.221000001</v>
      </c>
      <c r="J82" s="122">
        <v>21291905.879999999</v>
      </c>
      <c r="K82" s="122">
        <v>22594820.822999999</v>
      </c>
      <c r="L82" s="122">
        <v>21321186.605</v>
      </c>
      <c r="M82" s="122">
        <v>21900299.443</v>
      </c>
      <c r="N82" s="163">
        <v>22914521.438000001</v>
      </c>
      <c r="O82" s="122">
        <f t="shared" ref="O82" si="7">SUM(C82:N82)</f>
        <v>254209534.95299998</v>
      </c>
    </row>
    <row r="84" spans="1:15" x14ac:dyDescent="0.25">
      <c r="C84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10.33203125" bestFit="1" customWidth="1"/>
  </cols>
  <sheetData>
    <row r="2" spans="1:4" ht="24.6" customHeight="1" x14ac:dyDescent="0.35">
      <c r="A2" s="143" t="s">
        <v>62</v>
      </c>
      <c r="B2" s="143"/>
      <c r="C2" s="143"/>
      <c r="D2" s="143"/>
    </row>
    <row r="3" spans="1:4" ht="15.6" x14ac:dyDescent="0.3">
      <c r="A3" s="142" t="s">
        <v>63</v>
      </c>
      <c r="B3" s="142"/>
      <c r="C3" s="142"/>
      <c r="D3" s="142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153</v>
      </c>
      <c r="C5" s="127" t="s">
        <v>154</v>
      </c>
      <c r="D5" s="128" t="s">
        <v>65</v>
      </c>
    </row>
    <row r="6" spans="1:4" x14ac:dyDescent="0.25">
      <c r="A6" s="129" t="s">
        <v>155</v>
      </c>
      <c r="B6" s="130">
        <v>33.69455</v>
      </c>
      <c r="C6" s="130">
        <v>55243.007660000003</v>
      </c>
      <c r="D6" s="136">
        <f t="shared" ref="D6:D15" si="0">(C6-B6)/B6</f>
        <v>1638.5235330342741</v>
      </c>
    </row>
    <row r="7" spans="1:4" x14ac:dyDescent="0.25">
      <c r="A7" s="129" t="s">
        <v>156</v>
      </c>
      <c r="B7" s="130">
        <v>0.41737999999999997</v>
      </c>
      <c r="C7" s="130">
        <v>20.886240000000001</v>
      </c>
      <c r="D7" s="136">
        <f t="shared" si="0"/>
        <v>49.041305285351477</v>
      </c>
    </row>
    <row r="8" spans="1:4" x14ac:dyDescent="0.25">
      <c r="A8" s="129" t="s">
        <v>157</v>
      </c>
      <c r="B8" s="130">
        <v>33.412010000000002</v>
      </c>
      <c r="C8" s="130">
        <v>399.22242999999997</v>
      </c>
      <c r="D8" s="136">
        <f t="shared" si="0"/>
        <v>10.948470924077897</v>
      </c>
    </row>
    <row r="9" spans="1:4" x14ac:dyDescent="0.25">
      <c r="A9" s="129" t="s">
        <v>158</v>
      </c>
      <c r="B9" s="130">
        <v>4699.3979600000002</v>
      </c>
      <c r="C9" s="130">
        <v>49694.164940000002</v>
      </c>
      <c r="D9" s="136">
        <f t="shared" si="0"/>
        <v>9.5745811193227812</v>
      </c>
    </row>
    <row r="10" spans="1:4" x14ac:dyDescent="0.25">
      <c r="A10" s="129" t="s">
        <v>159</v>
      </c>
      <c r="B10" s="130">
        <v>20666.8285</v>
      </c>
      <c r="C10" s="130">
        <v>208403.70996000001</v>
      </c>
      <c r="D10" s="136">
        <f t="shared" si="0"/>
        <v>9.0839715179327101</v>
      </c>
    </row>
    <row r="11" spans="1:4" x14ac:dyDescent="0.25">
      <c r="A11" s="129" t="s">
        <v>160</v>
      </c>
      <c r="B11" s="130">
        <v>79.681839999999994</v>
      </c>
      <c r="C11" s="130">
        <v>777.11099000000002</v>
      </c>
      <c r="D11" s="136">
        <f t="shared" si="0"/>
        <v>8.7526737585377052</v>
      </c>
    </row>
    <row r="12" spans="1:4" x14ac:dyDescent="0.25">
      <c r="A12" s="129" t="s">
        <v>161</v>
      </c>
      <c r="B12" s="130">
        <v>169.97635</v>
      </c>
      <c r="C12" s="130">
        <v>1438.40581</v>
      </c>
      <c r="D12" s="136">
        <f t="shared" si="0"/>
        <v>7.4623879145539957</v>
      </c>
    </row>
    <row r="13" spans="1:4" x14ac:dyDescent="0.25">
      <c r="A13" s="129" t="s">
        <v>162</v>
      </c>
      <c r="B13" s="130">
        <v>13352.34059</v>
      </c>
      <c r="C13" s="130">
        <v>103022.86288</v>
      </c>
      <c r="D13" s="136">
        <f t="shared" si="0"/>
        <v>6.715715621960479</v>
      </c>
    </row>
    <row r="14" spans="1:4" x14ac:dyDescent="0.25">
      <c r="A14" s="129" t="s">
        <v>163</v>
      </c>
      <c r="B14" s="130">
        <v>7.1798200000000003</v>
      </c>
      <c r="C14" s="130">
        <v>44.230759999999997</v>
      </c>
      <c r="D14" s="136">
        <f t="shared" si="0"/>
        <v>5.1604274201860205</v>
      </c>
    </row>
    <row r="15" spans="1:4" x14ac:dyDescent="0.25">
      <c r="A15" s="129" t="s">
        <v>164</v>
      </c>
      <c r="B15" s="130">
        <v>206.11571000000001</v>
      </c>
      <c r="C15" s="130">
        <v>1144.0596499999999</v>
      </c>
      <c r="D15" s="136">
        <f t="shared" si="0"/>
        <v>4.5505698716512191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43" t="s">
        <v>66</v>
      </c>
      <c r="B18" s="143"/>
      <c r="C18" s="143"/>
      <c r="D18" s="143"/>
    </row>
    <row r="19" spans="1:4" ht="15.6" x14ac:dyDescent="0.3">
      <c r="A19" s="142" t="s">
        <v>67</v>
      </c>
      <c r="B19" s="142"/>
      <c r="C19" s="142"/>
      <c r="D19" s="142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153</v>
      </c>
      <c r="C21" s="127" t="s">
        <v>154</v>
      </c>
      <c r="D21" s="128" t="s">
        <v>65</v>
      </c>
    </row>
    <row r="22" spans="1:4" x14ac:dyDescent="0.25">
      <c r="A22" s="129" t="s">
        <v>165</v>
      </c>
      <c r="B22" s="130">
        <v>1630088.27245</v>
      </c>
      <c r="C22" s="130">
        <v>1577207.6943900001</v>
      </c>
      <c r="D22" s="136">
        <f t="shared" ref="D22:D31" si="1">(C22-B22)/B22</f>
        <v>-3.2440315628135402E-2</v>
      </c>
    </row>
    <row r="23" spans="1:4" x14ac:dyDescent="0.25">
      <c r="A23" s="129" t="s">
        <v>166</v>
      </c>
      <c r="B23" s="130">
        <v>1324414.75348</v>
      </c>
      <c r="C23" s="130">
        <v>1145251.0629</v>
      </c>
      <c r="D23" s="136">
        <f t="shared" si="1"/>
        <v>-0.13527763120218481</v>
      </c>
    </row>
    <row r="24" spans="1:4" x14ac:dyDescent="0.25">
      <c r="A24" s="129" t="s">
        <v>167</v>
      </c>
      <c r="B24" s="130">
        <v>1283236.26027</v>
      </c>
      <c r="C24" s="130">
        <v>1006568.90651</v>
      </c>
      <c r="D24" s="136">
        <f t="shared" si="1"/>
        <v>-0.21560125935171723</v>
      </c>
    </row>
    <row r="25" spans="1:4" x14ac:dyDescent="0.25">
      <c r="A25" s="129" t="s">
        <v>168</v>
      </c>
      <c r="B25" s="130">
        <v>954722.97776000004</v>
      </c>
      <c r="C25" s="130">
        <v>1005297.21653</v>
      </c>
      <c r="D25" s="136">
        <f t="shared" si="1"/>
        <v>5.2972684169243257E-2</v>
      </c>
    </row>
    <row r="26" spans="1:4" x14ac:dyDescent="0.25">
      <c r="A26" s="129" t="s">
        <v>169</v>
      </c>
      <c r="B26" s="130">
        <v>561647.50158000004</v>
      </c>
      <c r="C26" s="130">
        <v>989517.09962999995</v>
      </c>
      <c r="D26" s="136">
        <f t="shared" si="1"/>
        <v>0.7618116289066319</v>
      </c>
    </row>
    <row r="27" spans="1:4" x14ac:dyDescent="0.25">
      <c r="A27" s="129" t="s">
        <v>170</v>
      </c>
      <c r="B27" s="130">
        <v>1067653.7917599999</v>
      </c>
      <c r="C27" s="130">
        <v>956753.79015999998</v>
      </c>
      <c r="D27" s="136">
        <f t="shared" si="1"/>
        <v>-0.10387262468031341</v>
      </c>
    </row>
    <row r="28" spans="1:4" x14ac:dyDescent="0.25">
      <c r="A28" s="129" t="s">
        <v>171</v>
      </c>
      <c r="B28" s="130">
        <v>998140.28832000005</v>
      </c>
      <c r="C28" s="130">
        <v>946668.97149999999</v>
      </c>
      <c r="D28" s="136">
        <f t="shared" si="1"/>
        <v>-5.1567216975714897E-2</v>
      </c>
    </row>
    <row r="29" spans="1:4" x14ac:dyDescent="0.25">
      <c r="A29" s="129" t="s">
        <v>172</v>
      </c>
      <c r="B29" s="130">
        <v>809267.28180999996</v>
      </c>
      <c r="C29" s="130">
        <v>690233.56996999995</v>
      </c>
      <c r="D29" s="136">
        <f t="shared" si="1"/>
        <v>-0.14708825441919543</v>
      </c>
    </row>
    <row r="30" spans="1:4" x14ac:dyDescent="0.25">
      <c r="A30" s="129" t="s">
        <v>173</v>
      </c>
      <c r="B30" s="130">
        <v>450674.93930000003</v>
      </c>
      <c r="C30" s="130">
        <v>583534.12537999998</v>
      </c>
      <c r="D30" s="136">
        <f t="shared" si="1"/>
        <v>0.29480047478646199</v>
      </c>
    </row>
    <row r="31" spans="1:4" x14ac:dyDescent="0.25">
      <c r="A31" s="129" t="s">
        <v>174</v>
      </c>
      <c r="B31" s="130">
        <v>672073.26164000004</v>
      </c>
      <c r="C31" s="130">
        <v>581146.19125000003</v>
      </c>
      <c r="D31" s="136">
        <f t="shared" si="1"/>
        <v>-0.13529339073558563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43" t="s">
        <v>68</v>
      </c>
      <c r="B33" s="143"/>
      <c r="C33" s="143"/>
      <c r="D33" s="143"/>
    </row>
    <row r="34" spans="1:4" ht="15.6" x14ac:dyDescent="0.3">
      <c r="A34" s="142" t="s">
        <v>72</v>
      </c>
      <c r="B34" s="142"/>
      <c r="C34" s="142"/>
      <c r="D34" s="142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153</v>
      </c>
      <c r="C36" s="127" t="s">
        <v>154</v>
      </c>
      <c r="D36" s="128" t="s">
        <v>65</v>
      </c>
    </row>
    <row r="37" spans="1:4" x14ac:dyDescent="0.25">
      <c r="A37" s="129" t="s">
        <v>131</v>
      </c>
      <c r="B37" s="130">
        <v>39583.996249999997</v>
      </c>
      <c r="C37" s="130">
        <v>103612.99815</v>
      </c>
      <c r="D37" s="136">
        <f t="shared" ref="D37:D46" si="2">(C37-B37)/B37</f>
        <v>1.6175476951749157</v>
      </c>
    </row>
    <row r="38" spans="1:4" x14ac:dyDescent="0.25">
      <c r="A38" s="129" t="s">
        <v>149</v>
      </c>
      <c r="B38" s="130">
        <v>431860.10736999998</v>
      </c>
      <c r="C38" s="130">
        <v>647456.32842999999</v>
      </c>
      <c r="D38" s="136">
        <f t="shared" si="2"/>
        <v>0.49922698897327422</v>
      </c>
    </row>
    <row r="39" spans="1:4" x14ac:dyDescent="0.25">
      <c r="A39" s="129" t="s">
        <v>128</v>
      </c>
      <c r="B39" s="130">
        <v>184486.58335</v>
      </c>
      <c r="C39" s="130">
        <v>237238.50618999999</v>
      </c>
      <c r="D39" s="136">
        <f t="shared" si="2"/>
        <v>0.28593907417062037</v>
      </c>
    </row>
    <row r="40" spans="1:4" x14ac:dyDescent="0.25">
      <c r="A40" s="129" t="s">
        <v>126</v>
      </c>
      <c r="B40" s="130">
        <v>948837.25242000003</v>
      </c>
      <c r="C40" s="130">
        <v>1124775.4617300001</v>
      </c>
      <c r="D40" s="136">
        <f t="shared" si="2"/>
        <v>0.18542506511129428</v>
      </c>
    </row>
    <row r="41" spans="1:4" x14ac:dyDescent="0.25">
      <c r="A41" s="129" t="s">
        <v>137</v>
      </c>
      <c r="B41" s="130">
        <v>158218.04332</v>
      </c>
      <c r="C41" s="130">
        <v>182430.39533</v>
      </c>
      <c r="D41" s="136">
        <f t="shared" si="2"/>
        <v>0.15303154748937142</v>
      </c>
    </row>
    <row r="42" spans="1:4" x14ac:dyDescent="0.25">
      <c r="A42" s="129" t="s">
        <v>143</v>
      </c>
      <c r="B42" s="130">
        <v>1313570.574</v>
      </c>
      <c r="C42" s="130">
        <v>1492007.7228399999</v>
      </c>
      <c r="D42" s="136">
        <f t="shared" si="2"/>
        <v>0.13584131098235147</v>
      </c>
    </row>
    <row r="43" spans="1:4" x14ac:dyDescent="0.25">
      <c r="A43" s="131" t="s">
        <v>142</v>
      </c>
      <c r="B43" s="130">
        <v>170121.63492000001</v>
      </c>
      <c r="C43" s="130">
        <v>189482.62471</v>
      </c>
      <c r="D43" s="136">
        <f t="shared" si="2"/>
        <v>0.1138067465616853</v>
      </c>
    </row>
    <row r="44" spans="1:4" x14ac:dyDescent="0.25">
      <c r="A44" s="129" t="s">
        <v>144</v>
      </c>
      <c r="B44" s="130">
        <v>935026.86305000004</v>
      </c>
      <c r="C44" s="130">
        <v>1029367.57559</v>
      </c>
      <c r="D44" s="136">
        <f t="shared" si="2"/>
        <v>0.10089625899331532</v>
      </c>
    </row>
    <row r="45" spans="1:4" x14ac:dyDescent="0.25">
      <c r="A45" s="129" t="s">
        <v>139</v>
      </c>
      <c r="B45" s="130">
        <v>2494537.7944200002</v>
      </c>
      <c r="C45" s="130">
        <v>2703341.0093</v>
      </c>
      <c r="D45" s="136">
        <f t="shared" si="2"/>
        <v>8.3704169705133002E-2</v>
      </c>
    </row>
    <row r="46" spans="1:4" x14ac:dyDescent="0.25">
      <c r="A46" s="129" t="s">
        <v>141</v>
      </c>
      <c r="B46" s="130">
        <v>2957449.0071399999</v>
      </c>
      <c r="C46" s="130">
        <v>3156839.1754999999</v>
      </c>
      <c r="D46" s="136">
        <f t="shared" si="2"/>
        <v>6.7419647094040761E-2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43" t="s">
        <v>71</v>
      </c>
      <c r="B48" s="143"/>
      <c r="C48" s="143"/>
      <c r="D48" s="143"/>
    </row>
    <row r="49" spans="1:4" ht="15.6" x14ac:dyDescent="0.3">
      <c r="A49" s="142" t="s">
        <v>69</v>
      </c>
      <c r="B49" s="142"/>
      <c r="C49" s="142"/>
      <c r="D49" s="142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153</v>
      </c>
      <c r="C51" s="127" t="s">
        <v>154</v>
      </c>
      <c r="D51" s="128" t="s">
        <v>65</v>
      </c>
    </row>
    <row r="52" spans="1:4" x14ac:dyDescent="0.25">
      <c r="A52" s="129" t="s">
        <v>141</v>
      </c>
      <c r="B52" s="130">
        <v>2957449.0071399999</v>
      </c>
      <c r="C52" s="130">
        <v>3156839.1754999999</v>
      </c>
      <c r="D52" s="136">
        <f t="shared" ref="D52:D61" si="3">(C52-B52)/B52</f>
        <v>6.7419647094040761E-2</v>
      </c>
    </row>
    <row r="53" spans="1:4" x14ac:dyDescent="0.25">
      <c r="A53" s="129" t="s">
        <v>139</v>
      </c>
      <c r="B53" s="130">
        <v>2494537.7944200002</v>
      </c>
      <c r="C53" s="130">
        <v>2703341.0093</v>
      </c>
      <c r="D53" s="136">
        <f t="shared" si="3"/>
        <v>8.3704169705133002E-2</v>
      </c>
    </row>
    <row r="54" spans="1:4" x14ac:dyDescent="0.25">
      <c r="A54" s="129" t="s">
        <v>140</v>
      </c>
      <c r="B54" s="130">
        <v>1808065.4957699999</v>
      </c>
      <c r="C54" s="130">
        <v>1709021.8553800001</v>
      </c>
      <c r="D54" s="136">
        <f t="shared" si="3"/>
        <v>-5.4778790160928424E-2</v>
      </c>
    </row>
    <row r="55" spans="1:4" x14ac:dyDescent="0.25">
      <c r="A55" s="129" t="s">
        <v>143</v>
      </c>
      <c r="B55" s="130">
        <v>1313570.574</v>
      </c>
      <c r="C55" s="130">
        <v>1492007.7228399999</v>
      </c>
      <c r="D55" s="136">
        <f t="shared" si="3"/>
        <v>0.13584131098235147</v>
      </c>
    </row>
    <row r="56" spans="1:4" x14ac:dyDescent="0.25">
      <c r="A56" s="129" t="s">
        <v>146</v>
      </c>
      <c r="B56" s="130">
        <v>2264429.8645100002</v>
      </c>
      <c r="C56" s="130">
        <v>1339547.67243</v>
      </c>
      <c r="D56" s="136">
        <f t="shared" si="3"/>
        <v>-0.40843931913083797</v>
      </c>
    </row>
    <row r="57" spans="1:4" x14ac:dyDescent="0.25">
      <c r="A57" s="129" t="s">
        <v>126</v>
      </c>
      <c r="B57" s="130">
        <v>948837.25242000003</v>
      </c>
      <c r="C57" s="130">
        <v>1124775.4617300001</v>
      </c>
      <c r="D57" s="136">
        <f t="shared" si="3"/>
        <v>0.18542506511129428</v>
      </c>
    </row>
    <row r="58" spans="1:4" x14ac:dyDescent="0.25">
      <c r="A58" s="129" t="s">
        <v>145</v>
      </c>
      <c r="B58" s="130">
        <v>1226342.3624499999</v>
      </c>
      <c r="C58" s="130">
        <v>1098125.65148</v>
      </c>
      <c r="D58" s="136">
        <f t="shared" si="3"/>
        <v>-0.10455213396840274</v>
      </c>
    </row>
    <row r="59" spans="1:4" x14ac:dyDescent="0.25">
      <c r="A59" s="129" t="s">
        <v>144</v>
      </c>
      <c r="B59" s="130">
        <v>935026.86305000004</v>
      </c>
      <c r="C59" s="130">
        <v>1029367.57559</v>
      </c>
      <c r="D59" s="136">
        <f t="shared" si="3"/>
        <v>0.10089625899331532</v>
      </c>
    </row>
    <row r="60" spans="1:4" x14ac:dyDescent="0.25">
      <c r="A60" s="129" t="s">
        <v>136</v>
      </c>
      <c r="B60" s="130">
        <v>931931.27853000001</v>
      </c>
      <c r="C60" s="130">
        <v>798593.56608000002</v>
      </c>
      <c r="D60" s="136">
        <f t="shared" si="3"/>
        <v>-0.14307676490945001</v>
      </c>
    </row>
    <row r="61" spans="1:4" x14ac:dyDescent="0.25">
      <c r="A61" s="129" t="s">
        <v>135</v>
      </c>
      <c r="B61" s="130">
        <v>712894.75083999999</v>
      </c>
      <c r="C61" s="130">
        <v>757962.81608000002</v>
      </c>
      <c r="D61" s="136">
        <f t="shared" si="3"/>
        <v>6.3218399612139903E-2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43" t="s">
        <v>73</v>
      </c>
      <c r="B63" s="143"/>
      <c r="C63" s="143"/>
      <c r="D63" s="143"/>
    </row>
    <row r="64" spans="1:4" ht="15.6" x14ac:dyDescent="0.3">
      <c r="A64" s="142" t="s">
        <v>74</v>
      </c>
      <c r="B64" s="142"/>
      <c r="C64" s="142"/>
      <c r="D64" s="142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153</v>
      </c>
      <c r="C66" s="127" t="s">
        <v>154</v>
      </c>
      <c r="D66" s="128" t="s">
        <v>65</v>
      </c>
    </row>
    <row r="67" spans="1:4" x14ac:dyDescent="0.25">
      <c r="A67" s="129" t="s">
        <v>175</v>
      </c>
      <c r="B67" s="135">
        <v>8668078.5434300005</v>
      </c>
      <c r="C67" s="135">
        <v>8704126.0369099993</v>
      </c>
      <c r="D67" s="136">
        <f t="shared" ref="D67:D76" si="4">(C67-B67)/B67</f>
        <v>4.1586486900630475E-3</v>
      </c>
    </row>
    <row r="68" spans="1:4" x14ac:dyDescent="0.25">
      <c r="A68" s="129" t="s">
        <v>176</v>
      </c>
      <c r="B68" s="135">
        <v>1422049.6711500001</v>
      </c>
      <c r="C68" s="135">
        <v>1601588.40283</v>
      </c>
      <c r="D68" s="136">
        <f t="shared" si="4"/>
        <v>0.12625348841352949</v>
      </c>
    </row>
    <row r="69" spans="1:4" x14ac:dyDescent="0.25">
      <c r="A69" s="129" t="s">
        <v>177</v>
      </c>
      <c r="B69" s="135">
        <v>1757870.5332200001</v>
      </c>
      <c r="C69" s="135">
        <v>1450457.4235799999</v>
      </c>
      <c r="D69" s="136">
        <f t="shared" si="4"/>
        <v>-0.174878128867029</v>
      </c>
    </row>
    <row r="70" spans="1:4" x14ac:dyDescent="0.25">
      <c r="A70" s="129" t="s">
        <v>178</v>
      </c>
      <c r="B70" s="135">
        <v>1171177.55504</v>
      </c>
      <c r="C70" s="135">
        <v>1221033.1877900001</v>
      </c>
      <c r="D70" s="136">
        <f t="shared" si="4"/>
        <v>4.2568808235312665E-2</v>
      </c>
    </row>
    <row r="71" spans="1:4" x14ac:dyDescent="0.25">
      <c r="A71" s="129" t="s">
        <v>179</v>
      </c>
      <c r="B71" s="135">
        <v>900390.25551000005</v>
      </c>
      <c r="C71" s="135">
        <v>1204717.8111</v>
      </c>
      <c r="D71" s="136">
        <f t="shared" si="4"/>
        <v>0.33799516790374684</v>
      </c>
    </row>
    <row r="72" spans="1:4" x14ac:dyDescent="0.25">
      <c r="A72" s="129" t="s">
        <v>180</v>
      </c>
      <c r="B72" s="135">
        <v>970123.39099999995</v>
      </c>
      <c r="C72" s="135">
        <v>903746.36299000005</v>
      </c>
      <c r="D72" s="136">
        <f t="shared" si="4"/>
        <v>-6.8421222110291224E-2</v>
      </c>
    </row>
    <row r="73" spans="1:4" x14ac:dyDescent="0.25">
      <c r="A73" s="129" t="s">
        <v>181</v>
      </c>
      <c r="B73" s="135">
        <v>493537.73839000001</v>
      </c>
      <c r="C73" s="135">
        <v>517516.88526000001</v>
      </c>
      <c r="D73" s="136">
        <f t="shared" si="4"/>
        <v>4.858624782822861E-2</v>
      </c>
    </row>
    <row r="74" spans="1:4" x14ac:dyDescent="0.25">
      <c r="A74" s="129" t="s">
        <v>182</v>
      </c>
      <c r="B74" s="135">
        <v>532219.96765999997</v>
      </c>
      <c r="C74" s="135">
        <v>514158.34594000003</v>
      </c>
      <c r="D74" s="136">
        <f t="shared" si="4"/>
        <v>-3.3936384986476699E-2</v>
      </c>
    </row>
    <row r="75" spans="1:4" x14ac:dyDescent="0.25">
      <c r="A75" s="129" t="s">
        <v>183</v>
      </c>
      <c r="B75" s="135">
        <v>459492.46893999999</v>
      </c>
      <c r="C75" s="135">
        <v>383141.29369999998</v>
      </c>
      <c r="D75" s="136">
        <f t="shared" si="4"/>
        <v>-0.16616414936273932</v>
      </c>
    </row>
    <row r="76" spans="1:4" x14ac:dyDescent="0.25">
      <c r="A76" s="129" t="s">
        <v>184</v>
      </c>
      <c r="B76" s="135">
        <v>304610.59243000002</v>
      </c>
      <c r="C76" s="135">
        <v>342080.54301999998</v>
      </c>
      <c r="D76" s="136">
        <f t="shared" si="4"/>
        <v>0.12300934872647483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43" t="s">
        <v>76</v>
      </c>
      <c r="B78" s="143"/>
      <c r="C78" s="143"/>
      <c r="D78" s="143"/>
    </row>
    <row r="79" spans="1:4" ht="15.6" x14ac:dyDescent="0.3">
      <c r="A79" s="142" t="s">
        <v>77</v>
      </c>
      <c r="B79" s="142"/>
      <c r="C79" s="142"/>
      <c r="D79" s="142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153</v>
      </c>
      <c r="C81" s="127" t="s">
        <v>154</v>
      </c>
      <c r="D81" s="128" t="s">
        <v>65</v>
      </c>
    </row>
    <row r="82" spans="1:4" x14ac:dyDescent="0.25">
      <c r="A82" s="129" t="s">
        <v>185</v>
      </c>
      <c r="B82" s="135">
        <v>2240.49557</v>
      </c>
      <c r="C82" s="135">
        <v>7514.1292700000004</v>
      </c>
      <c r="D82" s="136">
        <f t="shared" ref="D82:D91" si="5">(C82-B82)/B82</f>
        <v>2.353780016623733</v>
      </c>
    </row>
    <row r="83" spans="1:4" x14ac:dyDescent="0.25">
      <c r="A83" s="129" t="s">
        <v>186</v>
      </c>
      <c r="B83" s="135">
        <v>7.6009200000000003</v>
      </c>
      <c r="C83" s="135">
        <v>23.400469999999999</v>
      </c>
      <c r="D83" s="136">
        <f t="shared" si="5"/>
        <v>2.0786365334722636</v>
      </c>
    </row>
    <row r="84" spans="1:4" x14ac:dyDescent="0.25">
      <c r="A84" s="129" t="s">
        <v>187</v>
      </c>
      <c r="B84" s="135">
        <v>2417.4038300000002</v>
      </c>
      <c r="C84" s="135">
        <v>6133.48441</v>
      </c>
      <c r="D84" s="136">
        <f t="shared" si="5"/>
        <v>1.5372196129928359</v>
      </c>
    </row>
    <row r="85" spans="1:4" x14ac:dyDescent="0.25">
      <c r="A85" s="129" t="s">
        <v>188</v>
      </c>
      <c r="B85" s="135">
        <v>9716.5346200000004</v>
      </c>
      <c r="C85" s="135">
        <v>23372.876929999999</v>
      </c>
      <c r="D85" s="136">
        <f t="shared" si="5"/>
        <v>1.4054745692863078</v>
      </c>
    </row>
    <row r="86" spans="1:4" x14ac:dyDescent="0.25">
      <c r="A86" s="129" t="s">
        <v>189</v>
      </c>
      <c r="B86" s="135">
        <v>6541.3005199999998</v>
      </c>
      <c r="C86" s="135">
        <v>14655.29377</v>
      </c>
      <c r="D86" s="136">
        <f t="shared" si="5"/>
        <v>1.2404250844601159</v>
      </c>
    </row>
    <row r="87" spans="1:4" x14ac:dyDescent="0.25">
      <c r="A87" s="129" t="s">
        <v>190</v>
      </c>
      <c r="B87" s="135">
        <v>950.00788</v>
      </c>
      <c r="C87" s="135">
        <v>1739.6793500000001</v>
      </c>
      <c r="D87" s="136">
        <f t="shared" si="5"/>
        <v>0.83122623151294295</v>
      </c>
    </row>
    <row r="88" spans="1:4" x14ac:dyDescent="0.25">
      <c r="A88" s="129" t="s">
        <v>191</v>
      </c>
      <c r="B88" s="135">
        <v>2861.3966099999998</v>
      </c>
      <c r="C88" s="135">
        <v>4572.9982900000005</v>
      </c>
      <c r="D88" s="136">
        <f t="shared" si="5"/>
        <v>0.59817002439238953</v>
      </c>
    </row>
    <row r="89" spans="1:4" x14ac:dyDescent="0.25">
      <c r="A89" s="129" t="s">
        <v>192</v>
      </c>
      <c r="B89" s="135">
        <v>683.22068000000002</v>
      </c>
      <c r="C89" s="135">
        <v>1051.0032200000001</v>
      </c>
      <c r="D89" s="136">
        <f t="shared" si="5"/>
        <v>0.53830709573954938</v>
      </c>
    </row>
    <row r="90" spans="1:4" x14ac:dyDescent="0.25">
      <c r="A90" s="129" t="s">
        <v>193</v>
      </c>
      <c r="B90" s="135">
        <v>41720.762920000001</v>
      </c>
      <c r="C90" s="135">
        <v>61982.310010000001</v>
      </c>
      <c r="D90" s="136">
        <f t="shared" si="5"/>
        <v>0.48564661027056788</v>
      </c>
    </row>
    <row r="91" spans="1:4" x14ac:dyDescent="0.25">
      <c r="A91" s="129" t="s">
        <v>194</v>
      </c>
      <c r="B91" s="135">
        <v>5969.7046600000003</v>
      </c>
      <c r="C91" s="135">
        <v>8584.2328199999993</v>
      </c>
      <c r="D91" s="136">
        <f t="shared" si="5"/>
        <v>0.43796608189323705</v>
      </c>
    </row>
    <row r="92" spans="1:4" x14ac:dyDescent="0.25">
      <c r="A92" s="124" t="s">
        <v>226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K1" sqref="K1"/>
    </sheetView>
  </sheetViews>
  <sheetFormatPr defaultColWidth="9.109375" defaultRowHeight="13.2" x14ac:dyDescent="0.25"/>
  <cols>
    <col min="1" max="1" width="44.6640625" style="17" customWidth="1"/>
    <col min="2" max="2" width="15.77734375" style="19" customWidth="1"/>
    <col min="3" max="3" width="15.77734375" style="17" customWidth="1"/>
    <col min="4" max="5" width="10.77734375" style="17" customWidth="1"/>
    <col min="6" max="7" width="15.77734375" style="17" customWidth="1"/>
    <col min="8" max="9" width="10.77734375" style="17" customWidth="1"/>
    <col min="10" max="11" width="15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41" t="s">
        <v>119</v>
      </c>
      <c r="C1" s="141"/>
      <c r="D1" s="141"/>
      <c r="E1" s="141"/>
      <c r="F1" s="141"/>
      <c r="G1" s="141"/>
      <c r="H1" s="141"/>
      <c r="I1" s="141"/>
      <c r="J1" s="14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5" t="s">
        <v>112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/>
    </row>
    <row r="6" spans="1:13" ht="17.399999999999999" x14ac:dyDescent="0.25">
      <c r="A6" s="88"/>
      <c r="B6" s="144" t="str">
        <f>SEKTOR_USD!B6</f>
        <v>1 - 31 ARALıK</v>
      </c>
      <c r="C6" s="144"/>
      <c r="D6" s="144"/>
      <c r="E6" s="144"/>
      <c r="F6" s="144" t="str">
        <f>SEKTOR_USD!F6</f>
        <v>1 OCAK  -  31 ARALıK</v>
      </c>
      <c r="G6" s="144"/>
      <c r="H6" s="144"/>
      <c r="I6" s="144"/>
      <c r="J6" s="144" t="s">
        <v>104</v>
      </c>
      <c r="K6" s="144"/>
      <c r="L6" s="144"/>
      <c r="M6" s="144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116</v>
      </c>
      <c r="E7" s="7" t="s">
        <v>117</v>
      </c>
      <c r="F7" s="5"/>
      <c r="G7" s="6"/>
      <c r="H7" s="7" t="s">
        <v>116</v>
      </c>
      <c r="I7" s="7" t="s">
        <v>117</v>
      </c>
      <c r="J7" s="5"/>
      <c r="K7" s="5"/>
      <c r="L7" s="7" t="s">
        <v>116</v>
      </c>
      <c r="M7" s="7" t="s">
        <v>117</v>
      </c>
    </row>
    <row r="8" spans="1:13" ht="16.8" x14ac:dyDescent="0.3">
      <c r="A8" s="92" t="s">
        <v>2</v>
      </c>
      <c r="B8" s="93">
        <f>SEKTOR_USD!B8*$B$53</f>
        <v>43216302.771141596</v>
      </c>
      <c r="C8" s="93">
        <f>SEKTOR_USD!C8*$C$53</f>
        <v>64089734.710237756</v>
      </c>
      <c r="D8" s="94">
        <f t="shared" ref="D8:D43" si="0">(C8-B8)/B8*100</f>
        <v>48.299902121739905</v>
      </c>
      <c r="E8" s="94">
        <f>C8/C$44*100</f>
        <v>17.045580637517403</v>
      </c>
      <c r="F8" s="93">
        <f>SEKTOR_USD!F8*$B$54</f>
        <v>263280721.29821068</v>
      </c>
      <c r="G8" s="93">
        <f>SEKTOR_USD!G8*$C$54</f>
        <v>566703021.41923046</v>
      </c>
      <c r="H8" s="94">
        <f t="shared" ref="H8:H43" si="1">(G8-F8)/F8*100</f>
        <v>115.2466837012885</v>
      </c>
      <c r="I8" s="94">
        <f>G8/G$44*100</f>
        <v>15.113440586616253</v>
      </c>
      <c r="J8" s="93">
        <f>SEKTOR_USD!J8*$B$55</f>
        <v>263280721.29821068</v>
      </c>
      <c r="K8" s="93">
        <f>SEKTOR_USD!K8*$C$55</f>
        <v>566703021.41923046</v>
      </c>
      <c r="L8" s="94">
        <f t="shared" ref="L8:L43" si="2">(K8-J8)/J8*100</f>
        <v>115.2466837012885</v>
      </c>
      <c r="M8" s="94">
        <f>K8/K$44*100</f>
        <v>15.113440586616253</v>
      </c>
    </row>
    <row r="9" spans="1:13" s="21" customFormat="1" ht="15.6" x14ac:dyDescent="0.3">
      <c r="A9" s="95" t="s">
        <v>3</v>
      </c>
      <c r="B9" s="93">
        <f>SEKTOR_USD!B9*$B$53</f>
        <v>28133307.708548579</v>
      </c>
      <c r="C9" s="93">
        <f>SEKTOR_USD!C9*$C$53</f>
        <v>43370383.730557621</v>
      </c>
      <c r="D9" s="96">
        <f t="shared" si="0"/>
        <v>54.16027215804101</v>
      </c>
      <c r="E9" s="96">
        <f t="shared" ref="E9:E44" si="3">C9/C$44*100</f>
        <v>11.534973213755565</v>
      </c>
      <c r="F9" s="93">
        <f>SEKTOR_USD!F9*$B$54</f>
        <v>171216913.27787229</v>
      </c>
      <c r="G9" s="93">
        <f>SEKTOR_USD!G9*$C$54</f>
        <v>359743187.96637303</v>
      </c>
      <c r="H9" s="96">
        <f t="shared" si="1"/>
        <v>110.109609546889</v>
      </c>
      <c r="I9" s="96">
        <f t="shared" ref="I9:I44" si="4">G9/G$44*100</f>
        <v>9.5940150171664573</v>
      </c>
      <c r="J9" s="93">
        <f>SEKTOR_USD!J9*$B$55</f>
        <v>171216913.27787229</v>
      </c>
      <c r="K9" s="93">
        <f>SEKTOR_USD!K9*$C$55</f>
        <v>359743187.96637303</v>
      </c>
      <c r="L9" s="96">
        <f t="shared" si="2"/>
        <v>110.109609546889</v>
      </c>
      <c r="M9" s="96">
        <f t="shared" ref="M9:M44" si="5">K9/K$44*100</f>
        <v>9.5940150171664573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12777854.645775791</v>
      </c>
      <c r="C10" s="98">
        <f>SEKTOR_USD!C10*$C$53</f>
        <v>20981247.6507576</v>
      </c>
      <c r="D10" s="99">
        <f t="shared" si="0"/>
        <v>64.200080783465125</v>
      </c>
      <c r="E10" s="99">
        <f t="shared" si="3"/>
        <v>5.5802625853213561</v>
      </c>
      <c r="F10" s="98">
        <f>SEKTOR_USD!F10*$B$54</f>
        <v>81068405.496731088</v>
      </c>
      <c r="G10" s="98">
        <f>SEKTOR_USD!G10*$C$54</f>
        <v>189864924.5433737</v>
      </c>
      <c r="H10" s="99">
        <f t="shared" si="1"/>
        <v>134.20335379734291</v>
      </c>
      <c r="I10" s="99">
        <f t="shared" si="4"/>
        <v>5.0635203062485079</v>
      </c>
      <c r="J10" s="98">
        <f>SEKTOR_USD!J10*$B$55</f>
        <v>81068405.496731088</v>
      </c>
      <c r="K10" s="98">
        <f>SEKTOR_USD!K10*$C$55</f>
        <v>189864924.5433737</v>
      </c>
      <c r="L10" s="99">
        <f t="shared" si="2"/>
        <v>134.20335379734291</v>
      </c>
      <c r="M10" s="99">
        <f t="shared" si="5"/>
        <v>5.0635203062485079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5510495.4641061034</v>
      </c>
      <c r="C11" s="98">
        <f>SEKTOR_USD!C11*$C$53</f>
        <v>7762923.5458625946</v>
      </c>
      <c r="D11" s="99">
        <f t="shared" si="0"/>
        <v>40.87523701685641</v>
      </c>
      <c r="E11" s="99">
        <f t="shared" si="3"/>
        <v>2.0646604309121268</v>
      </c>
      <c r="F11" s="98">
        <f>SEKTOR_USD!F11*$B$54</f>
        <v>27301377.578511678</v>
      </c>
      <c r="G11" s="98">
        <f>SEKTOR_USD!G11*$C$54</f>
        <v>48876509.807744123</v>
      </c>
      <c r="H11" s="99">
        <f t="shared" si="1"/>
        <v>79.025800684188781</v>
      </c>
      <c r="I11" s="99">
        <f t="shared" si="4"/>
        <v>1.3034908923029092</v>
      </c>
      <c r="J11" s="98">
        <f>SEKTOR_USD!J11*$B$55</f>
        <v>27301377.578511678</v>
      </c>
      <c r="K11" s="98">
        <f>SEKTOR_USD!K11*$C$55</f>
        <v>48876509.807744123</v>
      </c>
      <c r="L11" s="99">
        <f t="shared" si="2"/>
        <v>79.025800684188781</v>
      </c>
      <c r="M11" s="99">
        <f t="shared" si="5"/>
        <v>1.3034908923029092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2484454.2519064476</v>
      </c>
      <c r="C12" s="98">
        <f>SEKTOR_USD!C12*$C$53</f>
        <v>4425380.9049250325</v>
      </c>
      <c r="D12" s="99">
        <f t="shared" si="0"/>
        <v>78.122857425497514</v>
      </c>
      <c r="E12" s="99">
        <f t="shared" si="3"/>
        <v>1.1769932799328566</v>
      </c>
      <c r="F12" s="98">
        <f>SEKTOR_USD!F12*$B$54</f>
        <v>17963359.622386858</v>
      </c>
      <c r="G12" s="98">
        <f>SEKTOR_USD!G12*$C$54</f>
        <v>41792033.051138662</v>
      </c>
      <c r="H12" s="99">
        <f t="shared" si="1"/>
        <v>132.65154141352986</v>
      </c>
      <c r="I12" s="99">
        <f t="shared" si="4"/>
        <v>1.1145545102803178</v>
      </c>
      <c r="J12" s="98">
        <f>SEKTOR_USD!J12*$B$55</f>
        <v>17963359.622386858</v>
      </c>
      <c r="K12" s="98">
        <f>SEKTOR_USD!K12*$C$55</f>
        <v>41792033.051138662</v>
      </c>
      <c r="L12" s="99">
        <f t="shared" si="2"/>
        <v>132.65154141352986</v>
      </c>
      <c r="M12" s="99">
        <f t="shared" si="5"/>
        <v>1.1145545102803178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2287452.8495107004</v>
      </c>
      <c r="C13" s="98">
        <f>SEKTOR_USD!C13*$C$53</f>
        <v>2731630.9387220256</v>
      </c>
      <c r="D13" s="99">
        <f t="shared" si="0"/>
        <v>19.418021635127364</v>
      </c>
      <c r="E13" s="99">
        <f t="shared" si="3"/>
        <v>0.72651627672419972</v>
      </c>
      <c r="F13" s="98">
        <f>SEKTOR_USD!F13*$B$54</f>
        <v>13904433.422418231</v>
      </c>
      <c r="G13" s="98">
        <f>SEKTOR_USD!G13*$C$54</f>
        <v>26037312.991512436</v>
      </c>
      <c r="H13" s="99">
        <f t="shared" si="1"/>
        <v>87.259071984423798</v>
      </c>
      <c r="I13" s="99">
        <f t="shared" si="4"/>
        <v>0.69439083269196988</v>
      </c>
      <c r="J13" s="98">
        <f>SEKTOR_USD!J13*$B$55</f>
        <v>13904433.422418231</v>
      </c>
      <c r="K13" s="98">
        <f>SEKTOR_USD!K13*$C$55</f>
        <v>26037312.991512436</v>
      </c>
      <c r="L13" s="99">
        <f t="shared" si="2"/>
        <v>87.259071984423798</v>
      </c>
      <c r="M13" s="99">
        <f t="shared" si="5"/>
        <v>0.69439083269196988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3327028.3758035437</v>
      </c>
      <c r="C14" s="98">
        <f>SEKTOR_USD!C14*$C$53</f>
        <v>3812146.1238000938</v>
      </c>
      <c r="D14" s="99">
        <f t="shared" si="0"/>
        <v>14.581112428275711</v>
      </c>
      <c r="E14" s="99">
        <f t="shared" si="3"/>
        <v>1.0138947282122841</v>
      </c>
      <c r="F14" s="98">
        <f>SEKTOR_USD!F14*$B$54</f>
        <v>19993499.794947088</v>
      </c>
      <c r="G14" s="98">
        <f>SEKTOR_USD!G14*$C$54</f>
        <v>28976055.802318692</v>
      </c>
      <c r="H14" s="99">
        <f t="shared" si="1"/>
        <v>44.927381896598938</v>
      </c>
      <c r="I14" s="99">
        <f t="shared" si="4"/>
        <v>0.77276436025714135</v>
      </c>
      <c r="J14" s="98">
        <f>SEKTOR_USD!J14*$B$55</f>
        <v>19993499.794947088</v>
      </c>
      <c r="K14" s="98">
        <f>SEKTOR_USD!K14*$C$55</f>
        <v>28976055.802318692</v>
      </c>
      <c r="L14" s="99">
        <f t="shared" si="2"/>
        <v>44.927381896598938</v>
      </c>
      <c r="M14" s="99">
        <f t="shared" si="5"/>
        <v>0.77276436025714135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533071.97740328999</v>
      </c>
      <c r="C15" s="98">
        <f>SEKTOR_USD!C15*$C$53</f>
        <v>1932767.9594636161</v>
      </c>
      <c r="D15" s="99">
        <f t="shared" si="0"/>
        <v>262.5716678784263</v>
      </c>
      <c r="E15" s="99">
        <f t="shared" si="3"/>
        <v>0.51404725352037295</v>
      </c>
      <c r="F15" s="98">
        <f>SEKTOR_USD!F15*$B$54</f>
        <v>2742523.8077111272</v>
      </c>
      <c r="G15" s="98">
        <f>SEKTOR_USD!G15*$C$54</f>
        <v>8205013.4424489811</v>
      </c>
      <c r="H15" s="99">
        <f t="shared" si="1"/>
        <v>199.17747366053945</v>
      </c>
      <c r="I15" s="99">
        <f t="shared" si="4"/>
        <v>0.2188200494577994</v>
      </c>
      <c r="J15" s="98">
        <f>SEKTOR_USD!J15*$B$55</f>
        <v>2742523.8077111272</v>
      </c>
      <c r="K15" s="98">
        <f>SEKTOR_USD!K15*$C$55</f>
        <v>8205013.4424489811</v>
      </c>
      <c r="L15" s="99">
        <f t="shared" si="2"/>
        <v>199.17747366053945</v>
      </c>
      <c r="M15" s="99">
        <f t="shared" si="5"/>
        <v>0.2188200494577994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1042199.3141132226</v>
      </c>
      <c r="C16" s="98">
        <f>SEKTOR_USD!C16*$C$53</f>
        <v>1482669.2929191932</v>
      </c>
      <c r="D16" s="99">
        <f t="shared" si="0"/>
        <v>42.263506878312782</v>
      </c>
      <c r="E16" s="99">
        <f t="shared" si="3"/>
        <v>0.39433708230325831</v>
      </c>
      <c r="F16" s="98">
        <f>SEKTOR_USD!F16*$B$54</f>
        <v>6935111.3066729605</v>
      </c>
      <c r="G16" s="98">
        <f>SEKTOR_USD!G16*$C$54</f>
        <v>13720975.619370587</v>
      </c>
      <c r="H16" s="99">
        <f t="shared" si="1"/>
        <v>97.847950993494109</v>
      </c>
      <c r="I16" s="99">
        <f t="shared" si="4"/>
        <v>0.36592561178593108</v>
      </c>
      <c r="J16" s="98">
        <f>SEKTOR_USD!J16*$B$55</f>
        <v>6935111.3066729605</v>
      </c>
      <c r="K16" s="98">
        <f>SEKTOR_USD!K16*$C$55</f>
        <v>13720975.619370587</v>
      </c>
      <c r="L16" s="99">
        <f t="shared" si="2"/>
        <v>97.847950993494109</v>
      </c>
      <c r="M16" s="99">
        <f t="shared" si="5"/>
        <v>0.36592561178593108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170750.82992948135</v>
      </c>
      <c r="C17" s="98">
        <f>SEKTOR_USD!C17*$C$53</f>
        <v>241617.31410746285</v>
      </c>
      <c r="D17" s="99">
        <f t="shared" si="0"/>
        <v>41.502863679929852</v>
      </c>
      <c r="E17" s="99">
        <f t="shared" si="3"/>
        <v>6.426157682910856E-2</v>
      </c>
      <c r="F17" s="98">
        <f>SEKTOR_USD!F17*$B$54</f>
        <v>1308202.2484932437</v>
      </c>
      <c r="G17" s="98">
        <f>SEKTOR_USD!G17*$C$54</f>
        <v>2270362.7084658267</v>
      </c>
      <c r="H17" s="99">
        <f t="shared" si="1"/>
        <v>73.54829584498701</v>
      </c>
      <c r="I17" s="99">
        <f t="shared" si="4"/>
        <v>6.0548454141880551E-2</v>
      </c>
      <c r="J17" s="98">
        <f>SEKTOR_USD!J17*$B$55</f>
        <v>1308202.2484932437</v>
      </c>
      <c r="K17" s="98">
        <f>SEKTOR_USD!K17*$C$55</f>
        <v>2270362.7084658267</v>
      </c>
      <c r="L17" s="99">
        <f t="shared" si="2"/>
        <v>73.54829584498701</v>
      </c>
      <c r="M17" s="99">
        <f t="shared" si="5"/>
        <v>6.0548454141880551E-2</v>
      </c>
    </row>
    <row r="18" spans="1:13" s="21" customFormat="1" ht="15.6" x14ac:dyDescent="0.3">
      <c r="A18" s="95" t="s">
        <v>12</v>
      </c>
      <c r="B18" s="93">
        <f>SEKTOR_USD!B18*$B$53</f>
        <v>5482544.1098748595</v>
      </c>
      <c r="C18" s="93">
        <f>SEKTOR_USD!C18*$C$53</f>
        <v>6580524.080149495</v>
      </c>
      <c r="D18" s="96">
        <f t="shared" si="0"/>
        <v>20.026833314428131</v>
      </c>
      <c r="E18" s="96">
        <f t="shared" si="3"/>
        <v>1.7501843993027997</v>
      </c>
      <c r="F18" s="93">
        <f>SEKTOR_USD!F18*$B$54</f>
        <v>30118761.056433108</v>
      </c>
      <c r="G18" s="93">
        <f>SEKTOR_USD!G18*$C$54</f>
        <v>67283985.51726979</v>
      </c>
      <c r="H18" s="96">
        <f t="shared" si="1"/>
        <v>123.39559516143679</v>
      </c>
      <c r="I18" s="96">
        <f t="shared" si="4"/>
        <v>1.7944010868326354</v>
      </c>
      <c r="J18" s="93">
        <f>SEKTOR_USD!J18*$B$55</f>
        <v>30118761.056433108</v>
      </c>
      <c r="K18" s="93">
        <f>SEKTOR_USD!K18*$C$55</f>
        <v>67283985.51726979</v>
      </c>
      <c r="L18" s="96">
        <f t="shared" si="2"/>
        <v>123.39559516143679</v>
      </c>
      <c r="M18" s="96">
        <f t="shared" si="5"/>
        <v>1.7944010868326354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5482544.1098748595</v>
      </c>
      <c r="C19" s="98">
        <f>SEKTOR_USD!C19*$C$53</f>
        <v>6580524.080149495</v>
      </c>
      <c r="D19" s="99">
        <f t="shared" si="0"/>
        <v>20.026833314428131</v>
      </c>
      <c r="E19" s="99">
        <f t="shared" si="3"/>
        <v>1.7501843993027997</v>
      </c>
      <c r="F19" s="98">
        <f>SEKTOR_USD!F19*$B$54</f>
        <v>30118761.056433108</v>
      </c>
      <c r="G19" s="98">
        <f>SEKTOR_USD!G19*$C$54</f>
        <v>67283985.51726979</v>
      </c>
      <c r="H19" s="99">
        <f t="shared" si="1"/>
        <v>123.39559516143679</v>
      </c>
      <c r="I19" s="99">
        <f t="shared" si="4"/>
        <v>1.7944010868326354</v>
      </c>
      <c r="J19" s="98">
        <f>SEKTOR_USD!J19*$B$55</f>
        <v>30118761.056433108</v>
      </c>
      <c r="K19" s="98">
        <f>SEKTOR_USD!K19*$C$55</f>
        <v>67283985.51726979</v>
      </c>
      <c r="L19" s="99">
        <f t="shared" si="2"/>
        <v>123.39559516143679</v>
      </c>
      <c r="M19" s="99">
        <f t="shared" si="5"/>
        <v>1.7944010868326354</v>
      </c>
    </row>
    <row r="20" spans="1:13" s="21" customFormat="1" ht="15.6" x14ac:dyDescent="0.3">
      <c r="A20" s="95" t="s">
        <v>110</v>
      </c>
      <c r="B20" s="93">
        <f>SEKTOR_USD!B20*$B$53</f>
        <v>9600450.9527181592</v>
      </c>
      <c r="C20" s="93">
        <f>SEKTOR_USD!C20*$C$53</f>
        <v>14138826.899530634</v>
      </c>
      <c r="D20" s="96">
        <f t="shared" si="0"/>
        <v>47.272528854777732</v>
      </c>
      <c r="E20" s="96">
        <f t="shared" si="3"/>
        <v>3.7604230244590373</v>
      </c>
      <c r="F20" s="93">
        <f>SEKTOR_USD!F20*$B$54</f>
        <v>61945046.963905267</v>
      </c>
      <c r="G20" s="93">
        <f>SEKTOR_USD!G20*$C$54</f>
        <v>139675847.93558776</v>
      </c>
      <c r="H20" s="96">
        <f t="shared" si="1"/>
        <v>125.48348057105423</v>
      </c>
      <c r="I20" s="96">
        <f t="shared" si="4"/>
        <v>3.7250244826171635</v>
      </c>
      <c r="J20" s="93">
        <f>SEKTOR_USD!J20*$B$55</f>
        <v>61945046.963905267</v>
      </c>
      <c r="K20" s="93">
        <f>SEKTOR_USD!K20*$C$55</f>
        <v>139675847.93558776</v>
      </c>
      <c r="L20" s="96">
        <f t="shared" si="2"/>
        <v>125.48348057105423</v>
      </c>
      <c r="M20" s="96">
        <f t="shared" si="5"/>
        <v>3.7250244826171635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9600450.9527181592</v>
      </c>
      <c r="C21" s="98">
        <f>SEKTOR_USD!C21*$C$53</f>
        <v>14138826.899530634</v>
      </c>
      <c r="D21" s="99">
        <f t="shared" si="0"/>
        <v>47.272528854777732</v>
      </c>
      <c r="E21" s="99">
        <f t="shared" si="3"/>
        <v>3.7604230244590373</v>
      </c>
      <c r="F21" s="98">
        <f>SEKTOR_USD!F21*$B$54</f>
        <v>61945046.963905267</v>
      </c>
      <c r="G21" s="98">
        <f>SEKTOR_USD!G21*$C$54</f>
        <v>139675847.93558776</v>
      </c>
      <c r="H21" s="99">
        <f t="shared" si="1"/>
        <v>125.48348057105423</v>
      </c>
      <c r="I21" s="99">
        <f t="shared" si="4"/>
        <v>3.7250244826171635</v>
      </c>
      <c r="J21" s="98">
        <f>SEKTOR_USD!J21*$B$55</f>
        <v>61945046.963905267</v>
      </c>
      <c r="K21" s="98">
        <f>SEKTOR_USD!K21*$C$55</f>
        <v>139675847.93558776</v>
      </c>
      <c r="L21" s="99">
        <f t="shared" si="2"/>
        <v>125.48348057105423</v>
      </c>
      <c r="M21" s="99">
        <f t="shared" si="5"/>
        <v>3.7250244826171635</v>
      </c>
    </row>
    <row r="22" spans="1:13" ht="16.8" x14ac:dyDescent="0.3">
      <c r="A22" s="92" t="s">
        <v>14</v>
      </c>
      <c r="B22" s="93">
        <f>SEKTOR_USD!B22*$B$53</f>
        <v>227699944.15019801</v>
      </c>
      <c r="C22" s="93">
        <f>SEKTOR_USD!C22*$C$53</f>
        <v>302078198.81036335</v>
      </c>
      <c r="D22" s="96">
        <f t="shared" si="0"/>
        <v>32.665029821484325</v>
      </c>
      <c r="E22" s="96">
        <f t="shared" si="3"/>
        <v>80.342012959456682</v>
      </c>
      <c r="F22" s="93">
        <f>SEKTOR_USD!F22*$B$54</f>
        <v>1513797882.2304997</v>
      </c>
      <c r="G22" s="93">
        <f>SEKTOR_USD!G22*$C$54</f>
        <v>3075911984.2819605</v>
      </c>
      <c r="H22" s="96">
        <f t="shared" si="1"/>
        <v>103.19172198535314</v>
      </c>
      <c r="I22" s="96">
        <f t="shared" si="4"/>
        <v>82.031701379824</v>
      </c>
      <c r="J22" s="93">
        <f>SEKTOR_USD!J22*$B$55</f>
        <v>1513797882.2304997</v>
      </c>
      <c r="K22" s="93">
        <f>SEKTOR_USD!K22*$C$55</f>
        <v>3075911984.2819605</v>
      </c>
      <c r="L22" s="96">
        <f t="shared" si="2"/>
        <v>103.19172198535314</v>
      </c>
      <c r="M22" s="96">
        <f t="shared" si="5"/>
        <v>82.031701379824</v>
      </c>
    </row>
    <row r="23" spans="1:13" s="21" customFormat="1" ht="15.6" x14ac:dyDescent="0.3">
      <c r="A23" s="95" t="s">
        <v>15</v>
      </c>
      <c r="B23" s="93">
        <f>SEKTOR_USD!B23*$B$53</f>
        <v>18491143.89617664</v>
      </c>
      <c r="C23" s="93">
        <f>SEKTOR_USD!C23*$C$53</f>
        <v>23166838.741127919</v>
      </c>
      <c r="D23" s="96">
        <f t="shared" si="0"/>
        <v>25.286130870021832</v>
      </c>
      <c r="E23" s="96">
        <f t="shared" si="3"/>
        <v>6.1615517627533203</v>
      </c>
      <c r="F23" s="93">
        <f>SEKTOR_USD!F23*$B$54</f>
        <v>133410275.52830414</v>
      </c>
      <c r="G23" s="93">
        <f>SEKTOR_USD!G23*$C$54</f>
        <v>251051038.30089629</v>
      </c>
      <c r="H23" s="96">
        <f t="shared" si="1"/>
        <v>88.179686539687594</v>
      </c>
      <c r="I23" s="96">
        <f t="shared" si="4"/>
        <v>6.6952968453684054</v>
      </c>
      <c r="J23" s="93">
        <f>SEKTOR_USD!J23*$B$55</f>
        <v>133410275.52830414</v>
      </c>
      <c r="K23" s="93">
        <f>SEKTOR_USD!K23*$C$55</f>
        <v>251051038.30089629</v>
      </c>
      <c r="L23" s="96">
        <f t="shared" si="2"/>
        <v>88.179686539687594</v>
      </c>
      <c r="M23" s="96">
        <f t="shared" si="5"/>
        <v>6.6952968453684054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12550184.329859402</v>
      </c>
      <c r="C24" s="98">
        <f>SEKTOR_USD!C24*$C$53</f>
        <v>14896741.574051384</v>
      </c>
      <c r="D24" s="99">
        <f t="shared" si="0"/>
        <v>18.697392663859542</v>
      </c>
      <c r="E24" s="99">
        <f t="shared" si="3"/>
        <v>3.9620012609630724</v>
      </c>
      <c r="F24" s="98">
        <f>SEKTOR_USD!F24*$B$54</f>
        <v>89887507.28902939</v>
      </c>
      <c r="G24" s="98">
        <f>SEKTOR_USD!G24*$C$54</f>
        <v>171414668.45470604</v>
      </c>
      <c r="H24" s="99">
        <f t="shared" si="1"/>
        <v>90.699101159329729</v>
      </c>
      <c r="I24" s="99">
        <f t="shared" si="4"/>
        <v>4.5714691989408394</v>
      </c>
      <c r="J24" s="98">
        <f>SEKTOR_USD!J24*$B$55</f>
        <v>89887507.28902939</v>
      </c>
      <c r="K24" s="98">
        <f>SEKTOR_USD!K24*$C$55</f>
        <v>171414668.45470604</v>
      </c>
      <c r="L24" s="99">
        <f t="shared" si="2"/>
        <v>90.699101159329729</v>
      </c>
      <c r="M24" s="99">
        <f t="shared" si="5"/>
        <v>4.5714691989408394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2130699.6059922017</v>
      </c>
      <c r="C25" s="98">
        <f>SEKTOR_USD!C25*$C$53</f>
        <v>3403005.696405523</v>
      </c>
      <c r="D25" s="99">
        <f t="shared" si="0"/>
        <v>59.713067334090354</v>
      </c>
      <c r="E25" s="99">
        <f t="shared" si="3"/>
        <v>0.90507798589382282</v>
      </c>
      <c r="F25" s="98">
        <f>SEKTOR_USD!F25*$B$54</f>
        <v>15346344.300605405</v>
      </c>
      <c r="G25" s="98">
        <f>SEKTOR_USD!G25*$C$54</f>
        <v>34051290.860672772</v>
      </c>
      <c r="H25" s="99">
        <f t="shared" si="1"/>
        <v>121.88535714873454</v>
      </c>
      <c r="I25" s="99">
        <f t="shared" si="4"/>
        <v>0.90811614173423816</v>
      </c>
      <c r="J25" s="98">
        <f>SEKTOR_USD!J25*$B$55</f>
        <v>15346344.300605405</v>
      </c>
      <c r="K25" s="98">
        <f>SEKTOR_USD!K25*$C$55</f>
        <v>34051290.860672772</v>
      </c>
      <c r="L25" s="99">
        <f t="shared" si="2"/>
        <v>121.88535714873454</v>
      </c>
      <c r="M25" s="99">
        <f t="shared" si="5"/>
        <v>0.90811614173423816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3810259.9603250362</v>
      </c>
      <c r="C26" s="98">
        <f>SEKTOR_USD!C26*$C$53</f>
        <v>4867091.4706710139</v>
      </c>
      <c r="D26" s="99">
        <f t="shared" si="0"/>
        <v>27.73646736313037</v>
      </c>
      <c r="E26" s="99">
        <f t="shared" si="3"/>
        <v>1.2944725158964254</v>
      </c>
      <c r="F26" s="98">
        <f>SEKTOR_USD!F26*$B$54</f>
        <v>28176423.93866935</v>
      </c>
      <c r="G26" s="98">
        <f>SEKTOR_USD!G26*$C$54</f>
        <v>45585078.985517457</v>
      </c>
      <c r="H26" s="99">
        <f t="shared" si="1"/>
        <v>61.784473021633005</v>
      </c>
      <c r="I26" s="99">
        <f t="shared" si="4"/>
        <v>1.2157115046933267</v>
      </c>
      <c r="J26" s="98">
        <f>SEKTOR_USD!J26*$B$55</f>
        <v>28176423.93866935</v>
      </c>
      <c r="K26" s="98">
        <f>SEKTOR_USD!K26*$C$55</f>
        <v>45585078.985517457</v>
      </c>
      <c r="L26" s="99">
        <f t="shared" si="2"/>
        <v>61.784473021633005</v>
      </c>
      <c r="M26" s="99">
        <f t="shared" si="5"/>
        <v>1.2157115046933267</v>
      </c>
    </row>
    <row r="27" spans="1:13" s="21" customFormat="1" ht="15.6" x14ac:dyDescent="0.3">
      <c r="A27" s="95" t="s">
        <v>19</v>
      </c>
      <c r="B27" s="93">
        <f>SEKTOR_USD!B27*$B$53</f>
        <v>33593581.264011748</v>
      </c>
      <c r="C27" s="93">
        <f>SEKTOR_USD!C27*$C$53</f>
        <v>50427368.955340609</v>
      </c>
      <c r="D27" s="96">
        <f t="shared" si="0"/>
        <v>50.110131334412443</v>
      </c>
      <c r="E27" s="96">
        <f t="shared" si="3"/>
        <v>13.411879261980975</v>
      </c>
      <c r="F27" s="93">
        <f>SEKTOR_USD!F27*$B$54</f>
        <v>225326653.45442402</v>
      </c>
      <c r="G27" s="93">
        <f>SEKTOR_USD!G27*$C$54</f>
        <v>554757756.51016867</v>
      </c>
      <c r="H27" s="96">
        <f t="shared" si="1"/>
        <v>146.20156914653572</v>
      </c>
      <c r="I27" s="96">
        <f t="shared" si="4"/>
        <v>14.794871521919237</v>
      </c>
      <c r="J27" s="93">
        <f>SEKTOR_USD!J27*$B$55</f>
        <v>225326653.45442402</v>
      </c>
      <c r="K27" s="93">
        <f>SEKTOR_USD!K27*$C$55</f>
        <v>554757756.51016867</v>
      </c>
      <c r="L27" s="96">
        <f t="shared" si="2"/>
        <v>146.20156914653572</v>
      </c>
      <c r="M27" s="96">
        <f t="shared" si="5"/>
        <v>14.794871521919237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33593581.264011748</v>
      </c>
      <c r="C28" s="98">
        <f>SEKTOR_USD!C28*$C$53</f>
        <v>50427368.955340609</v>
      </c>
      <c r="D28" s="99">
        <f t="shared" si="0"/>
        <v>50.110131334412443</v>
      </c>
      <c r="E28" s="99">
        <f t="shared" si="3"/>
        <v>13.411879261980975</v>
      </c>
      <c r="F28" s="98">
        <f>SEKTOR_USD!F28*$B$54</f>
        <v>225326653.45442402</v>
      </c>
      <c r="G28" s="98">
        <f>SEKTOR_USD!G28*$C$54</f>
        <v>554757756.51016867</v>
      </c>
      <c r="H28" s="99">
        <f t="shared" si="1"/>
        <v>146.20156914653572</v>
      </c>
      <c r="I28" s="99">
        <f t="shared" si="4"/>
        <v>14.794871521919237</v>
      </c>
      <c r="J28" s="98">
        <f>SEKTOR_USD!J28*$B$55</f>
        <v>225326653.45442402</v>
      </c>
      <c r="K28" s="98">
        <f>SEKTOR_USD!K28*$C$55</f>
        <v>554757756.51016867</v>
      </c>
      <c r="L28" s="99">
        <f t="shared" si="2"/>
        <v>146.20156914653572</v>
      </c>
      <c r="M28" s="99">
        <f t="shared" si="5"/>
        <v>14.794871521919237</v>
      </c>
    </row>
    <row r="29" spans="1:13" s="21" customFormat="1" ht="15.6" x14ac:dyDescent="0.3">
      <c r="A29" s="95" t="s">
        <v>21</v>
      </c>
      <c r="B29" s="93">
        <f>SEKTOR_USD!B29*$B$53</f>
        <v>175615218.99000964</v>
      </c>
      <c r="C29" s="93">
        <f>SEKTOR_USD!C29*$C$53</f>
        <v>228483991.11389482</v>
      </c>
      <c r="D29" s="96">
        <f t="shared" si="0"/>
        <v>30.104892063422344</v>
      </c>
      <c r="E29" s="96">
        <f t="shared" si="3"/>
        <v>60.768581934722377</v>
      </c>
      <c r="F29" s="93">
        <f>SEKTOR_USD!F29*$B$54</f>
        <v>1155060953.2477715</v>
      </c>
      <c r="G29" s="93">
        <f>SEKTOR_USD!G29*$C$54</f>
        <v>2270103189.4708953</v>
      </c>
      <c r="H29" s="96">
        <f t="shared" si="1"/>
        <v>96.535358855987283</v>
      </c>
      <c r="I29" s="96">
        <f t="shared" si="4"/>
        <v>60.541533012536355</v>
      </c>
      <c r="J29" s="93">
        <f>SEKTOR_USD!J29*$B$55</f>
        <v>1155060953.2477715</v>
      </c>
      <c r="K29" s="93">
        <f>SEKTOR_USD!K29*$C$55</f>
        <v>2270103189.4708953</v>
      </c>
      <c r="L29" s="96">
        <f t="shared" si="2"/>
        <v>96.535358855987283</v>
      </c>
      <c r="M29" s="96">
        <f t="shared" si="5"/>
        <v>60.541533012536355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24348957.6701032</v>
      </c>
      <c r="C30" s="98">
        <f>SEKTOR_USD!C30*$C$53</f>
        <v>31879616.873160873</v>
      </c>
      <c r="D30" s="99">
        <f t="shared" si="0"/>
        <v>30.928055751249556</v>
      </c>
      <c r="E30" s="99">
        <f t="shared" si="3"/>
        <v>8.4788395920418722</v>
      </c>
      <c r="F30" s="98">
        <f>SEKTOR_USD!F30*$B$54</f>
        <v>179392418.20962009</v>
      </c>
      <c r="G30" s="98">
        <f>SEKTOR_USD!G30*$C$54</f>
        <v>350903445.12198573</v>
      </c>
      <c r="H30" s="99">
        <f t="shared" si="1"/>
        <v>95.606619624222333</v>
      </c>
      <c r="I30" s="99">
        <f t="shared" si="4"/>
        <v>9.3582673270535075</v>
      </c>
      <c r="J30" s="98">
        <f>SEKTOR_USD!J30*$B$55</f>
        <v>179392418.20962009</v>
      </c>
      <c r="K30" s="98">
        <f>SEKTOR_USD!K30*$C$55</f>
        <v>350903445.12198573</v>
      </c>
      <c r="L30" s="99">
        <f t="shared" si="2"/>
        <v>95.606619624222333</v>
      </c>
      <c r="M30" s="99">
        <f t="shared" si="5"/>
        <v>9.3582673270535075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39827539.906497352</v>
      </c>
      <c r="C31" s="98">
        <f>SEKTOR_USD!C31*$C$53</f>
        <v>58886797.221647039</v>
      </c>
      <c r="D31" s="99">
        <f t="shared" si="0"/>
        <v>47.854467938252981</v>
      </c>
      <c r="E31" s="99">
        <f t="shared" si="3"/>
        <v>15.661785074706804</v>
      </c>
      <c r="F31" s="98">
        <f>SEKTOR_USD!F31*$B$54</f>
        <v>259992516.13426098</v>
      </c>
      <c r="G31" s="98">
        <f>SEKTOR_USD!G31*$C$54</f>
        <v>512911460.94489467</v>
      </c>
      <c r="H31" s="99">
        <f t="shared" si="1"/>
        <v>97.279317332359497</v>
      </c>
      <c r="I31" s="99">
        <f t="shared" si="4"/>
        <v>13.678869881038819</v>
      </c>
      <c r="J31" s="98">
        <f>SEKTOR_USD!J31*$B$55</f>
        <v>259992516.13426098</v>
      </c>
      <c r="K31" s="98">
        <f>SEKTOR_USD!K31*$C$55</f>
        <v>512911460.94489467</v>
      </c>
      <c r="L31" s="99">
        <f t="shared" si="2"/>
        <v>97.279317332359497</v>
      </c>
      <c r="M31" s="99">
        <f t="shared" si="5"/>
        <v>13.678869881038819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2291003.5599522116</v>
      </c>
      <c r="C32" s="98">
        <f>SEKTOR_USD!C32*$C$53</f>
        <v>3534556.0156880463</v>
      </c>
      <c r="D32" s="99">
        <f t="shared" si="0"/>
        <v>54.279813330441719</v>
      </c>
      <c r="E32" s="99">
        <f t="shared" si="3"/>
        <v>0.94006567285117282</v>
      </c>
      <c r="F32" s="98">
        <f>SEKTOR_USD!F32*$B$54</f>
        <v>14404777.430170257</v>
      </c>
      <c r="G32" s="98">
        <f>SEKTOR_USD!G32*$C$54</f>
        <v>24048609.716813669</v>
      </c>
      <c r="H32" s="99">
        <f t="shared" si="1"/>
        <v>66.948846196295776</v>
      </c>
      <c r="I32" s="99">
        <f t="shared" si="4"/>
        <v>0.64135397273082573</v>
      </c>
      <c r="J32" s="98">
        <f>SEKTOR_USD!J32*$B$55</f>
        <v>14404777.430170257</v>
      </c>
      <c r="K32" s="98">
        <f>SEKTOR_USD!K32*$C$55</f>
        <v>24048609.716813669</v>
      </c>
      <c r="L32" s="99">
        <f t="shared" si="2"/>
        <v>66.948846196295776</v>
      </c>
      <c r="M32" s="99">
        <f t="shared" si="5"/>
        <v>0.64135397273082573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17689665.765895344</v>
      </c>
      <c r="C33" s="98">
        <f>SEKTOR_USD!C33*$C$53</f>
        <v>27831495.791702688</v>
      </c>
      <c r="D33" s="99">
        <f t="shared" si="0"/>
        <v>57.331948268690333</v>
      </c>
      <c r="E33" s="99">
        <f t="shared" si="3"/>
        <v>7.4021839523141706</v>
      </c>
      <c r="F33" s="98">
        <f>SEKTOR_USD!F33*$B$54</f>
        <v>125507949.8671329</v>
      </c>
      <c r="G33" s="98">
        <f>SEKTOR_USD!G33*$C$54</f>
        <v>251415613.22310278</v>
      </c>
      <c r="H33" s="99">
        <f t="shared" si="1"/>
        <v>100.31847662977536</v>
      </c>
      <c r="I33" s="99">
        <f t="shared" si="4"/>
        <v>6.7050197182275246</v>
      </c>
      <c r="J33" s="98">
        <f>SEKTOR_USD!J33*$B$55</f>
        <v>125507949.8671329</v>
      </c>
      <c r="K33" s="98">
        <f>SEKTOR_USD!K33*$C$55</f>
        <v>251415613.22310278</v>
      </c>
      <c r="L33" s="99">
        <f t="shared" si="2"/>
        <v>100.31847662977536</v>
      </c>
      <c r="M33" s="99">
        <f t="shared" si="5"/>
        <v>6.7050197182275246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12591872.120826071</v>
      </c>
      <c r="C34" s="98">
        <f>SEKTOR_USD!C34*$C$53</f>
        <v>19201535.56150227</v>
      </c>
      <c r="D34" s="99">
        <f t="shared" si="0"/>
        <v>52.49150703924542</v>
      </c>
      <c r="E34" s="99">
        <f t="shared" si="3"/>
        <v>5.1069227272907014</v>
      </c>
      <c r="F34" s="98">
        <f>SEKTOR_USD!F34*$B$54</f>
        <v>83414282.627315789</v>
      </c>
      <c r="G34" s="98">
        <f>SEKTOR_USD!G34*$C$54</f>
        <v>171628723.59201902</v>
      </c>
      <c r="H34" s="99">
        <f t="shared" si="1"/>
        <v>105.75460003514496</v>
      </c>
      <c r="I34" s="99">
        <f t="shared" si="4"/>
        <v>4.5771778496410569</v>
      </c>
      <c r="J34" s="98">
        <f>SEKTOR_USD!J34*$B$55</f>
        <v>83414282.627315789</v>
      </c>
      <c r="K34" s="98">
        <f>SEKTOR_USD!K34*$C$55</f>
        <v>171628723.59201902</v>
      </c>
      <c r="L34" s="99">
        <f t="shared" si="2"/>
        <v>105.75460003514496</v>
      </c>
      <c r="M34" s="99">
        <f t="shared" si="5"/>
        <v>4.5771778496410569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16514976.001813956</v>
      </c>
      <c r="C35" s="98">
        <f>SEKTOR_USD!C35*$C$53</f>
        <v>20484129.525651157</v>
      </c>
      <c r="D35" s="99">
        <f t="shared" si="0"/>
        <v>24.033662073751977</v>
      </c>
      <c r="E35" s="99">
        <f t="shared" si="3"/>
        <v>5.448046917302376</v>
      </c>
      <c r="F35" s="98">
        <f>SEKTOR_USD!F35*$B$54</f>
        <v>109528459.25441296</v>
      </c>
      <c r="G35" s="98">
        <f>SEKTOR_USD!G35*$C$54</f>
        <v>238046812.3104893</v>
      </c>
      <c r="H35" s="99">
        <f t="shared" si="1"/>
        <v>117.33786262577985</v>
      </c>
      <c r="I35" s="99">
        <f t="shared" si="4"/>
        <v>6.3484862771297834</v>
      </c>
      <c r="J35" s="98">
        <f>SEKTOR_USD!J35*$B$55</f>
        <v>109528459.25441296</v>
      </c>
      <c r="K35" s="98">
        <f>SEKTOR_USD!K35*$C$55</f>
        <v>238046812.3104893</v>
      </c>
      <c r="L35" s="99">
        <f t="shared" si="2"/>
        <v>117.33786262577985</v>
      </c>
      <c r="M35" s="99">
        <f t="shared" si="5"/>
        <v>6.3484862771297834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30494750.907455683</v>
      </c>
      <c r="C36" s="98">
        <f>SEKTOR_USD!C36*$C$53</f>
        <v>24987548.547708616</v>
      </c>
      <c r="D36" s="99">
        <f t="shared" si="0"/>
        <v>-18.059509246230988</v>
      </c>
      <c r="E36" s="99">
        <f t="shared" si="3"/>
        <v>6.6457955494674561</v>
      </c>
      <c r="F36" s="98">
        <f>SEKTOR_USD!F36*$B$54</f>
        <v>197173620.7343021</v>
      </c>
      <c r="G36" s="98">
        <f>SEKTOR_USD!G36*$C$54</f>
        <v>348538507.37169778</v>
      </c>
      <c r="H36" s="99">
        <f t="shared" si="1"/>
        <v>76.767310999154802</v>
      </c>
      <c r="I36" s="99">
        <f t="shared" si="4"/>
        <v>9.2951966448282555</v>
      </c>
      <c r="J36" s="98">
        <f>SEKTOR_USD!J36*$B$55</f>
        <v>197173620.7343021</v>
      </c>
      <c r="K36" s="98">
        <f>SEKTOR_USD!K36*$C$55</f>
        <v>348538507.37169778</v>
      </c>
      <c r="L36" s="99">
        <f t="shared" si="2"/>
        <v>76.767310999154802</v>
      </c>
      <c r="M36" s="99">
        <f t="shared" si="5"/>
        <v>9.2951966448282555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5650244.8670067322</v>
      </c>
      <c r="C37" s="98">
        <f>SEKTOR_USD!C37*$C$53</f>
        <v>8225659.3596241567</v>
      </c>
      <c r="D37" s="99">
        <f t="shared" si="0"/>
        <v>45.580581961251774</v>
      </c>
      <c r="E37" s="99">
        <f t="shared" si="3"/>
        <v>2.1877316319867037</v>
      </c>
      <c r="F37" s="98">
        <f>SEKTOR_USD!F37*$B$54</f>
        <v>40863696.705743775</v>
      </c>
      <c r="G37" s="98">
        <f>SEKTOR_USD!G37*$C$54</f>
        <v>90172329.743583485</v>
      </c>
      <c r="H37" s="99">
        <f t="shared" si="1"/>
        <v>120.66610956151924</v>
      </c>
      <c r="I37" s="99">
        <f t="shared" si="4"/>
        <v>2.4048118619933176</v>
      </c>
      <c r="J37" s="98">
        <f>SEKTOR_USD!J37*$B$55</f>
        <v>40863696.705743775</v>
      </c>
      <c r="K37" s="98">
        <f>SEKTOR_USD!K37*$C$55</f>
        <v>90172329.743583485</v>
      </c>
      <c r="L37" s="99">
        <f t="shared" si="2"/>
        <v>120.66610956151924</v>
      </c>
      <c r="M37" s="99">
        <f t="shared" si="5"/>
        <v>2.4048118619933176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12481003.6038465</v>
      </c>
      <c r="C38" s="98">
        <f>SEKTOR_USD!C38*$C$53</f>
        <v>10191962.508441268</v>
      </c>
      <c r="D38" s="99">
        <f t="shared" si="0"/>
        <v>-18.34020058050281</v>
      </c>
      <c r="E38" s="99">
        <f t="shared" si="3"/>
        <v>2.7106980482544936</v>
      </c>
      <c r="F38" s="98">
        <f>SEKTOR_USD!F38*$B$54</f>
        <v>60197024.118541732</v>
      </c>
      <c r="G38" s="98">
        <f>SEKTOR_USD!G38*$C$54</f>
        <v>96900952.438640773</v>
      </c>
      <c r="H38" s="99">
        <f t="shared" si="1"/>
        <v>60.972994691266791</v>
      </c>
      <c r="I38" s="99">
        <f t="shared" si="4"/>
        <v>2.5842579483699715</v>
      </c>
      <c r="J38" s="98">
        <f>SEKTOR_USD!J38*$B$55</f>
        <v>60197024.118541732</v>
      </c>
      <c r="K38" s="98">
        <f>SEKTOR_USD!K38*$C$55</f>
        <v>96900952.438640773</v>
      </c>
      <c r="L38" s="99">
        <f t="shared" si="2"/>
        <v>60.972994691266791</v>
      </c>
      <c r="M38" s="99">
        <f t="shared" si="5"/>
        <v>2.5842579483699715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5815797.8780963281</v>
      </c>
      <c r="C39" s="98">
        <f>SEKTOR_USD!C39*$C$53</f>
        <v>12077469.710217588</v>
      </c>
      <c r="D39" s="99">
        <f t="shared" si="0"/>
        <v>107.66659989516138</v>
      </c>
      <c r="E39" s="99">
        <f t="shared" si="3"/>
        <v>3.2121756280230374</v>
      </c>
      <c r="F39" s="98">
        <f>SEKTOR_USD!F39*$B$54</f>
        <v>28451519.680524237</v>
      </c>
      <c r="G39" s="98">
        <f>SEKTOR_USD!G39*$C$54</f>
        <v>72743941.997249216</v>
      </c>
      <c r="H39" s="99">
        <f t="shared" si="1"/>
        <v>155.67682434567539</v>
      </c>
      <c r="I39" s="99">
        <f t="shared" si="4"/>
        <v>1.9400130295024003</v>
      </c>
      <c r="J39" s="98">
        <f>SEKTOR_USD!J39*$B$55</f>
        <v>28451519.680524237</v>
      </c>
      <c r="K39" s="98">
        <f>SEKTOR_USD!K39*$C$55</f>
        <v>72743941.997249216</v>
      </c>
      <c r="L39" s="99">
        <f t="shared" si="2"/>
        <v>155.67682434567539</v>
      </c>
      <c r="M39" s="99">
        <f t="shared" si="5"/>
        <v>1.9400130295024003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7678022.8719093734</v>
      </c>
      <c r="C40" s="98">
        <f>SEKTOR_USD!C40*$C$53</f>
        <v>10968036.241044331</v>
      </c>
      <c r="D40" s="99">
        <f t="shared" si="0"/>
        <v>42.849746920808485</v>
      </c>
      <c r="E40" s="99">
        <f t="shared" si="3"/>
        <v>2.9171059457056825</v>
      </c>
      <c r="F40" s="98">
        <f>SEKTOR_USD!F40*$B$54</f>
        <v>54886155.073399991</v>
      </c>
      <c r="G40" s="98">
        <f>SEKTOR_USD!G40*$C$54</f>
        <v>110547861.92712767</v>
      </c>
      <c r="H40" s="99">
        <f t="shared" si="1"/>
        <v>101.41301896496581</v>
      </c>
      <c r="I40" s="99">
        <f t="shared" si="4"/>
        <v>2.9482082855830098</v>
      </c>
      <c r="J40" s="98">
        <f>SEKTOR_USD!J40*$B$55</f>
        <v>54886155.073399991</v>
      </c>
      <c r="K40" s="98">
        <f>SEKTOR_USD!K40*$C$55</f>
        <v>110547861.92712767</v>
      </c>
      <c r="L40" s="99">
        <f t="shared" si="2"/>
        <v>101.41301896496581</v>
      </c>
      <c r="M40" s="99">
        <f t="shared" si="5"/>
        <v>2.9482082855830098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231383.836606884</v>
      </c>
      <c r="C41" s="98">
        <f>SEKTOR_USD!C41*$C$53</f>
        <v>215183.75750681874</v>
      </c>
      <c r="D41" s="99">
        <f t="shared" si="0"/>
        <v>-7.001387537535229</v>
      </c>
      <c r="E41" s="99">
        <f t="shared" si="3"/>
        <v>5.7231194777914267E-2</v>
      </c>
      <c r="F41" s="98">
        <f>SEKTOR_USD!F41*$B$54</f>
        <v>1248533.4123466727</v>
      </c>
      <c r="G41" s="98">
        <f>SEKTOR_USD!G41*$C$54</f>
        <v>2244931.0832913402</v>
      </c>
      <c r="H41" s="99">
        <f t="shared" si="1"/>
        <v>79.805447022190208</v>
      </c>
      <c r="I41" s="99">
        <f t="shared" si="4"/>
        <v>5.9870216437883282E-2</v>
      </c>
      <c r="J41" s="98">
        <f>SEKTOR_USD!J41*$B$55</f>
        <v>1248533.4123466727</v>
      </c>
      <c r="K41" s="98">
        <f>SEKTOR_USD!K41*$C$55</f>
        <v>2244931.0832913402</v>
      </c>
      <c r="L41" s="99">
        <f t="shared" si="2"/>
        <v>79.805447022190208</v>
      </c>
      <c r="M41" s="99">
        <f t="shared" si="5"/>
        <v>5.9870216437883282E-2</v>
      </c>
    </row>
    <row r="42" spans="1:13" ht="16.8" x14ac:dyDescent="0.3">
      <c r="A42" s="92" t="s">
        <v>31</v>
      </c>
      <c r="B42" s="93">
        <f>SEKTOR_USD!B42*$B$53</f>
        <v>7144537.47078034</v>
      </c>
      <c r="C42" s="93">
        <f>SEKTOR_USD!C42*$C$53</f>
        <v>9822395.4282170814</v>
      </c>
      <c r="D42" s="96">
        <f t="shared" si="0"/>
        <v>37.481194106527106</v>
      </c>
      <c r="E42" s="96">
        <f t="shared" si="3"/>
        <v>2.6124064030259024</v>
      </c>
      <c r="F42" s="93">
        <f>SEKTOR_USD!F42*$B$54</f>
        <v>52537248.773803405</v>
      </c>
      <c r="G42" s="93">
        <f>SEKTOR_USD!G42*$C$54</f>
        <v>107047542.48837131</v>
      </c>
      <c r="H42" s="96">
        <f t="shared" si="1"/>
        <v>103.75551629903453</v>
      </c>
      <c r="I42" s="96">
        <f t="shared" si="4"/>
        <v>2.85485803355976</v>
      </c>
      <c r="J42" s="93">
        <f>SEKTOR_USD!J42*$B$55</f>
        <v>52537248.773803405</v>
      </c>
      <c r="K42" s="93">
        <f>SEKTOR_USD!K42*$C$55</f>
        <v>107047542.48837131</v>
      </c>
      <c r="L42" s="96">
        <f t="shared" si="2"/>
        <v>103.75551629903453</v>
      </c>
      <c r="M42" s="96">
        <f t="shared" si="5"/>
        <v>2.85485803355976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7144537.47078034</v>
      </c>
      <c r="C43" s="98">
        <f>SEKTOR_USD!C43*$C$53</f>
        <v>9822395.4282170814</v>
      </c>
      <c r="D43" s="99">
        <f t="shared" si="0"/>
        <v>37.481194106527106</v>
      </c>
      <c r="E43" s="99">
        <f t="shared" si="3"/>
        <v>2.6124064030259024</v>
      </c>
      <c r="F43" s="98">
        <f>SEKTOR_USD!F43*$B$54</f>
        <v>52537248.773803405</v>
      </c>
      <c r="G43" s="98">
        <f>SEKTOR_USD!G43*$C$54</f>
        <v>107047542.48837131</v>
      </c>
      <c r="H43" s="99">
        <f t="shared" si="1"/>
        <v>103.75551629903453</v>
      </c>
      <c r="I43" s="99">
        <f t="shared" si="4"/>
        <v>2.85485803355976</v>
      </c>
      <c r="J43" s="98">
        <f>SEKTOR_USD!J43*$B$55</f>
        <v>52537248.773803405</v>
      </c>
      <c r="K43" s="98">
        <f>SEKTOR_USD!K43*$C$55</f>
        <v>107047542.48837131</v>
      </c>
      <c r="L43" s="99">
        <f t="shared" si="2"/>
        <v>103.75551629903453</v>
      </c>
      <c r="M43" s="99">
        <f t="shared" si="5"/>
        <v>2.85485803355976</v>
      </c>
    </row>
    <row r="44" spans="1:13" ht="17.399999999999999" x14ac:dyDescent="0.3">
      <c r="A44" s="100" t="s">
        <v>33</v>
      </c>
      <c r="B44" s="101">
        <f>SEKTOR_USD!B44*$B$53</f>
        <v>278060784.39211994</v>
      </c>
      <c r="C44" s="101">
        <f>SEKTOR_USD!C44*$C$53</f>
        <v>375990328.94881827</v>
      </c>
      <c r="D44" s="102">
        <f>(C44-B44)/B44*100</f>
        <v>35.218754334879009</v>
      </c>
      <c r="E44" s="103">
        <f t="shared" si="3"/>
        <v>100</v>
      </c>
      <c r="F44" s="101">
        <f>SEKTOR_USD!F44*$B$54</f>
        <v>1829615852.3025138</v>
      </c>
      <c r="G44" s="101">
        <f>SEKTOR_USD!G44*$C$54</f>
        <v>3749662548.1895618</v>
      </c>
      <c r="H44" s="102">
        <f>(G44-F44)/F44*100</f>
        <v>104.94261368968409</v>
      </c>
      <c r="I44" s="102">
        <f t="shared" si="4"/>
        <v>100</v>
      </c>
      <c r="J44" s="101">
        <f>SEKTOR_USD!J44*$B$55</f>
        <v>1829615852.3025138</v>
      </c>
      <c r="K44" s="101">
        <f>SEKTOR_USD!K44*$C$55</f>
        <v>3749662548.1895618</v>
      </c>
      <c r="L44" s="102">
        <f>(K44-J44)/J44*100</f>
        <v>104.94261368968409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221</v>
      </c>
      <c r="B53" s="83">
        <v>13.466856</v>
      </c>
      <c r="C53" s="83">
        <v>18.653721000000001</v>
      </c>
    </row>
    <row r="54" spans="1:3" x14ac:dyDescent="0.25">
      <c r="A54" s="82" t="s">
        <v>222</v>
      </c>
      <c r="B54" s="83">
        <v>8.8630121666666657</v>
      </c>
      <c r="C54" s="83">
        <v>16.5477685</v>
      </c>
    </row>
    <row r="55" spans="1:3" x14ac:dyDescent="0.25">
      <c r="A55" s="82" t="s">
        <v>222</v>
      </c>
      <c r="B55" s="83">
        <v>8.8630121666666657</v>
      </c>
      <c r="C55" s="83">
        <v>16.5477685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1" sqref="D1"/>
    </sheetView>
  </sheetViews>
  <sheetFormatPr defaultColWidth="9.109375" defaultRowHeight="13.2" x14ac:dyDescent="0.25"/>
  <cols>
    <col min="1" max="1" width="51" style="17" customWidth="1"/>
    <col min="2" max="7" width="15.777343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5" t="s">
        <v>37</v>
      </c>
      <c r="B5" s="146"/>
      <c r="C5" s="146"/>
      <c r="D5" s="146"/>
      <c r="E5" s="146"/>
      <c r="F5" s="146"/>
      <c r="G5" s="147"/>
    </row>
    <row r="6" spans="1:7" ht="50.25" customHeight="1" x14ac:dyDescent="0.25">
      <c r="A6" s="88"/>
      <c r="B6" s="148" t="s">
        <v>223</v>
      </c>
      <c r="C6" s="148"/>
      <c r="D6" s="148" t="s">
        <v>224</v>
      </c>
      <c r="E6" s="148"/>
      <c r="F6" s="148" t="s">
        <v>225</v>
      </c>
      <c r="G6" s="148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7.063541193071635</v>
      </c>
      <c r="C8" s="105">
        <f>SEKTOR_TL!D8</f>
        <v>48.299902121739905</v>
      </c>
      <c r="D8" s="105">
        <f>SEKTOR_USD!H8</f>
        <v>15.286479653082626</v>
      </c>
      <c r="E8" s="105">
        <f>SEKTOR_TL!H8</f>
        <v>115.2466837012885</v>
      </c>
      <c r="F8" s="105">
        <f>SEKTOR_USD!L8</f>
        <v>15.286479653082626</v>
      </c>
      <c r="G8" s="105">
        <f>SEKTOR_TL!L8</f>
        <v>115.2466837012885</v>
      </c>
    </row>
    <row r="9" spans="1:7" s="21" customFormat="1" ht="15.6" x14ac:dyDescent="0.3">
      <c r="A9" s="95" t="s">
        <v>3</v>
      </c>
      <c r="B9" s="105">
        <f>SEKTOR_USD!D9</f>
        <v>11.294373174829159</v>
      </c>
      <c r="C9" s="105">
        <f>SEKTOR_TL!D9</f>
        <v>54.16027215804101</v>
      </c>
      <c r="D9" s="105">
        <f>SEKTOR_USD!H9</f>
        <v>12.535054242972995</v>
      </c>
      <c r="E9" s="105">
        <f>SEKTOR_TL!H9</f>
        <v>110.109609546889</v>
      </c>
      <c r="F9" s="105">
        <f>SEKTOR_USD!L9</f>
        <v>12.535054242972995</v>
      </c>
      <c r="G9" s="105">
        <f>SEKTOR_TL!L9</f>
        <v>110.109609546889</v>
      </c>
    </row>
    <row r="10" spans="1:7" ht="13.8" x14ac:dyDescent="0.25">
      <c r="A10" s="97" t="s">
        <v>4</v>
      </c>
      <c r="B10" s="106">
        <f>SEKTOR_USD!D10</f>
        <v>18.542506511129428</v>
      </c>
      <c r="C10" s="106">
        <f>SEKTOR_TL!D10</f>
        <v>64.200080783465125</v>
      </c>
      <c r="D10" s="106">
        <f>SEKTOR_USD!H10</f>
        <v>25.439703497180773</v>
      </c>
      <c r="E10" s="106">
        <f>SEKTOR_TL!H10</f>
        <v>134.20335379734291</v>
      </c>
      <c r="F10" s="106">
        <f>SEKTOR_USD!L10</f>
        <v>25.439703497180773</v>
      </c>
      <c r="G10" s="106">
        <f>SEKTOR_TL!L10</f>
        <v>134.20335379734291</v>
      </c>
    </row>
    <row r="11" spans="1:7" ht="13.8" x14ac:dyDescent="0.25">
      <c r="A11" s="97" t="s">
        <v>5</v>
      </c>
      <c r="B11" s="106">
        <f>SEKTOR_USD!D11</f>
        <v>1.7033829803648692</v>
      </c>
      <c r="C11" s="106">
        <f>SEKTOR_TL!D11</f>
        <v>40.87523701685641</v>
      </c>
      <c r="D11" s="106">
        <f>SEKTOR_USD!H11</f>
        <v>-4.1134851740760876</v>
      </c>
      <c r="E11" s="106">
        <f>SEKTOR_TL!H11</f>
        <v>79.025800684188781</v>
      </c>
      <c r="F11" s="106">
        <f>SEKTOR_USD!L11</f>
        <v>-4.1134851740760876</v>
      </c>
      <c r="G11" s="106">
        <f>SEKTOR_TL!L11</f>
        <v>79.025800684188781</v>
      </c>
    </row>
    <row r="12" spans="1:7" ht="13.8" x14ac:dyDescent="0.25">
      <c r="A12" s="97" t="s">
        <v>6</v>
      </c>
      <c r="B12" s="106">
        <f>SEKTOR_USD!D12</f>
        <v>28.593907417062038</v>
      </c>
      <c r="C12" s="106">
        <f>SEKTOR_TL!D12</f>
        <v>78.122857425497514</v>
      </c>
      <c r="D12" s="106">
        <f>SEKTOR_USD!H12</f>
        <v>24.608550218832765</v>
      </c>
      <c r="E12" s="106">
        <f>SEKTOR_TL!H12</f>
        <v>132.65154141352986</v>
      </c>
      <c r="F12" s="106">
        <f>SEKTOR_USD!L12</f>
        <v>24.608550218832765</v>
      </c>
      <c r="G12" s="106">
        <f>SEKTOR_TL!L12</f>
        <v>132.65154141352986</v>
      </c>
    </row>
    <row r="13" spans="1:7" ht="13.8" x14ac:dyDescent="0.25">
      <c r="A13" s="97" t="s">
        <v>7</v>
      </c>
      <c r="B13" s="106">
        <f>SEKTOR_USD!D13</f>
        <v>-13.787426049465168</v>
      </c>
      <c r="C13" s="106">
        <f>SEKTOR_TL!D13</f>
        <v>19.418021635127364</v>
      </c>
      <c r="D13" s="106">
        <f>SEKTOR_USD!H13</f>
        <v>0.29626854621860854</v>
      </c>
      <c r="E13" s="106">
        <f>SEKTOR_TL!H13</f>
        <v>87.259071984423798</v>
      </c>
      <c r="F13" s="106">
        <f>SEKTOR_USD!L13</f>
        <v>0.29626854621860854</v>
      </c>
      <c r="G13" s="106">
        <f>SEKTOR_TL!L13</f>
        <v>87.259071984423798</v>
      </c>
    </row>
    <row r="14" spans="1:7" ht="13.8" x14ac:dyDescent="0.25">
      <c r="A14" s="97" t="s">
        <v>8</v>
      </c>
      <c r="B14" s="106">
        <f>SEKTOR_USD!D14</f>
        <v>-17.279381342124754</v>
      </c>
      <c r="C14" s="106">
        <f>SEKTOR_TL!D14</f>
        <v>14.581112428275711</v>
      </c>
      <c r="D14" s="106">
        <f>SEKTOR_USD!H14</f>
        <v>-22.376654650885243</v>
      </c>
      <c r="E14" s="106">
        <f>SEKTOR_TL!H14</f>
        <v>44.927381896598938</v>
      </c>
      <c r="F14" s="106">
        <f>SEKTOR_USD!L14</f>
        <v>-22.376654650885243</v>
      </c>
      <c r="G14" s="106">
        <f>SEKTOR_TL!L14</f>
        <v>44.927381896598938</v>
      </c>
    </row>
    <row r="15" spans="1:7" ht="13.8" x14ac:dyDescent="0.25">
      <c r="A15" s="97" t="s">
        <v>9</v>
      </c>
      <c r="B15" s="106">
        <f>SEKTOR_USD!D15</f>
        <v>161.75476951749158</v>
      </c>
      <c r="C15" s="106">
        <f>SEKTOR_TL!D15</f>
        <v>262.5716678784263</v>
      </c>
      <c r="D15" s="106">
        <f>SEKTOR_USD!H15</f>
        <v>60.239949516211631</v>
      </c>
      <c r="E15" s="106">
        <f>SEKTOR_TL!H15</f>
        <v>199.17747366053945</v>
      </c>
      <c r="F15" s="106">
        <f>SEKTOR_USD!L15</f>
        <v>60.239949516211631</v>
      </c>
      <c r="G15" s="106">
        <f>SEKTOR_TL!L15</f>
        <v>199.17747366053945</v>
      </c>
    </row>
    <row r="16" spans="1:7" ht="13.8" x14ac:dyDescent="0.25">
      <c r="A16" s="97" t="s">
        <v>10</v>
      </c>
      <c r="B16" s="106">
        <f>SEKTOR_USD!D16</f>
        <v>2.7056296802792215</v>
      </c>
      <c r="C16" s="106">
        <f>SEKTOR_TL!D16</f>
        <v>42.263506878312782</v>
      </c>
      <c r="D16" s="106">
        <f>SEKTOR_USD!H16</f>
        <v>5.9676896498405929</v>
      </c>
      <c r="E16" s="106">
        <f>SEKTOR_TL!H16</f>
        <v>97.847950993494109</v>
      </c>
      <c r="F16" s="106">
        <f>SEKTOR_USD!L16</f>
        <v>5.9676896498405929</v>
      </c>
      <c r="G16" s="106">
        <f>SEKTOR_TL!L16</f>
        <v>97.847950993494109</v>
      </c>
    </row>
    <row r="17" spans="1:7" ht="13.8" x14ac:dyDescent="0.25">
      <c r="A17" s="107" t="s">
        <v>11</v>
      </c>
      <c r="B17" s="106">
        <f>SEKTOR_USD!D17</f>
        <v>2.1564913919986988</v>
      </c>
      <c r="C17" s="106">
        <f>SEKTOR_TL!D17</f>
        <v>41.502863679929852</v>
      </c>
      <c r="D17" s="106">
        <f>SEKTOR_USD!H17</f>
        <v>-7.0472458217924663</v>
      </c>
      <c r="E17" s="106">
        <f>SEKTOR_TL!H17</f>
        <v>73.54829584498701</v>
      </c>
      <c r="F17" s="106">
        <f>SEKTOR_USD!L17</f>
        <v>-7.0472458217924663</v>
      </c>
      <c r="G17" s="106">
        <f>SEKTOR_TL!L17</f>
        <v>73.54829584498701</v>
      </c>
    </row>
    <row r="18" spans="1:7" s="21" customFormat="1" ht="15.6" x14ac:dyDescent="0.3">
      <c r="A18" s="95" t="s">
        <v>12</v>
      </c>
      <c r="B18" s="105">
        <f>SEKTOR_USD!D18</f>
        <v>-13.347900915779407</v>
      </c>
      <c r="C18" s="105">
        <f>SEKTOR_TL!D18</f>
        <v>20.026833314428131</v>
      </c>
      <c r="D18" s="105">
        <f>SEKTOR_USD!H18</f>
        <v>19.651050103556585</v>
      </c>
      <c r="E18" s="105">
        <f>SEKTOR_TL!H18</f>
        <v>123.39559516143679</v>
      </c>
      <c r="F18" s="105">
        <f>SEKTOR_USD!L18</f>
        <v>19.651050103556585</v>
      </c>
      <c r="G18" s="105">
        <f>SEKTOR_TL!L18</f>
        <v>123.39559516143679</v>
      </c>
    </row>
    <row r="19" spans="1:7" ht="13.8" x14ac:dyDescent="0.25">
      <c r="A19" s="97" t="s">
        <v>13</v>
      </c>
      <c r="B19" s="106">
        <f>SEKTOR_USD!D19</f>
        <v>-13.347900915779407</v>
      </c>
      <c r="C19" s="106">
        <f>SEKTOR_TL!D19</f>
        <v>20.026833314428131</v>
      </c>
      <c r="D19" s="106">
        <f>SEKTOR_USD!H19</f>
        <v>19.651050103556585</v>
      </c>
      <c r="E19" s="106">
        <f>SEKTOR_TL!H19</f>
        <v>123.39559516143679</v>
      </c>
      <c r="F19" s="106">
        <f>SEKTOR_USD!L19</f>
        <v>19.651050103556585</v>
      </c>
      <c r="G19" s="106">
        <f>SEKTOR_TL!L19</f>
        <v>123.39559516143679</v>
      </c>
    </row>
    <row r="20" spans="1:7" s="21" customFormat="1" ht="15.6" x14ac:dyDescent="0.3">
      <c r="A20" s="95" t="s">
        <v>110</v>
      </c>
      <c r="B20" s="105">
        <f>SEKTOR_USD!D20</f>
        <v>6.3218399612139899</v>
      </c>
      <c r="C20" s="105">
        <f>SEKTOR_TL!D20</f>
        <v>47.272528854777732</v>
      </c>
      <c r="D20" s="105">
        <f>SEKTOR_USD!H20</f>
        <v>20.769324980803326</v>
      </c>
      <c r="E20" s="105">
        <f>SEKTOR_TL!H20</f>
        <v>125.48348057105423</v>
      </c>
      <c r="F20" s="105">
        <f>SEKTOR_USD!L20</f>
        <v>20.769324980803326</v>
      </c>
      <c r="G20" s="105">
        <f>SEKTOR_TL!L20</f>
        <v>125.48348057105423</v>
      </c>
    </row>
    <row r="21" spans="1:7" ht="13.8" x14ac:dyDescent="0.25">
      <c r="A21" s="97" t="s">
        <v>109</v>
      </c>
      <c r="B21" s="106">
        <f>SEKTOR_USD!D21</f>
        <v>6.3218399612139899</v>
      </c>
      <c r="C21" s="106">
        <f>SEKTOR_TL!D21</f>
        <v>47.272528854777732</v>
      </c>
      <c r="D21" s="106">
        <f>SEKTOR_USD!H21</f>
        <v>20.769324980803326</v>
      </c>
      <c r="E21" s="106">
        <f>SEKTOR_TL!H21</f>
        <v>125.48348057105423</v>
      </c>
      <c r="F21" s="106">
        <f>SEKTOR_USD!L21</f>
        <v>20.769324980803326</v>
      </c>
      <c r="G21" s="106">
        <f>SEKTOR_TL!L21</f>
        <v>125.48348057105423</v>
      </c>
    </row>
    <row r="22" spans="1:7" ht="16.8" x14ac:dyDescent="0.3">
      <c r="A22" s="92" t="s">
        <v>14</v>
      </c>
      <c r="B22" s="105">
        <f>SEKTOR_USD!D22</f>
        <v>-4.2238890116542898</v>
      </c>
      <c r="C22" s="105">
        <f>SEKTOR_TL!D22</f>
        <v>32.665029821484325</v>
      </c>
      <c r="D22" s="105">
        <f>SEKTOR_USD!H22</f>
        <v>8.8298222278209444</v>
      </c>
      <c r="E22" s="105">
        <f>SEKTOR_TL!H22</f>
        <v>103.19172198535314</v>
      </c>
      <c r="F22" s="105">
        <f>SEKTOR_USD!L22</f>
        <v>8.8298222278209444</v>
      </c>
      <c r="G22" s="105">
        <f>SEKTOR_TL!L22</f>
        <v>103.19172198535314</v>
      </c>
    </row>
    <row r="23" spans="1:7" s="21" customFormat="1" ht="15.6" x14ac:dyDescent="0.3">
      <c r="A23" s="95" t="s">
        <v>15</v>
      </c>
      <c r="B23" s="105">
        <f>SEKTOR_USD!D23</f>
        <v>-9.5510068353794555</v>
      </c>
      <c r="C23" s="105">
        <f>SEKTOR_TL!D23</f>
        <v>25.286130870021832</v>
      </c>
      <c r="D23" s="105">
        <f>SEKTOR_USD!H23</f>
        <v>0.78935122404996694</v>
      </c>
      <c r="E23" s="105">
        <f>SEKTOR_TL!H23</f>
        <v>88.179686539687594</v>
      </c>
      <c r="F23" s="105">
        <f>SEKTOR_USD!L23</f>
        <v>0.78935122404996694</v>
      </c>
      <c r="G23" s="105">
        <f>SEKTOR_TL!L23</f>
        <v>88.179686539687594</v>
      </c>
    </row>
    <row r="24" spans="1:7" ht="13.8" x14ac:dyDescent="0.25">
      <c r="A24" s="97" t="s">
        <v>16</v>
      </c>
      <c r="B24" s="106">
        <f>SEKTOR_USD!D24</f>
        <v>-14.307676490945001</v>
      </c>
      <c r="C24" s="106">
        <f>SEKTOR_TL!D24</f>
        <v>18.697392663859542</v>
      </c>
      <c r="D24" s="106">
        <f>SEKTOR_USD!H24</f>
        <v>2.1387538596238285</v>
      </c>
      <c r="E24" s="106">
        <f>SEKTOR_TL!H24</f>
        <v>90.699101159329729</v>
      </c>
      <c r="F24" s="106">
        <f>SEKTOR_USD!L24</f>
        <v>2.1387538596238285</v>
      </c>
      <c r="G24" s="106">
        <f>SEKTOR_TL!L24</f>
        <v>90.699101159329729</v>
      </c>
    </row>
    <row r="25" spans="1:7" ht="13.8" x14ac:dyDescent="0.25">
      <c r="A25" s="97" t="s">
        <v>17</v>
      </c>
      <c r="B25" s="106">
        <f>SEKTOR_USD!D25</f>
        <v>15.303154748937143</v>
      </c>
      <c r="C25" s="106">
        <f>SEKTOR_TL!D25</f>
        <v>59.713067334090354</v>
      </c>
      <c r="D25" s="106">
        <f>SEKTOR_USD!H25</f>
        <v>18.842164127109502</v>
      </c>
      <c r="E25" s="106">
        <f>SEKTOR_TL!H25</f>
        <v>121.88535714873454</v>
      </c>
      <c r="F25" s="106">
        <f>SEKTOR_USD!L25</f>
        <v>18.842164127109502</v>
      </c>
      <c r="G25" s="106">
        <f>SEKTOR_TL!L25</f>
        <v>121.88535714873454</v>
      </c>
    </row>
    <row r="26" spans="1:7" ht="13.8" x14ac:dyDescent="0.25">
      <c r="A26" s="97" t="s">
        <v>18</v>
      </c>
      <c r="B26" s="106">
        <f>SEKTOR_USD!D26</f>
        <v>-7.7820123969916652</v>
      </c>
      <c r="C26" s="106">
        <f>SEKTOR_TL!D26</f>
        <v>27.73646736313037</v>
      </c>
      <c r="D26" s="106">
        <f>SEKTOR_USD!H26</f>
        <v>-13.347968774853955</v>
      </c>
      <c r="E26" s="106">
        <f>SEKTOR_TL!H26</f>
        <v>61.784473021633005</v>
      </c>
      <c r="F26" s="106">
        <f>SEKTOR_USD!L26</f>
        <v>-13.347968774853955</v>
      </c>
      <c r="G26" s="106">
        <f>SEKTOR_TL!L26</f>
        <v>61.784473021633005</v>
      </c>
    </row>
    <row r="27" spans="1:7" s="21" customFormat="1" ht="15.6" x14ac:dyDescent="0.3">
      <c r="A27" s="95" t="s">
        <v>19</v>
      </c>
      <c r="B27" s="105">
        <f>SEKTOR_USD!D27</f>
        <v>8.3704169705133005</v>
      </c>
      <c r="C27" s="105">
        <f>SEKTOR_TL!D27</f>
        <v>50.110131334412443</v>
      </c>
      <c r="D27" s="105">
        <f>SEKTOR_USD!H27</f>
        <v>31.865967474597586</v>
      </c>
      <c r="E27" s="105">
        <f>SEKTOR_TL!H27</f>
        <v>146.20156914653572</v>
      </c>
      <c r="F27" s="105">
        <f>SEKTOR_USD!L27</f>
        <v>31.865967474597586</v>
      </c>
      <c r="G27" s="105">
        <f>SEKTOR_TL!L27</f>
        <v>146.20156914653572</v>
      </c>
    </row>
    <row r="28" spans="1:7" ht="13.8" x14ac:dyDescent="0.25">
      <c r="A28" s="97" t="s">
        <v>20</v>
      </c>
      <c r="B28" s="106">
        <f>SEKTOR_USD!D28</f>
        <v>8.3704169705133005</v>
      </c>
      <c r="C28" s="106">
        <f>SEKTOR_TL!D28</f>
        <v>50.110131334412443</v>
      </c>
      <c r="D28" s="106">
        <f>SEKTOR_USD!H28</f>
        <v>31.865967474597586</v>
      </c>
      <c r="E28" s="106">
        <f>SEKTOR_TL!H28</f>
        <v>146.20156914653572</v>
      </c>
      <c r="F28" s="106">
        <f>SEKTOR_USD!L28</f>
        <v>31.865967474597586</v>
      </c>
      <c r="G28" s="106">
        <f>SEKTOR_TL!L28</f>
        <v>146.20156914653572</v>
      </c>
    </row>
    <row r="29" spans="1:7" s="21" customFormat="1" ht="15.6" x14ac:dyDescent="0.3">
      <c r="A29" s="95" t="s">
        <v>21</v>
      </c>
      <c r="B29" s="105">
        <f>SEKTOR_USD!D29</f>
        <v>-6.0721533085194279</v>
      </c>
      <c r="C29" s="105">
        <f>SEKTOR_TL!D29</f>
        <v>30.104892063422344</v>
      </c>
      <c r="D29" s="105">
        <f>SEKTOR_USD!H29</f>
        <v>5.2646631309118508</v>
      </c>
      <c r="E29" s="105">
        <f>SEKTOR_TL!H29</f>
        <v>96.535358855987283</v>
      </c>
      <c r="F29" s="105">
        <f>SEKTOR_USD!L29</f>
        <v>5.2646631309118508</v>
      </c>
      <c r="G29" s="105">
        <f>SEKTOR_TL!L29</f>
        <v>96.535358855987283</v>
      </c>
    </row>
    <row r="30" spans="1:7" ht="13.8" x14ac:dyDescent="0.25">
      <c r="A30" s="97" t="s">
        <v>22</v>
      </c>
      <c r="B30" s="106">
        <f>SEKTOR_USD!D30</f>
        <v>-5.4778790160928423</v>
      </c>
      <c r="C30" s="106">
        <f>SEKTOR_TL!D30</f>
        <v>30.928055751249556</v>
      </c>
      <c r="D30" s="106">
        <f>SEKTOR_USD!H30</f>
        <v>4.7672288629141306</v>
      </c>
      <c r="E30" s="106">
        <f>SEKTOR_TL!H30</f>
        <v>95.606619624222333</v>
      </c>
      <c r="F30" s="106">
        <f>SEKTOR_USD!L30</f>
        <v>4.7672288629141306</v>
      </c>
      <c r="G30" s="106">
        <f>SEKTOR_TL!L30</f>
        <v>95.606619624222333</v>
      </c>
    </row>
    <row r="31" spans="1:7" ht="13.8" x14ac:dyDescent="0.25">
      <c r="A31" s="97" t="s">
        <v>23</v>
      </c>
      <c r="B31" s="106">
        <f>SEKTOR_USD!D31</f>
        <v>6.7419647094040762</v>
      </c>
      <c r="C31" s="106">
        <f>SEKTOR_TL!D31</f>
        <v>47.854467938252981</v>
      </c>
      <c r="D31" s="106">
        <f>SEKTOR_USD!H31</f>
        <v>5.663128520827212</v>
      </c>
      <c r="E31" s="106">
        <f>SEKTOR_TL!H31</f>
        <v>97.279317332359497</v>
      </c>
      <c r="F31" s="106">
        <f>SEKTOR_USD!L31</f>
        <v>5.663128520827212</v>
      </c>
      <c r="G31" s="106">
        <f>SEKTOR_TL!L31</f>
        <v>97.279317332359497</v>
      </c>
    </row>
    <row r="32" spans="1:7" ht="13.8" x14ac:dyDescent="0.25">
      <c r="A32" s="97" t="s">
        <v>24</v>
      </c>
      <c r="B32" s="106">
        <f>SEKTOR_USD!D32</f>
        <v>11.38067465616853</v>
      </c>
      <c r="C32" s="106">
        <f>SEKTOR_TL!D32</f>
        <v>54.279813330441719</v>
      </c>
      <c r="D32" s="106">
        <f>SEKTOR_USD!H32</f>
        <v>-10.581921964358449</v>
      </c>
      <c r="E32" s="106">
        <f>SEKTOR_TL!H32</f>
        <v>66.948846196295776</v>
      </c>
      <c r="F32" s="106">
        <f>SEKTOR_USD!L32</f>
        <v>-10.581921964358449</v>
      </c>
      <c r="G32" s="106">
        <f>SEKTOR_TL!L32</f>
        <v>66.948846196295776</v>
      </c>
    </row>
    <row r="33" spans="1:7" ht="13.8" x14ac:dyDescent="0.25">
      <c r="A33" s="97" t="s">
        <v>105</v>
      </c>
      <c r="B33" s="106">
        <f>SEKTOR_USD!D33</f>
        <v>13.584131098235147</v>
      </c>
      <c r="C33" s="106">
        <f>SEKTOR_TL!D33</f>
        <v>57.331948268690333</v>
      </c>
      <c r="D33" s="106">
        <f>SEKTOR_USD!H33</f>
        <v>7.2909072650992863</v>
      </c>
      <c r="E33" s="106">
        <f>SEKTOR_TL!H33</f>
        <v>100.31847662977536</v>
      </c>
      <c r="F33" s="106">
        <f>SEKTOR_USD!L33</f>
        <v>7.2909072650992863</v>
      </c>
      <c r="G33" s="106">
        <f>SEKTOR_TL!L33</f>
        <v>100.31847662977536</v>
      </c>
    </row>
    <row r="34" spans="1:7" ht="13.8" x14ac:dyDescent="0.25">
      <c r="A34" s="97" t="s">
        <v>25</v>
      </c>
      <c r="B34" s="106">
        <f>SEKTOR_USD!D34</f>
        <v>10.089625899331532</v>
      </c>
      <c r="C34" s="106">
        <f>SEKTOR_TL!D34</f>
        <v>52.49150703924542</v>
      </c>
      <c r="D34" s="106">
        <f>SEKTOR_USD!H34</f>
        <v>10.202503948440146</v>
      </c>
      <c r="E34" s="106">
        <f>SEKTOR_TL!H34</f>
        <v>105.75460003514496</v>
      </c>
      <c r="F34" s="106">
        <f>SEKTOR_USD!L34</f>
        <v>10.202503948440146</v>
      </c>
      <c r="G34" s="106">
        <f>SEKTOR_TL!L34</f>
        <v>105.75460003514496</v>
      </c>
    </row>
    <row r="35" spans="1:7" ht="13.8" x14ac:dyDescent="0.25">
      <c r="A35" s="97" t="s">
        <v>26</v>
      </c>
      <c r="B35" s="106">
        <f>SEKTOR_USD!D35</f>
        <v>-10.455213396840273</v>
      </c>
      <c r="C35" s="106">
        <f>SEKTOR_TL!D35</f>
        <v>24.033662073751977</v>
      </c>
      <c r="D35" s="106">
        <f>SEKTOR_USD!H35</f>
        <v>16.40651854234093</v>
      </c>
      <c r="E35" s="106">
        <f>SEKTOR_TL!H35</f>
        <v>117.33786262577985</v>
      </c>
      <c r="F35" s="106">
        <f>SEKTOR_USD!L35</f>
        <v>16.40651854234093</v>
      </c>
      <c r="G35" s="106">
        <f>SEKTOR_TL!L35</f>
        <v>117.33786262577985</v>
      </c>
    </row>
    <row r="36" spans="1:7" ht="13.8" x14ac:dyDescent="0.25">
      <c r="A36" s="97" t="s">
        <v>27</v>
      </c>
      <c r="B36" s="106">
        <f>SEKTOR_USD!D36</f>
        <v>-40.8439319130838</v>
      </c>
      <c r="C36" s="106">
        <f>SEKTOR_TL!D36</f>
        <v>-18.059509246230988</v>
      </c>
      <c r="D36" s="106">
        <f>SEKTOR_USD!H36</f>
        <v>-5.3231359832922891</v>
      </c>
      <c r="E36" s="106">
        <f>SEKTOR_TL!H36</f>
        <v>76.767310999154802</v>
      </c>
      <c r="F36" s="106">
        <f>SEKTOR_USD!L36</f>
        <v>-5.3231359832922891</v>
      </c>
      <c r="G36" s="106">
        <f>SEKTOR_TL!L36</f>
        <v>76.767310999154802</v>
      </c>
    </row>
    <row r="37" spans="1:7" ht="13.8" x14ac:dyDescent="0.25">
      <c r="A37" s="97" t="s">
        <v>106</v>
      </c>
      <c r="B37" s="106">
        <f>SEKTOR_USD!D37</f>
        <v>5.1003568493586418</v>
      </c>
      <c r="C37" s="106">
        <f>SEKTOR_TL!D37</f>
        <v>45.580581961251774</v>
      </c>
      <c r="D37" s="106">
        <f>SEKTOR_USD!H37</f>
        <v>18.189133103641389</v>
      </c>
      <c r="E37" s="106">
        <f>SEKTOR_TL!H37</f>
        <v>120.66610956151924</v>
      </c>
      <c r="F37" s="106">
        <f>SEKTOR_USD!L37</f>
        <v>18.189133103641389</v>
      </c>
      <c r="G37" s="106">
        <f>SEKTOR_TL!L37</f>
        <v>120.66610956151924</v>
      </c>
    </row>
    <row r="38" spans="1:7" ht="13.8" x14ac:dyDescent="0.25">
      <c r="A38" s="107" t="s">
        <v>28</v>
      </c>
      <c r="B38" s="106">
        <f>SEKTOR_USD!D38</f>
        <v>-41.046574044328622</v>
      </c>
      <c r="C38" s="106">
        <f>SEKTOR_TL!D38</f>
        <v>-18.34020058050281</v>
      </c>
      <c r="D38" s="106">
        <f>SEKTOR_USD!H38</f>
        <v>-13.782597910197611</v>
      </c>
      <c r="E38" s="106">
        <f>SEKTOR_TL!H38</f>
        <v>60.972994691266791</v>
      </c>
      <c r="F38" s="106">
        <f>SEKTOR_USD!L38</f>
        <v>-13.782597910197611</v>
      </c>
      <c r="G38" s="106">
        <f>SEKTOR_TL!L38</f>
        <v>60.972994691266791</v>
      </c>
    </row>
    <row r="39" spans="1:7" ht="13.8" x14ac:dyDescent="0.25">
      <c r="A39" s="107" t="s">
        <v>107</v>
      </c>
      <c r="B39" s="106">
        <f>SEKTOR_USD!D39</f>
        <v>49.922698897327422</v>
      </c>
      <c r="C39" s="106">
        <f>SEKTOR_TL!D39</f>
        <v>107.66659989516138</v>
      </c>
      <c r="D39" s="106">
        <f>SEKTOR_USD!H39</f>
        <v>36.940929824490659</v>
      </c>
      <c r="E39" s="106">
        <f>SEKTOR_TL!H39</f>
        <v>155.67682434567539</v>
      </c>
      <c r="F39" s="106">
        <f>SEKTOR_USD!L39</f>
        <v>36.940929824490659</v>
      </c>
      <c r="G39" s="106">
        <f>SEKTOR_TL!L39</f>
        <v>155.67682434567539</v>
      </c>
    </row>
    <row r="40" spans="1:7" ht="13.8" x14ac:dyDescent="0.25">
      <c r="A40" s="107" t="s">
        <v>29</v>
      </c>
      <c r="B40" s="106">
        <f>SEKTOR_USD!D40</f>
        <v>3.1288594602101636</v>
      </c>
      <c r="C40" s="106">
        <f>SEKTOR_TL!D40</f>
        <v>42.849746920808485</v>
      </c>
      <c r="D40" s="106">
        <f>SEKTOR_USD!H40</f>
        <v>7.877145949410397</v>
      </c>
      <c r="E40" s="106">
        <f>SEKTOR_TL!H40</f>
        <v>101.41301896496581</v>
      </c>
      <c r="F40" s="106">
        <f>SEKTOR_USD!L40</f>
        <v>7.877145949410397</v>
      </c>
      <c r="G40" s="106">
        <f>SEKTOR_TL!L40</f>
        <v>101.41301896496581</v>
      </c>
    </row>
    <row r="41" spans="1:7" ht="13.8" x14ac:dyDescent="0.25">
      <c r="A41" s="97" t="s">
        <v>30</v>
      </c>
      <c r="B41" s="106">
        <f>SEKTOR_USD!D41</f>
        <v>-32.860638248432132</v>
      </c>
      <c r="C41" s="106">
        <f>SEKTOR_TL!D41</f>
        <v>-7.001387537535229</v>
      </c>
      <c r="D41" s="106">
        <f>SEKTOR_USD!H41</f>
        <v>-3.6959053064701655</v>
      </c>
      <c r="E41" s="106">
        <f>SEKTOR_TL!H41</f>
        <v>79.805447022190208</v>
      </c>
      <c r="F41" s="106">
        <f>SEKTOR_USD!L41</f>
        <v>-3.6959053064701655</v>
      </c>
      <c r="G41" s="106">
        <f>SEKTOR_TL!L41</f>
        <v>79.805447022190208</v>
      </c>
    </row>
    <row r="42" spans="1:7" ht="16.8" x14ac:dyDescent="0.3">
      <c r="A42" s="92" t="s">
        <v>31</v>
      </c>
      <c r="B42" s="105">
        <f>SEKTOR_USD!D42</f>
        <v>-0.74691029523551355</v>
      </c>
      <c r="C42" s="105">
        <f>SEKTOR_TL!D42</f>
        <v>37.481194106527106</v>
      </c>
      <c r="D42" s="105">
        <f>SEKTOR_USD!H42</f>
        <v>9.1317913943376041</v>
      </c>
      <c r="E42" s="105">
        <f>SEKTOR_TL!H42</f>
        <v>103.75551629903453</v>
      </c>
      <c r="F42" s="105">
        <f>SEKTOR_USD!L42</f>
        <v>9.1317913943376041</v>
      </c>
      <c r="G42" s="105">
        <f>SEKTOR_TL!L42</f>
        <v>103.75551629903453</v>
      </c>
    </row>
    <row r="43" spans="1:7" ht="13.8" x14ac:dyDescent="0.25">
      <c r="A43" s="97" t="s">
        <v>32</v>
      </c>
      <c r="B43" s="106">
        <f>SEKTOR_USD!D43</f>
        <v>-0.74691029523551355</v>
      </c>
      <c r="C43" s="106">
        <f>SEKTOR_TL!D43</f>
        <v>37.481194106527106</v>
      </c>
      <c r="D43" s="106">
        <f>SEKTOR_USD!H43</f>
        <v>9.1317913943376041</v>
      </c>
      <c r="E43" s="106">
        <f>SEKTOR_TL!H43</f>
        <v>103.75551629903453</v>
      </c>
      <c r="F43" s="106">
        <f>SEKTOR_USD!L43</f>
        <v>9.1317913943376041</v>
      </c>
      <c r="G43" s="106">
        <f>SEKTOR_TL!L43</f>
        <v>103.75551629903453</v>
      </c>
    </row>
    <row r="44" spans="1:7" ht="17.399999999999999" x14ac:dyDescent="0.3">
      <c r="A44" s="108" t="s">
        <v>40</v>
      </c>
      <c r="B44" s="109">
        <f>SEKTOR_USD!D44</f>
        <v>-2.3802546887459619</v>
      </c>
      <c r="C44" s="109">
        <f>SEKTOR_TL!D44</f>
        <v>35.218754334879009</v>
      </c>
      <c r="D44" s="109">
        <f>SEKTOR_USD!H44</f>
        <v>9.7676027193718831</v>
      </c>
      <c r="E44" s="109">
        <f>SEKTOR_TL!H44</f>
        <v>104.94261368968409</v>
      </c>
      <c r="F44" s="109">
        <f>SEKTOR_USD!L44</f>
        <v>9.7676027193718831</v>
      </c>
      <c r="G44" s="109">
        <f>SEKTOR_TL!L44</f>
        <v>104.94261368968409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L1" sqref="L1"/>
    </sheetView>
  </sheetViews>
  <sheetFormatPr defaultColWidth="9.109375" defaultRowHeight="13.2" x14ac:dyDescent="0.25"/>
  <cols>
    <col min="1" max="1" width="32.77734375" customWidth="1"/>
    <col min="2" max="3" width="14.77734375" customWidth="1"/>
    <col min="4" max="5" width="12.77734375" customWidth="1"/>
    <col min="6" max="7" width="14.77734375" customWidth="1"/>
    <col min="8" max="9" width="12.77734375" customWidth="1"/>
    <col min="10" max="11" width="14.77734375" customWidth="1"/>
    <col min="12" max="13" width="12.77734375" customWidth="1"/>
  </cols>
  <sheetData>
    <row r="2" spans="1:13" ht="24.6" x14ac:dyDescent="0.4">
      <c r="C2" s="141" t="s">
        <v>120</v>
      </c>
      <c r="D2" s="141"/>
      <c r="E2" s="141"/>
      <c r="F2" s="141"/>
      <c r="G2" s="141"/>
      <c r="H2" s="141"/>
      <c r="I2" s="141"/>
      <c r="J2" s="141"/>
      <c r="K2" s="141"/>
    </row>
    <row r="6" spans="1:13" ht="22.5" customHeight="1" x14ac:dyDescent="0.25">
      <c r="A6" s="149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1:13" ht="24" customHeight="1" x14ac:dyDescent="0.25">
      <c r="A7" s="50"/>
      <c r="B7" s="137" t="s">
        <v>122</v>
      </c>
      <c r="C7" s="137"/>
      <c r="D7" s="137"/>
      <c r="E7" s="137"/>
      <c r="F7" s="137" t="s">
        <v>123</v>
      </c>
      <c r="G7" s="137"/>
      <c r="H7" s="137"/>
      <c r="I7" s="137"/>
      <c r="J7" s="137" t="s">
        <v>104</v>
      </c>
      <c r="K7" s="137"/>
      <c r="L7" s="137"/>
      <c r="M7" s="137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116</v>
      </c>
      <c r="E8" s="7" t="s">
        <v>117</v>
      </c>
      <c r="F8" s="5">
        <v>2021</v>
      </c>
      <c r="G8" s="6">
        <v>2022</v>
      </c>
      <c r="H8" s="7" t="s">
        <v>116</v>
      </c>
      <c r="I8" s="7" t="s">
        <v>117</v>
      </c>
      <c r="J8" s="5" t="s">
        <v>124</v>
      </c>
      <c r="K8" s="5" t="s">
        <v>125</v>
      </c>
      <c r="L8" s="7" t="s">
        <v>116</v>
      </c>
      <c r="M8" s="7" t="s">
        <v>117</v>
      </c>
    </row>
    <row r="9" spans="1:13" ht="22.5" customHeight="1" x14ac:dyDescent="0.3">
      <c r="A9" s="52" t="s">
        <v>195</v>
      </c>
      <c r="B9" s="75">
        <v>6851571.9298400003</v>
      </c>
      <c r="C9" s="75">
        <v>6044417.6957599996</v>
      </c>
      <c r="D9" s="64">
        <f>(C9-B9)/B9*100</f>
        <v>-11.780570099026161</v>
      </c>
      <c r="E9" s="77">
        <f t="shared" ref="E9:E23" si="0">C9/C$23*100</f>
        <v>29.987707827325043</v>
      </c>
      <c r="F9" s="75">
        <v>67767479.784590006</v>
      </c>
      <c r="G9" s="75">
        <v>72962215.065369993</v>
      </c>
      <c r="H9" s="64">
        <f t="shared" ref="H9:H22" si="1">(G9-F9)/F9*100</f>
        <v>7.6655282110125702</v>
      </c>
      <c r="I9" s="66">
        <f t="shared" ref="I9:I23" si="2">G9/G$23*100</f>
        <v>32.199213359396886</v>
      </c>
      <c r="J9" s="75">
        <v>67767479.784590006</v>
      </c>
      <c r="K9" s="75">
        <v>72962215.065369993</v>
      </c>
      <c r="L9" s="64">
        <f t="shared" ref="L9:L23" si="3">(K9-J9)/J9*100</f>
        <v>7.6655282110125702</v>
      </c>
      <c r="M9" s="77">
        <f t="shared" ref="M9:M23" si="4">K9/K$23*100</f>
        <v>32.199213359396886</v>
      </c>
    </row>
    <row r="10" spans="1:13" ht="22.5" customHeight="1" x14ac:dyDescent="0.3">
      <c r="A10" s="52" t="s">
        <v>196</v>
      </c>
      <c r="B10" s="75">
        <v>3071294.5124599999</v>
      </c>
      <c r="C10" s="75">
        <v>3333557.79091</v>
      </c>
      <c r="D10" s="64">
        <f t="shared" ref="D10:D23" si="5">(C10-B10)/B10*100</f>
        <v>8.5391771250206912</v>
      </c>
      <c r="E10" s="77">
        <f t="shared" si="0"/>
        <v>16.53852564316254</v>
      </c>
      <c r="F10" s="75">
        <v>30761418.806729998</v>
      </c>
      <c r="G10" s="75">
        <v>32374255.428800002</v>
      </c>
      <c r="H10" s="64">
        <f t="shared" si="1"/>
        <v>5.2430501733461856</v>
      </c>
      <c r="I10" s="66">
        <f t="shared" si="2"/>
        <v>14.287197242704186</v>
      </c>
      <c r="J10" s="75">
        <v>30761418.806729998</v>
      </c>
      <c r="K10" s="75">
        <v>32374255.428800002</v>
      </c>
      <c r="L10" s="64">
        <f t="shared" si="3"/>
        <v>5.2430501733461856</v>
      </c>
      <c r="M10" s="77">
        <f t="shared" si="4"/>
        <v>14.287197242704186</v>
      </c>
    </row>
    <row r="11" spans="1:13" ht="22.5" customHeight="1" x14ac:dyDescent="0.3">
      <c r="A11" s="52" t="s">
        <v>197</v>
      </c>
      <c r="B11" s="75">
        <v>2019373.97716</v>
      </c>
      <c r="C11" s="75">
        <v>1945590.79165</v>
      </c>
      <c r="D11" s="64">
        <f t="shared" si="5"/>
        <v>-3.6537652928343127</v>
      </c>
      <c r="E11" s="77">
        <f t="shared" si="0"/>
        <v>9.6525109858739384</v>
      </c>
      <c r="F11" s="75">
        <v>22460972.352049999</v>
      </c>
      <c r="G11" s="75">
        <v>23950578.902040001</v>
      </c>
      <c r="H11" s="64">
        <f t="shared" si="1"/>
        <v>6.6319771318985064</v>
      </c>
      <c r="I11" s="66">
        <f t="shared" si="2"/>
        <v>10.56971474148521</v>
      </c>
      <c r="J11" s="75">
        <v>22460972.352049999</v>
      </c>
      <c r="K11" s="75">
        <v>23950578.902040001</v>
      </c>
      <c r="L11" s="64">
        <f t="shared" si="3"/>
        <v>6.6319771318985064</v>
      </c>
      <c r="M11" s="77">
        <f t="shared" si="4"/>
        <v>10.56971474148521</v>
      </c>
    </row>
    <row r="12" spans="1:13" ht="22.5" customHeight="1" x14ac:dyDescent="0.3">
      <c r="A12" s="52" t="s">
        <v>198</v>
      </c>
      <c r="B12" s="75">
        <v>2074993.61641</v>
      </c>
      <c r="C12" s="75">
        <v>2370916.89585</v>
      </c>
      <c r="D12" s="64">
        <f t="shared" si="5"/>
        <v>14.261406738782382</v>
      </c>
      <c r="E12" s="77">
        <f t="shared" si="0"/>
        <v>11.762648899246635</v>
      </c>
      <c r="F12" s="75">
        <v>19679433.76746</v>
      </c>
      <c r="G12" s="75">
        <v>24250169.106139999</v>
      </c>
      <c r="H12" s="64">
        <f t="shared" si="1"/>
        <v>23.225949449001543</v>
      </c>
      <c r="I12" s="66">
        <f t="shared" si="2"/>
        <v>10.701927954770445</v>
      </c>
      <c r="J12" s="75">
        <v>19679433.76746</v>
      </c>
      <c r="K12" s="75">
        <v>24250169.106139999</v>
      </c>
      <c r="L12" s="64">
        <f t="shared" si="3"/>
        <v>23.225949449001543</v>
      </c>
      <c r="M12" s="77">
        <f t="shared" si="4"/>
        <v>10.701927954770445</v>
      </c>
    </row>
    <row r="13" spans="1:13" ht="22.5" customHeight="1" x14ac:dyDescent="0.3">
      <c r="A13" s="53" t="s">
        <v>199</v>
      </c>
      <c r="B13" s="75">
        <v>1781351.3895099999</v>
      </c>
      <c r="C13" s="75">
        <v>1506298.7381200001</v>
      </c>
      <c r="D13" s="64">
        <f t="shared" si="5"/>
        <v>-15.440673469014953</v>
      </c>
      <c r="E13" s="77">
        <f t="shared" si="0"/>
        <v>7.4730848748419305</v>
      </c>
      <c r="F13" s="75">
        <v>16312466.704980001</v>
      </c>
      <c r="G13" s="75">
        <v>19294730.578510001</v>
      </c>
      <c r="H13" s="64">
        <f t="shared" si="1"/>
        <v>18.282114700773924</v>
      </c>
      <c r="I13" s="66">
        <f t="shared" si="2"/>
        <v>8.5150258397842702</v>
      </c>
      <c r="J13" s="75">
        <v>16312466.704980001</v>
      </c>
      <c r="K13" s="75">
        <v>19294730.578510001</v>
      </c>
      <c r="L13" s="64">
        <f t="shared" si="3"/>
        <v>18.282114700773924</v>
      </c>
      <c r="M13" s="77">
        <f t="shared" si="4"/>
        <v>8.5150258397842702</v>
      </c>
    </row>
    <row r="14" spans="1:13" ht="22.5" customHeight="1" x14ac:dyDescent="0.3">
      <c r="A14" s="52" t="s">
        <v>200</v>
      </c>
      <c r="B14" s="75">
        <v>1557866.4855</v>
      </c>
      <c r="C14" s="75">
        <v>1670013.3195499999</v>
      </c>
      <c r="D14" s="64">
        <f t="shared" si="5"/>
        <v>7.19874489205705</v>
      </c>
      <c r="E14" s="77">
        <f t="shared" si="0"/>
        <v>8.2853095227909748</v>
      </c>
      <c r="F14" s="75">
        <v>16304503.960240001</v>
      </c>
      <c r="G14" s="75">
        <v>18294384.548909999</v>
      </c>
      <c r="H14" s="64">
        <f t="shared" si="1"/>
        <v>12.204484070919921</v>
      </c>
      <c r="I14" s="66">
        <f t="shared" si="2"/>
        <v>8.0735595930227468</v>
      </c>
      <c r="J14" s="75">
        <v>16304503.960240001</v>
      </c>
      <c r="K14" s="75">
        <v>18294384.548909999</v>
      </c>
      <c r="L14" s="64">
        <f t="shared" si="3"/>
        <v>12.204484070919921</v>
      </c>
      <c r="M14" s="77">
        <f t="shared" si="4"/>
        <v>8.0735595930227468</v>
      </c>
    </row>
    <row r="15" spans="1:13" ht="22.5" customHeight="1" x14ac:dyDescent="0.3">
      <c r="A15" s="52" t="s">
        <v>201</v>
      </c>
      <c r="B15" s="75">
        <v>1113441.44414</v>
      </c>
      <c r="C15" s="75">
        <v>1065535.66179</v>
      </c>
      <c r="D15" s="64">
        <f t="shared" si="5"/>
        <v>-4.3024967861692502</v>
      </c>
      <c r="E15" s="77">
        <f t="shared" si="0"/>
        <v>5.2863606907524154</v>
      </c>
      <c r="F15" s="75">
        <v>11705149.89983</v>
      </c>
      <c r="G15" s="75">
        <v>12345313.03624</v>
      </c>
      <c r="H15" s="64">
        <f t="shared" si="1"/>
        <v>5.4690725184074509</v>
      </c>
      <c r="I15" s="66">
        <f t="shared" si="2"/>
        <v>5.4481537887287237</v>
      </c>
      <c r="J15" s="75">
        <v>11705149.89983</v>
      </c>
      <c r="K15" s="75">
        <v>12345313.03624</v>
      </c>
      <c r="L15" s="64">
        <f t="shared" si="3"/>
        <v>5.4690725184074509</v>
      </c>
      <c r="M15" s="77">
        <f t="shared" si="4"/>
        <v>5.4481537887287237</v>
      </c>
    </row>
    <row r="16" spans="1:13" ht="22.5" customHeight="1" x14ac:dyDescent="0.3">
      <c r="A16" s="52" t="s">
        <v>202</v>
      </c>
      <c r="B16" s="75">
        <v>1032320.70285</v>
      </c>
      <c r="C16" s="75">
        <v>1177159.9726799999</v>
      </c>
      <c r="D16" s="64">
        <f t="shared" si="5"/>
        <v>14.030452884470105</v>
      </c>
      <c r="E16" s="77">
        <f t="shared" si="0"/>
        <v>5.8401538582470929</v>
      </c>
      <c r="F16" s="75">
        <v>9827110.0765799992</v>
      </c>
      <c r="G16" s="75">
        <v>11498636.76925</v>
      </c>
      <c r="H16" s="64">
        <f t="shared" si="1"/>
        <v>17.009341298146122</v>
      </c>
      <c r="I16" s="66">
        <f t="shared" si="2"/>
        <v>5.0745040887748063</v>
      </c>
      <c r="J16" s="75">
        <v>9827110.0765799992</v>
      </c>
      <c r="K16" s="75">
        <v>11498636.76925</v>
      </c>
      <c r="L16" s="64">
        <f t="shared" si="3"/>
        <v>17.009341298146122</v>
      </c>
      <c r="M16" s="77">
        <f t="shared" si="4"/>
        <v>5.0745040887748063</v>
      </c>
    </row>
    <row r="17" spans="1:13" ht="22.5" customHeight="1" x14ac:dyDescent="0.3">
      <c r="A17" s="52" t="s">
        <v>203</v>
      </c>
      <c r="B17" s="75">
        <v>330466.08973000001</v>
      </c>
      <c r="C17" s="75">
        <v>279284.40357999998</v>
      </c>
      <c r="D17" s="64">
        <f t="shared" si="5"/>
        <v>-15.48772710441089</v>
      </c>
      <c r="E17" s="77">
        <f t="shared" si="0"/>
        <v>1.3855923790906581</v>
      </c>
      <c r="F17" s="75">
        <v>3404672.3507900001</v>
      </c>
      <c r="G17" s="75">
        <v>3503249.1118299998</v>
      </c>
      <c r="H17" s="64">
        <f t="shared" si="1"/>
        <v>2.8953376678706428</v>
      </c>
      <c r="I17" s="66">
        <f t="shared" si="2"/>
        <v>1.5460312642902594</v>
      </c>
      <c r="J17" s="75">
        <v>3404672.3507900001</v>
      </c>
      <c r="K17" s="75">
        <v>3503249.1118299998</v>
      </c>
      <c r="L17" s="64">
        <f t="shared" si="3"/>
        <v>2.8953376678706428</v>
      </c>
      <c r="M17" s="77">
        <f t="shared" si="4"/>
        <v>1.5460312642902594</v>
      </c>
    </row>
    <row r="18" spans="1:13" ht="22.5" customHeight="1" x14ac:dyDescent="0.3">
      <c r="A18" s="52" t="s">
        <v>204</v>
      </c>
      <c r="B18" s="75">
        <v>260138.37672</v>
      </c>
      <c r="C18" s="75">
        <v>232509.91120999999</v>
      </c>
      <c r="D18" s="64">
        <f t="shared" si="5"/>
        <v>-10.620680369562663</v>
      </c>
      <c r="E18" s="77">
        <f t="shared" si="0"/>
        <v>1.1535336628396398</v>
      </c>
      <c r="F18" s="75">
        <v>2545242.7262400002</v>
      </c>
      <c r="G18" s="75">
        <v>2562503.9633200001</v>
      </c>
      <c r="H18" s="64">
        <f t="shared" si="1"/>
        <v>0.67817646238790386</v>
      </c>
      <c r="I18" s="66">
        <f t="shared" si="2"/>
        <v>1.1308676933028414</v>
      </c>
      <c r="J18" s="75">
        <v>2545242.7262400002</v>
      </c>
      <c r="K18" s="75">
        <v>2562503.9633200001</v>
      </c>
      <c r="L18" s="64">
        <f t="shared" si="3"/>
        <v>0.67817646238790386</v>
      </c>
      <c r="M18" s="77">
        <f t="shared" si="4"/>
        <v>1.1308676933028414</v>
      </c>
    </row>
    <row r="19" spans="1:13" ht="22.5" customHeight="1" x14ac:dyDescent="0.3">
      <c r="A19" s="52" t="s">
        <v>205</v>
      </c>
      <c r="B19" s="75">
        <v>228090.31312999999</v>
      </c>
      <c r="C19" s="75">
        <v>209085.97326</v>
      </c>
      <c r="D19" s="64">
        <f t="shared" si="5"/>
        <v>-8.3319364199252419</v>
      </c>
      <c r="E19" s="77">
        <f t="shared" si="0"/>
        <v>1.0373222686630383</v>
      </c>
      <c r="F19" s="75">
        <v>2541078.28828</v>
      </c>
      <c r="G19" s="75">
        <v>2459003.7944800002</v>
      </c>
      <c r="H19" s="64">
        <f t="shared" si="1"/>
        <v>-3.2299081133605778</v>
      </c>
      <c r="I19" s="66">
        <f t="shared" si="2"/>
        <v>1.085191667482807</v>
      </c>
      <c r="J19" s="75">
        <v>2541078.28828</v>
      </c>
      <c r="K19" s="75">
        <v>2459003.7944800002</v>
      </c>
      <c r="L19" s="64">
        <f t="shared" si="3"/>
        <v>-3.2299081133605778</v>
      </c>
      <c r="M19" s="77">
        <f t="shared" si="4"/>
        <v>1.085191667482807</v>
      </c>
    </row>
    <row r="20" spans="1:13" ht="22.5" customHeight="1" x14ac:dyDescent="0.3">
      <c r="A20" s="52" t="s">
        <v>206</v>
      </c>
      <c r="B20" s="75">
        <v>154643.76459999999</v>
      </c>
      <c r="C20" s="75">
        <v>167662.128</v>
      </c>
      <c r="D20" s="64">
        <f t="shared" si="5"/>
        <v>8.4182918294010562</v>
      </c>
      <c r="E20" s="77">
        <f t="shared" si="0"/>
        <v>0.83180930922402085</v>
      </c>
      <c r="F20" s="75">
        <v>1680597.2667400001</v>
      </c>
      <c r="G20" s="75">
        <v>1602407.7773599999</v>
      </c>
      <c r="H20" s="64">
        <f t="shared" si="1"/>
        <v>-4.6524822411303264</v>
      </c>
      <c r="I20" s="66">
        <f t="shared" si="2"/>
        <v>0.7071642474908999</v>
      </c>
      <c r="J20" s="75">
        <v>1680597.2667400001</v>
      </c>
      <c r="K20" s="75">
        <v>1602407.7773599999</v>
      </c>
      <c r="L20" s="64">
        <f t="shared" si="3"/>
        <v>-4.6524822411303264</v>
      </c>
      <c r="M20" s="77">
        <f t="shared" si="4"/>
        <v>0.7071642474908999</v>
      </c>
    </row>
    <row r="21" spans="1:13" ht="22.5" customHeight="1" x14ac:dyDescent="0.3">
      <c r="A21" s="52" t="s">
        <v>207</v>
      </c>
      <c r="B21" s="75">
        <v>151181.78857999999</v>
      </c>
      <c r="C21" s="75">
        <v>125021.74587</v>
      </c>
      <c r="D21" s="64">
        <f t="shared" si="5"/>
        <v>-17.303699708617376</v>
      </c>
      <c r="E21" s="77">
        <f t="shared" si="0"/>
        <v>0.62026083833378143</v>
      </c>
      <c r="F21" s="75">
        <v>1421229.37152</v>
      </c>
      <c r="G21" s="75">
        <v>1430118.62638</v>
      </c>
      <c r="H21" s="64">
        <f t="shared" si="1"/>
        <v>0.62546236646467268</v>
      </c>
      <c r="I21" s="66">
        <f t="shared" si="2"/>
        <v>0.6311307125037281</v>
      </c>
      <c r="J21" s="75">
        <v>1421229.37152</v>
      </c>
      <c r="K21" s="75">
        <v>1430118.62638</v>
      </c>
      <c r="L21" s="64">
        <f t="shared" si="3"/>
        <v>0.62546236646467268</v>
      </c>
      <c r="M21" s="77">
        <f t="shared" si="4"/>
        <v>0.6311307125037281</v>
      </c>
    </row>
    <row r="22" spans="1:13" ht="22.5" customHeight="1" x14ac:dyDescent="0.3">
      <c r="A22" s="52" t="s">
        <v>208</v>
      </c>
      <c r="B22" s="75">
        <v>21053.362659999999</v>
      </c>
      <c r="C22" s="75">
        <v>29262.788939999999</v>
      </c>
      <c r="D22" s="64">
        <f t="shared" si="5"/>
        <v>38.993420730823999</v>
      </c>
      <c r="E22" s="77">
        <f t="shared" si="0"/>
        <v>0.14517923960830151</v>
      </c>
      <c r="F22" s="75">
        <v>21380.817299999999</v>
      </c>
      <c r="G22" s="75">
        <v>68699.016839999997</v>
      </c>
      <c r="H22" s="64">
        <f t="shared" si="1"/>
        <v>221.31146286910183</v>
      </c>
      <c r="I22" s="66">
        <f t="shared" si="2"/>
        <v>3.0317806262187684E-2</v>
      </c>
      <c r="J22" s="75">
        <v>21380.817299999999</v>
      </c>
      <c r="K22" s="75">
        <v>68699.016839999997</v>
      </c>
      <c r="L22" s="64">
        <f t="shared" si="3"/>
        <v>221.31146286910183</v>
      </c>
      <c r="M22" s="77">
        <f t="shared" si="4"/>
        <v>3.0317806262187684E-2</v>
      </c>
    </row>
    <row r="23" spans="1:13" ht="24" customHeight="1" x14ac:dyDescent="0.25">
      <c r="A23" s="68" t="s">
        <v>42</v>
      </c>
      <c r="B23" s="76">
        <f>SUM(B9:B22)</f>
        <v>20647787.753289994</v>
      </c>
      <c r="C23" s="76">
        <f>SUM(C9:C22)</f>
        <v>20156317.817169998</v>
      </c>
      <c r="D23" s="74">
        <f t="shared" si="5"/>
        <v>-2.3802546887459446</v>
      </c>
      <c r="E23" s="78">
        <f t="shared" si="0"/>
        <v>100</v>
      </c>
      <c r="F23" s="67">
        <f>SUM(F9:F22)</f>
        <v>206432736.17333001</v>
      </c>
      <c r="G23" s="67">
        <f>SUM(G9:G22)</f>
        <v>226596265.72547001</v>
      </c>
      <c r="H23" s="74">
        <f>(G23-F23)/F23*100</f>
        <v>9.7676027193718991</v>
      </c>
      <c r="I23" s="70">
        <f t="shared" si="2"/>
        <v>100</v>
      </c>
      <c r="J23" s="76">
        <v>206432736.17333001</v>
      </c>
      <c r="K23" s="76">
        <v>226596265.72547001</v>
      </c>
      <c r="L23" s="74">
        <f t="shared" si="3"/>
        <v>9.7676027193718991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G1" sqref="G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2"/>
      <c r="I26" s="152"/>
      <c r="N26" t="s">
        <v>43</v>
      </c>
    </row>
    <row r="27" spans="3:14" x14ac:dyDescent="0.25">
      <c r="H27" s="152"/>
      <c r="I27" s="15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2"/>
      <c r="I39" s="152"/>
    </row>
    <row r="40" spans="8:9" x14ac:dyDescent="0.25">
      <c r="H40" s="152"/>
      <c r="I40" s="15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2"/>
      <c r="I51" s="152"/>
    </row>
    <row r="52" spans="3:9" x14ac:dyDescent="0.25">
      <c r="H52" s="152"/>
      <c r="I52" s="15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165</v>
      </c>
      <c r="C5" s="79">
        <v>1481427.9020100001</v>
      </c>
      <c r="D5" s="79">
        <v>1628599.8163000001</v>
      </c>
      <c r="E5" s="79">
        <v>1749275.8278300001</v>
      </c>
      <c r="F5" s="79">
        <v>1826376.9263200001</v>
      </c>
      <c r="G5" s="79">
        <v>1359983.16472</v>
      </c>
      <c r="H5" s="79">
        <v>1706351.88292</v>
      </c>
      <c r="I5" s="56">
        <v>1359984.4564400001</v>
      </c>
      <c r="J5" s="56">
        <v>1501779.8732100001</v>
      </c>
      <c r="K5" s="56">
        <v>1635306.83926</v>
      </c>
      <c r="L5" s="56">
        <v>1524895.16077</v>
      </c>
      <c r="M5" s="56">
        <v>1558873.7982999999</v>
      </c>
      <c r="N5" s="56">
        <v>1577207.6943900001</v>
      </c>
      <c r="O5" s="79">
        <v>18910063.342470001</v>
      </c>
      <c r="P5" s="57">
        <f t="shared" ref="P5:P24" si="0">O5/O$26*100</f>
        <v>8.3452669804277644</v>
      </c>
    </row>
    <row r="6" spans="1:16" x14ac:dyDescent="0.25">
      <c r="A6" s="54" t="s">
        <v>98</v>
      </c>
      <c r="B6" s="55" t="s">
        <v>166</v>
      </c>
      <c r="C6" s="79">
        <v>1089018.1197899999</v>
      </c>
      <c r="D6" s="79">
        <v>1095504.3353500001</v>
      </c>
      <c r="E6" s="79">
        <v>1245986.0102200001</v>
      </c>
      <c r="F6" s="79">
        <v>1527522.8273400001</v>
      </c>
      <c r="G6" s="79">
        <v>1087962.9119899999</v>
      </c>
      <c r="H6" s="79">
        <v>1294775.5603700001</v>
      </c>
      <c r="I6" s="56">
        <v>1115113.22756</v>
      </c>
      <c r="J6" s="56">
        <v>1306857.03327</v>
      </c>
      <c r="K6" s="56">
        <v>1125516.7749699999</v>
      </c>
      <c r="L6" s="56">
        <v>1109135.77351</v>
      </c>
      <c r="M6" s="56">
        <v>1219895.23505</v>
      </c>
      <c r="N6" s="56">
        <v>1145251.0629</v>
      </c>
      <c r="O6" s="79">
        <v>14362538.87232</v>
      </c>
      <c r="P6" s="57">
        <f t="shared" si="0"/>
        <v>6.3383828618432583</v>
      </c>
    </row>
    <row r="7" spans="1:16" x14ac:dyDescent="0.25">
      <c r="A7" s="54" t="s">
        <v>97</v>
      </c>
      <c r="B7" s="55" t="s">
        <v>167</v>
      </c>
      <c r="C7" s="79">
        <v>899301.70379000006</v>
      </c>
      <c r="D7" s="79">
        <v>1044889.28472</v>
      </c>
      <c r="E7" s="79">
        <v>1097022.23226</v>
      </c>
      <c r="F7" s="79">
        <v>1103684.8983499999</v>
      </c>
      <c r="G7" s="79">
        <v>858427.16038000002</v>
      </c>
      <c r="H7" s="79">
        <v>1130473.8803000001</v>
      </c>
      <c r="I7" s="56">
        <v>953209.41344000003</v>
      </c>
      <c r="J7" s="56">
        <v>1022026.90099</v>
      </c>
      <c r="K7" s="56">
        <v>1127622.04003</v>
      </c>
      <c r="L7" s="56">
        <v>1029437.08498</v>
      </c>
      <c r="M7" s="56">
        <v>977864.56307999999</v>
      </c>
      <c r="N7" s="56">
        <v>1006568.90651</v>
      </c>
      <c r="O7" s="79">
        <v>12250528.06883</v>
      </c>
      <c r="P7" s="57">
        <f t="shared" si="0"/>
        <v>5.4063238992967264</v>
      </c>
    </row>
    <row r="8" spans="1:16" x14ac:dyDescent="0.25">
      <c r="A8" s="54" t="s">
        <v>96</v>
      </c>
      <c r="B8" s="55" t="s">
        <v>170</v>
      </c>
      <c r="C8" s="79">
        <v>948775.08200000005</v>
      </c>
      <c r="D8" s="79">
        <v>986873.50123000005</v>
      </c>
      <c r="E8" s="79">
        <v>1122959.3299799999</v>
      </c>
      <c r="F8" s="79">
        <v>1008007.30375</v>
      </c>
      <c r="G8" s="79">
        <v>868101.32460000005</v>
      </c>
      <c r="H8" s="79">
        <v>1037820.59962</v>
      </c>
      <c r="I8" s="56">
        <v>752128.06668000005</v>
      </c>
      <c r="J8" s="56">
        <v>819390.24835000001</v>
      </c>
      <c r="K8" s="56">
        <v>860695.12219000002</v>
      </c>
      <c r="L8" s="56">
        <v>873464.98918999999</v>
      </c>
      <c r="M8" s="56">
        <v>996171.31596000004</v>
      </c>
      <c r="N8" s="56">
        <v>956753.79015999998</v>
      </c>
      <c r="O8" s="79">
        <v>11231140.67371</v>
      </c>
      <c r="P8" s="57">
        <f t="shared" si="0"/>
        <v>4.9564544401261035</v>
      </c>
    </row>
    <row r="9" spans="1:16" x14ac:dyDescent="0.25">
      <c r="A9" s="54" t="s">
        <v>95</v>
      </c>
      <c r="B9" s="55" t="s">
        <v>171</v>
      </c>
      <c r="C9" s="79">
        <v>671979.67445000005</v>
      </c>
      <c r="D9" s="79">
        <v>824424.03543000005</v>
      </c>
      <c r="E9" s="79">
        <v>927931.83866999997</v>
      </c>
      <c r="F9" s="79">
        <v>790462.86883000005</v>
      </c>
      <c r="G9" s="79">
        <v>724614.16385999997</v>
      </c>
      <c r="H9" s="79">
        <v>884711.14917999995</v>
      </c>
      <c r="I9" s="56">
        <v>739389.92478</v>
      </c>
      <c r="J9" s="56">
        <v>932586.83065999998</v>
      </c>
      <c r="K9" s="56">
        <v>1007136.20875</v>
      </c>
      <c r="L9" s="56">
        <v>1026094.8362200001</v>
      </c>
      <c r="M9" s="56">
        <v>1001965.63495</v>
      </c>
      <c r="N9" s="56">
        <v>946668.97149999999</v>
      </c>
      <c r="O9" s="79">
        <v>10477966.13728</v>
      </c>
      <c r="P9" s="57">
        <f t="shared" si="0"/>
        <v>4.6240683198082602</v>
      </c>
    </row>
    <row r="10" spans="1:16" x14ac:dyDescent="0.25">
      <c r="A10" s="54" t="s">
        <v>94</v>
      </c>
      <c r="B10" s="55" t="s">
        <v>172</v>
      </c>
      <c r="C10" s="79">
        <v>655952.03738999995</v>
      </c>
      <c r="D10" s="79">
        <v>759702.81791999994</v>
      </c>
      <c r="E10" s="79">
        <v>928392.52044999995</v>
      </c>
      <c r="F10" s="79">
        <v>976338.65298000001</v>
      </c>
      <c r="G10" s="79">
        <v>771708.02362999995</v>
      </c>
      <c r="H10" s="79">
        <v>868249.11780999997</v>
      </c>
      <c r="I10" s="56">
        <v>573449.65174999996</v>
      </c>
      <c r="J10" s="56">
        <v>730495.14569999999</v>
      </c>
      <c r="K10" s="56">
        <v>747571.79934999999</v>
      </c>
      <c r="L10" s="56">
        <v>645191.22302000003</v>
      </c>
      <c r="M10" s="56">
        <v>689217.38659000001</v>
      </c>
      <c r="N10" s="56">
        <v>690233.56996999995</v>
      </c>
      <c r="O10" s="79">
        <v>9036501.9465599991</v>
      </c>
      <c r="P10" s="57">
        <f t="shared" si="0"/>
        <v>3.9879306561512653</v>
      </c>
    </row>
    <row r="11" spans="1:16" x14ac:dyDescent="0.25">
      <c r="A11" s="54" t="s">
        <v>93</v>
      </c>
      <c r="B11" s="55" t="s">
        <v>168</v>
      </c>
      <c r="C11" s="79">
        <v>609334.05946999998</v>
      </c>
      <c r="D11" s="79">
        <v>715120.15165000001</v>
      </c>
      <c r="E11" s="79">
        <v>728387.88150999998</v>
      </c>
      <c r="F11" s="79">
        <v>770823.10045999999</v>
      </c>
      <c r="G11" s="79">
        <v>697169.84777999995</v>
      </c>
      <c r="H11" s="79">
        <v>871312.79724999995</v>
      </c>
      <c r="I11" s="56">
        <v>550540.74438000005</v>
      </c>
      <c r="J11" s="56">
        <v>715055.47750000004</v>
      </c>
      <c r="K11" s="56">
        <v>747145.67189</v>
      </c>
      <c r="L11" s="56">
        <v>714418.82406999997</v>
      </c>
      <c r="M11" s="56">
        <v>729882.47519000003</v>
      </c>
      <c r="N11" s="56">
        <v>1005297.21653</v>
      </c>
      <c r="O11" s="79">
        <v>8854488.2476799991</v>
      </c>
      <c r="P11" s="57">
        <f t="shared" si="0"/>
        <v>3.9076055465130874</v>
      </c>
    </row>
    <row r="12" spans="1:16" x14ac:dyDescent="0.25">
      <c r="A12" s="54" t="s">
        <v>92</v>
      </c>
      <c r="B12" s="55" t="s">
        <v>169</v>
      </c>
      <c r="C12" s="79">
        <v>381857.98215</v>
      </c>
      <c r="D12" s="79">
        <v>428417.62575000001</v>
      </c>
      <c r="E12" s="79">
        <v>250302.08553000001</v>
      </c>
      <c r="F12" s="79">
        <v>393991.98658999999</v>
      </c>
      <c r="G12" s="79">
        <v>434828.47847999999</v>
      </c>
      <c r="H12" s="79">
        <v>685222.66747999995</v>
      </c>
      <c r="I12" s="56">
        <v>602668.73071999999</v>
      </c>
      <c r="J12" s="56">
        <v>736322.41873000003</v>
      </c>
      <c r="K12" s="56">
        <v>923930.82703000004</v>
      </c>
      <c r="L12" s="56">
        <v>896992.00483999995</v>
      </c>
      <c r="M12" s="56">
        <v>928289.46727000002</v>
      </c>
      <c r="N12" s="56">
        <v>989517.09962999995</v>
      </c>
      <c r="O12" s="79">
        <v>7652341.3742000004</v>
      </c>
      <c r="P12" s="57">
        <f t="shared" si="0"/>
        <v>3.3770818551224955</v>
      </c>
    </row>
    <row r="13" spans="1:16" x14ac:dyDescent="0.25">
      <c r="A13" s="54" t="s">
        <v>91</v>
      </c>
      <c r="B13" s="55" t="s">
        <v>209</v>
      </c>
      <c r="C13" s="79">
        <v>553427.57561000006</v>
      </c>
      <c r="D13" s="79">
        <v>581639.70637000003</v>
      </c>
      <c r="E13" s="79">
        <v>811283.30573999998</v>
      </c>
      <c r="F13" s="79">
        <v>776398.92024999997</v>
      </c>
      <c r="G13" s="79">
        <v>464409.12761999998</v>
      </c>
      <c r="H13" s="79">
        <v>750388.77099999995</v>
      </c>
      <c r="I13" s="56">
        <v>631673.08200000005</v>
      </c>
      <c r="J13" s="56">
        <v>570662.00587999995</v>
      </c>
      <c r="K13" s="56">
        <v>543401.66345999995</v>
      </c>
      <c r="L13" s="56">
        <v>562359.70411000005</v>
      </c>
      <c r="M13" s="56">
        <v>598396.21340999997</v>
      </c>
      <c r="N13" s="56">
        <v>515737.45406000002</v>
      </c>
      <c r="O13" s="79">
        <v>7359777.5295099998</v>
      </c>
      <c r="P13" s="57">
        <f t="shared" si="0"/>
        <v>3.2479694693762746</v>
      </c>
    </row>
    <row r="14" spans="1:16" x14ac:dyDescent="0.25">
      <c r="A14" s="54" t="s">
        <v>90</v>
      </c>
      <c r="B14" s="55" t="s">
        <v>174</v>
      </c>
      <c r="C14" s="79">
        <v>519507.09732</v>
      </c>
      <c r="D14" s="79">
        <v>576401.47094000003</v>
      </c>
      <c r="E14" s="79">
        <v>708986.51483999996</v>
      </c>
      <c r="F14" s="79">
        <v>708036.74083000002</v>
      </c>
      <c r="G14" s="79">
        <v>485140.60498</v>
      </c>
      <c r="H14" s="79">
        <v>565049.79159000004</v>
      </c>
      <c r="I14" s="56">
        <v>429310.75797999999</v>
      </c>
      <c r="J14" s="56">
        <v>536627.58487999998</v>
      </c>
      <c r="K14" s="56">
        <v>578621.14529999997</v>
      </c>
      <c r="L14" s="56">
        <v>461688.73973999999</v>
      </c>
      <c r="M14" s="56">
        <v>539063.90842999995</v>
      </c>
      <c r="N14" s="56">
        <v>581146.19125000003</v>
      </c>
      <c r="O14" s="79">
        <v>6689580.5480800001</v>
      </c>
      <c r="P14" s="57">
        <f t="shared" si="0"/>
        <v>2.9522024675308121</v>
      </c>
    </row>
    <row r="15" spans="1:16" x14ac:dyDescent="0.25">
      <c r="A15" s="54" t="s">
        <v>89</v>
      </c>
      <c r="B15" s="55" t="s">
        <v>173</v>
      </c>
      <c r="C15" s="79">
        <v>344132.44842999999</v>
      </c>
      <c r="D15" s="79">
        <v>443788.30421999999</v>
      </c>
      <c r="E15" s="79">
        <v>728783.99701000005</v>
      </c>
      <c r="F15" s="79">
        <v>615622.31686999998</v>
      </c>
      <c r="G15" s="79">
        <v>600589.14286000002</v>
      </c>
      <c r="H15" s="79">
        <v>661940.90349000006</v>
      </c>
      <c r="I15" s="56">
        <v>353620.13101999997</v>
      </c>
      <c r="J15" s="56">
        <v>428760.95262</v>
      </c>
      <c r="K15" s="56">
        <v>598277.56723000004</v>
      </c>
      <c r="L15" s="56">
        <v>460723.72560000001</v>
      </c>
      <c r="M15" s="56">
        <v>497950.53506999998</v>
      </c>
      <c r="N15" s="56">
        <v>583534.12537999998</v>
      </c>
      <c r="O15" s="79">
        <v>6317724.1497999998</v>
      </c>
      <c r="P15" s="57">
        <f t="shared" si="0"/>
        <v>2.7880972043264665</v>
      </c>
    </row>
    <row r="16" spans="1:16" x14ac:dyDescent="0.25">
      <c r="A16" s="54" t="s">
        <v>88</v>
      </c>
      <c r="B16" s="55" t="s">
        <v>210</v>
      </c>
      <c r="C16" s="79">
        <v>380482.55781999999</v>
      </c>
      <c r="D16" s="79">
        <v>457791.68213999999</v>
      </c>
      <c r="E16" s="79">
        <v>506672.90223000001</v>
      </c>
      <c r="F16" s="79">
        <v>518939.76591999998</v>
      </c>
      <c r="G16" s="79">
        <v>398091.20533000003</v>
      </c>
      <c r="H16" s="79">
        <v>478059.41479000001</v>
      </c>
      <c r="I16" s="56">
        <v>353604.04934000003</v>
      </c>
      <c r="J16" s="56">
        <v>394306.08439999999</v>
      </c>
      <c r="K16" s="56">
        <v>446621.39705000003</v>
      </c>
      <c r="L16" s="56">
        <v>484321.32149</v>
      </c>
      <c r="M16" s="56">
        <v>416562.40769000002</v>
      </c>
      <c r="N16" s="56">
        <v>425976.25290999998</v>
      </c>
      <c r="O16" s="79">
        <v>5261429.0411099996</v>
      </c>
      <c r="P16" s="57">
        <f t="shared" si="0"/>
        <v>2.3219398714559674</v>
      </c>
    </row>
    <row r="17" spans="1:16" x14ac:dyDescent="0.25">
      <c r="A17" s="54" t="s">
        <v>87</v>
      </c>
      <c r="B17" s="55" t="s">
        <v>211</v>
      </c>
      <c r="C17" s="79">
        <v>317527.50529</v>
      </c>
      <c r="D17" s="79">
        <v>330276.02909000003</v>
      </c>
      <c r="E17" s="79">
        <v>410058.97288000002</v>
      </c>
      <c r="F17" s="79">
        <v>442584.87799000001</v>
      </c>
      <c r="G17" s="79">
        <v>344461.03061000002</v>
      </c>
      <c r="H17" s="79">
        <v>418569.87501999998</v>
      </c>
      <c r="I17" s="56">
        <v>482772.21171</v>
      </c>
      <c r="J17" s="56">
        <v>311614.35813000001</v>
      </c>
      <c r="K17" s="56">
        <v>368968.47389999998</v>
      </c>
      <c r="L17" s="56">
        <v>335085.79518000002</v>
      </c>
      <c r="M17" s="56">
        <v>322323.13815000001</v>
      </c>
      <c r="N17" s="56">
        <v>336365.46081000002</v>
      </c>
      <c r="O17" s="79">
        <v>4420607.7287600003</v>
      </c>
      <c r="P17" s="57">
        <f t="shared" si="0"/>
        <v>1.9508740422561663</v>
      </c>
    </row>
    <row r="18" spans="1:16" x14ac:dyDescent="0.25">
      <c r="A18" s="54" t="s">
        <v>86</v>
      </c>
      <c r="B18" s="55" t="s">
        <v>212</v>
      </c>
      <c r="C18" s="79">
        <v>279882.39718000003</v>
      </c>
      <c r="D18" s="79">
        <v>355120.75673999998</v>
      </c>
      <c r="E18" s="79">
        <v>476972.02565000003</v>
      </c>
      <c r="F18" s="79">
        <v>366415.93952999997</v>
      </c>
      <c r="G18" s="79">
        <v>404148.72016000003</v>
      </c>
      <c r="H18" s="79">
        <v>421637.27082999999</v>
      </c>
      <c r="I18" s="56">
        <v>294492.65265</v>
      </c>
      <c r="J18" s="56">
        <v>345495.35957999999</v>
      </c>
      <c r="K18" s="56">
        <v>391461.23528999998</v>
      </c>
      <c r="L18" s="56">
        <v>362070.89023000002</v>
      </c>
      <c r="M18" s="56">
        <v>324887.2414</v>
      </c>
      <c r="N18" s="56">
        <v>345879.42872999999</v>
      </c>
      <c r="O18" s="79">
        <v>4368463.9179699998</v>
      </c>
      <c r="P18" s="57">
        <f t="shared" si="0"/>
        <v>1.9278622725683223</v>
      </c>
    </row>
    <row r="19" spans="1:16" x14ac:dyDescent="0.25">
      <c r="A19" s="54" t="s">
        <v>85</v>
      </c>
      <c r="B19" s="55" t="s">
        <v>213</v>
      </c>
      <c r="C19" s="79">
        <v>429373.54063</v>
      </c>
      <c r="D19" s="79">
        <v>402546.10037</v>
      </c>
      <c r="E19" s="79">
        <v>396977.24018000002</v>
      </c>
      <c r="F19" s="79">
        <v>379133.43307999999</v>
      </c>
      <c r="G19" s="79">
        <v>318485.21156999998</v>
      </c>
      <c r="H19" s="79">
        <v>382476.59188999998</v>
      </c>
      <c r="I19" s="56">
        <v>248857.91946</v>
      </c>
      <c r="J19" s="56">
        <v>236378.61285999999</v>
      </c>
      <c r="K19" s="56">
        <v>238771.30220000001</v>
      </c>
      <c r="L19" s="56">
        <v>233608.52009999999</v>
      </c>
      <c r="M19" s="56">
        <v>313305.53181000001</v>
      </c>
      <c r="N19" s="56">
        <v>348970.19958999997</v>
      </c>
      <c r="O19" s="79">
        <v>3928884.2037399998</v>
      </c>
      <c r="P19" s="57">
        <f t="shared" si="0"/>
        <v>1.7338697931147697</v>
      </c>
    </row>
    <row r="20" spans="1:16" x14ac:dyDescent="0.25">
      <c r="A20" s="54" t="s">
        <v>84</v>
      </c>
      <c r="B20" s="55" t="s">
        <v>214</v>
      </c>
      <c r="C20" s="79">
        <v>198604.21090000001</v>
      </c>
      <c r="D20" s="79">
        <v>303124.86609999998</v>
      </c>
      <c r="E20" s="79">
        <v>258996.56455000001</v>
      </c>
      <c r="F20" s="79">
        <v>367235.54995000002</v>
      </c>
      <c r="G20" s="79">
        <v>191696.78125999999</v>
      </c>
      <c r="H20" s="79">
        <v>354963.80845999997</v>
      </c>
      <c r="I20" s="56">
        <v>205979.17611999999</v>
      </c>
      <c r="J20" s="56">
        <v>358118.78508</v>
      </c>
      <c r="K20" s="56">
        <v>298669.69478999998</v>
      </c>
      <c r="L20" s="56">
        <v>309051.12039</v>
      </c>
      <c r="M20" s="56">
        <v>402966.35743999999</v>
      </c>
      <c r="N20" s="56">
        <v>401414.20634999999</v>
      </c>
      <c r="O20" s="79">
        <v>3650821.12139</v>
      </c>
      <c r="P20" s="57">
        <f t="shared" si="0"/>
        <v>1.6111567901181165</v>
      </c>
    </row>
    <row r="21" spans="1:16" x14ac:dyDescent="0.25">
      <c r="A21" s="54" t="s">
        <v>83</v>
      </c>
      <c r="B21" s="55" t="s">
        <v>215</v>
      </c>
      <c r="C21" s="79">
        <v>227061.1488</v>
      </c>
      <c r="D21" s="79">
        <v>315692.21851999999</v>
      </c>
      <c r="E21" s="79">
        <v>316151.93998000002</v>
      </c>
      <c r="F21" s="79">
        <v>349881.90479</v>
      </c>
      <c r="G21" s="79">
        <v>208386.30348</v>
      </c>
      <c r="H21" s="79">
        <v>246502.99750999999</v>
      </c>
      <c r="I21" s="56">
        <v>206992.31482</v>
      </c>
      <c r="J21" s="56">
        <v>213640.58892000001</v>
      </c>
      <c r="K21" s="56">
        <v>231946.57816999999</v>
      </c>
      <c r="L21" s="56">
        <v>216497.36366</v>
      </c>
      <c r="M21" s="56">
        <v>223030.25855999999</v>
      </c>
      <c r="N21" s="56">
        <v>212958.65192999999</v>
      </c>
      <c r="O21" s="79">
        <v>2968742.26914</v>
      </c>
      <c r="P21" s="57">
        <f t="shared" si="0"/>
        <v>1.3101461578085953</v>
      </c>
    </row>
    <row r="22" spans="1:16" x14ac:dyDescent="0.25">
      <c r="A22" s="54" t="s">
        <v>82</v>
      </c>
      <c r="B22" s="55" t="s">
        <v>216</v>
      </c>
      <c r="C22" s="79">
        <v>260339.79112000001</v>
      </c>
      <c r="D22" s="79">
        <v>231747.92254</v>
      </c>
      <c r="E22" s="79">
        <v>226247.56938999999</v>
      </c>
      <c r="F22" s="79">
        <v>281620.83914</v>
      </c>
      <c r="G22" s="79">
        <v>203205.34372999999</v>
      </c>
      <c r="H22" s="79">
        <v>221013.42128000001</v>
      </c>
      <c r="I22" s="56">
        <v>211966.78214</v>
      </c>
      <c r="J22" s="56">
        <v>228531.04024999999</v>
      </c>
      <c r="K22" s="56">
        <v>223202.30619</v>
      </c>
      <c r="L22" s="56">
        <v>252731.78375</v>
      </c>
      <c r="M22" s="56">
        <v>264090.93453999999</v>
      </c>
      <c r="N22" s="56">
        <v>274845.3296</v>
      </c>
      <c r="O22" s="79">
        <v>2879543.0636700001</v>
      </c>
      <c r="P22" s="57">
        <f t="shared" si="0"/>
        <v>1.2707813407475463</v>
      </c>
    </row>
    <row r="23" spans="1:16" x14ac:dyDescent="0.25">
      <c r="A23" s="54" t="s">
        <v>81</v>
      </c>
      <c r="B23" s="55" t="s">
        <v>217</v>
      </c>
      <c r="C23" s="79">
        <v>191687.18562</v>
      </c>
      <c r="D23" s="79">
        <v>248240.65163000001</v>
      </c>
      <c r="E23" s="79">
        <v>351277.86437999998</v>
      </c>
      <c r="F23" s="79">
        <v>260769.18401999999</v>
      </c>
      <c r="G23" s="79">
        <v>232019.24976000001</v>
      </c>
      <c r="H23" s="79">
        <v>271117.99445</v>
      </c>
      <c r="I23" s="56">
        <v>200964.20952</v>
      </c>
      <c r="J23" s="56">
        <v>188768.01790000001</v>
      </c>
      <c r="K23" s="56">
        <v>225034.33979999999</v>
      </c>
      <c r="L23" s="56">
        <v>218146.81461</v>
      </c>
      <c r="M23" s="56">
        <v>227418.03039</v>
      </c>
      <c r="N23" s="56">
        <v>207747.90809000001</v>
      </c>
      <c r="O23" s="79">
        <v>2823191.4501700001</v>
      </c>
      <c r="P23" s="57">
        <f t="shared" si="0"/>
        <v>1.2459126107534377</v>
      </c>
    </row>
    <row r="24" spans="1:16" x14ac:dyDescent="0.25">
      <c r="A24" s="54" t="s">
        <v>80</v>
      </c>
      <c r="B24" s="55" t="s">
        <v>218</v>
      </c>
      <c r="C24" s="79">
        <v>170389.9828</v>
      </c>
      <c r="D24" s="79">
        <v>206509.44339999999</v>
      </c>
      <c r="E24" s="79">
        <v>247126.48308000001</v>
      </c>
      <c r="F24" s="79">
        <v>162465.15609</v>
      </c>
      <c r="G24" s="79">
        <v>202232.03073999999</v>
      </c>
      <c r="H24" s="79">
        <v>206217.79464000001</v>
      </c>
      <c r="I24" s="56">
        <v>126728.77209</v>
      </c>
      <c r="J24" s="56">
        <v>170603.49896</v>
      </c>
      <c r="K24" s="56">
        <v>269441.21698000003</v>
      </c>
      <c r="L24" s="56">
        <v>237047.93</v>
      </c>
      <c r="M24" s="56">
        <v>202015.61147999999</v>
      </c>
      <c r="N24" s="56">
        <v>241815.36953</v>
      </c>
      <c r="O24" s="79">
        <v>2442593.2897899998</v>
      </c>
      <c r="P24" s="57">
        <f t="shared" si="0"/>
        <v>1.0779494895777739</v>
      </c>
    </row>
    <row r="25" spans="1:16" x14ac:dyDescent="0.25">
      <c r="A25" s="58"/>
      <c r="B25" s="153" t="s">
        <v>79</v>
      </c>
      <c r="C25" s="15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145886926.97618005</v>
      </c>
      <c r="P25" s="60">
        <f>SUM(P5:P24)</f>
        <v>64.381876068923205</v>
      </c>
    </row>
    <row r="26" spans="1:16" ht="13.5" customHeight="1" x14ac:dyDescent="0.25">
      <c r="A26" s="58"/>
      <c r="B26" s="154" t="s">
        <v>78</v>
      </c>
      <c r="C26" s="15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226596265.72546998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2023-01-01T13:19:43Z</dcterms:modified>
</cp:coreProperties>
</file>