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ownloads\"/>
    </mc:Choice>
  </mc:AlternateContent>
  <bookViews>
    <workbookView xWindow="0" yWindow="0" windowWidth="19200" windowHeight="706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91029"/>
</workbook>
</file>

<file path=xl/calcChain.xml><?xml version="1.0" encoding="utf-8"?>
<calcChain xmlns="http://schemas.openxmlformats.org/spreadsheetml/2006/main">
  <c r="I44" i="1" l="1"/>
  <c r="H46" i="1"/>
  <c r="M46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1" i="1"/>
  <c r="I39" i="1"/>
  <c r="I38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L46" i="1"/>
  <c r="E46" i="1"/>
  <c r="D46" i="1"/>
  <c r="I34" i="1" l="1"/>
  <c r="I35" i="1"/>
  <c r="I37" i="1"/>
  <c r="I40" i="1"/>
  <c r="I42" i="1"/>
  <c r="I43" i="1"/>
  <c r="I28" i="1"/>
  <c r="I36" i="1"/>
  <c r="C23" i="4"/>
  <c r="O83" i="22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L39" i="2" s="1"/>
  <c r="G39" i="3" s="1"/>
  <c r="K38" i="2"/>
  <c r="K37" i="2"/>
  <c r="K36" i="2"/>
  <c r="K35" i="2"/>
  <c r="K34" i="2"/>
  <c r="K33" i="2"/>
  <c r="K32" i="2"/>
  <c r="K31" i="2"/>
  <c r="L31" i="2" s="1"/>
  <c r="G31" i="3" s="1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J35" i="2"/>
  <c r="L35" i="2" s="1"/>
  <c r="G35" i="3" s="1"/>
  <c r="J34" i="2"/>
  <c r="L34" i="2" s="1"/>
  <c r="G34" i="3" s="1"/>
  <c r="J33" i="2"/>
  <c r="L33" i="2" s="1"/>
  <c r="G33" i="3" s="1"/>
  <c r="J32" i="2"/>
  <c r="J31" i="2"/>
  <c r="J30" i="2"/>
  <c r="J28" i="2"/>
  <c r="J26" i="2"/>
  <c r="J25" i="2"/>
  <c r="L25" i="2" s="1"/>
  <c r="G25" i="3" s="1"/>
  <c r="J24" i="2"/>
  <c r="L24" i="2" s="1"/>
  <c r="G24" i="3" s="1"/>
  <c r="J21" i="2"/>
  <c r="L21" i="2" s="1"/>
  <c r="G21" i="3" s="1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H37" i="2" s="1"/>
  <c r="E37" i="3" s="1"/>
  <c r="G36" i="2"/>
  <c r="G35" i="2"/>
  <c r="H35" i="2" s="1"/>
  <c r="E35" i="3" s="1"/>
  <c r="G34" i="2"/>
  <c r="G33" i="2"/>
  <c r="G32" i="2"/>
  <c r="G31" i="2"/>
  <c r="G30" i="2"/>
  <c r="G28" i="2"/>
  <c r="H28" i="2" s="1"/>
  <c r="E28" i="3" s="1"/>
  <c r="G26" i="2"/>
  <c r="G25" i="2"/>
  <c r="H25" i="2" s="1"/>
  <c r="E25" i="3" s="1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F40" i="2"/>
  <c r="F39" i="2"/>
  <c r="H39" i="2" s="1"/>
  <c r="E39" i="3" s="1"/>
  <c r="F38" i="2"/>
  <c r="F37" i="2"/>
  <c r="F36" i="2"/>
  <c r="F35" i="2"/>
  <c r="F34" i="2"/>
  <c r="F33" i="2"/>
  <c r="H33" i="2" s="1"/>
  <c r="E33" i="3" s="1"/>
  <c r="F32" i="2"/>
  <c r="H32" i="2" s="1"/>
  <c r="E32" i="3" s="1"/>
  <c r="F31" i="2"/>
  <c r="H31" i="2" s="1"/>
  <c r="E31" i="3" s="1"/>
  <c r="F30" i="2"/>
  <c r="F28" i="2"/>
  <c r="F26" i="2"/>
  <c r="F25" i="2"/>
  <c r="F24" i="2"/>
  <c r="F21" i="2"/>
  <c r="H21" i="2" s="1"/>
  <c r="E21" i="3" s="1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C43" i="2"/>
  <c r="D43" i="2" s="1"/>
  <c r="C43" i="3" s="1"/>
  <c r="C41" i="2"/>
  <c r="D41" i="2" s="1"/>
  <c r="C41" i="3" s="1"/>
  <c r="C40" i="2"/>
  <c r="C39" i="2"/>
  <c r="C38" i="2"/>
  <c r="C37" i="2"/>
  <c r="C36" i="2"/>
  <c r="C35" i="2"/>
  <c r="D35" i="2" s="1"/>
  <c r="C35" i="3" s="1"/>
  <c r="C34" i="2"/>
  <c r="D34" i="2" s="1"/>
  <c r="C34" i="3" s="1"/>
  <c r="C33" i="2"/>
  <c r="D33" i="2" s="1"/>
  <c r="C33" i="3" s="1"/>
  <c r="C32" i="2"/>
  <c r="C31" i="2"/>
  <c r="C30" i="2"/>
  <c r="C28" i="2"/>
  <c r="C26" i="2"/>
  <c r="C25" i="2"/>
  <c r="D25" i="2" s="1"/>
  <c r="C25" i="3" s="1"/>
  <c r="C24" i="2"/>
  <c r="D24" i="2" s="1"/>
  <c r="C24" i="3" s="1"/>
  <c r="C21" i="2"/>
  <c r="D21" i="2" s="1"/>
  <c r="C21" i="3" s="1"/>
  <c r="C19" i="2"/>
  <c r="C17" i="2"/>
  <c r="C16" i="2"/>
  <c r="C15" i="2"/>
  <c r="C14" i="2"/>
  <c r="C13" i="2"/>
  <c r="D13" i="2" s="1"/>
  <c r="C13" i="3" s="1"/>
  <c r="C12" i="2"/>
  <c r="D12" i="2" s="1"/>
  <c r="C12" i="3" s="1"/>
  <c r="C11" i="2"/>
  <c r="D11" i="2" s="1"/>
  <c r="C11" i="3" s="1"/>
  <c r="C10" i="2"/>
  <c r="B43" i="2"/>
  <c r="B41" i="2"/>
  <c r="B40" i="2"/>
  <c r="B39" i="2"/>
  <c r="B38" i="2"/>
  <c r="D38" i="2" s="1"/>
  <c r="C38" i="3" s="1"/>
  <c r="B37" i="2"/>
  <c r="B36" i="2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B25" i="2"/>
  <c r="B24" i="2"/>
  <c r="B21" i="2"/>
  <c r="B19" i="2"/>
  <c r="B17" i="2"/>
  <c r="D17" i="2" s="1"/>
  <c r="C17" i="3" s="1"/>
  <c r="B16" i="2"/>
  <c r="D16" i="2" s="1"/>
  <c r="C16" i="3" s="1"/>
  <c r="B15" i="2"/>
  <c r="D15" i="2" s="1"/>
  <c r="C15" i="3" s="1"/>
  <c r="B14" i="2"/>
  <c r="B13" i="2"/>
  <c r="B12" i="2"/>
  <c r="B11" i="2"/>
  <c r="B10" i="2"/>
  <c r="C7" i="2"/>
  <c r="B7" i="2"/>
  <c r="F6" i="2"/>
  <c r="B6" i="2"/>
  <c r="K42" i="1"/>
  <c r="J42" i="1"/>
  <c r="J42" i="2" s="1"/>
  <c r="G42" i="1"/>
  <c r="F42" i="1"/>
  <c r="F42" i="2" s="1"/>
  <c r="C42" i="1"/>
  <c r="C42" i="2"/>
  <c r="B42" i="1"/>
  <c r="B42" i="2" s="1"/>
  <c r="K29" i="1"/>
  <c r="K29" i="2" s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H27" i="1" s="1"/>
  <c r="D27" i="3" s="1"/>
  <c r="F27" i="1"/>
  <c r="F27" i="2" s="1"/>
  <c r="C27" i="1"/>
  <c r="C27" i="2" s="1"/>
  <c r="B27" i="1"/>
  <c r="B27" i="2" s="1"/>
  <c r="K23" i="1"/>
  <c r="K23" i="2" s="1"/>
  <c r="J23" i="1"/>
  <c r="G23" i="1"/>
  <c r="G23" i="2" s="1"/>
  <c r="F23" i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G9" i="1"/>
  <c r="F9" i="1"/>
  <c r="F9" i="2" s="1"/>
  <c r="C9" i="1"/>
  <c r="C9" i="2" s="1"/>
  <c r="B9" i="1"/>
  <c r="B9" i="2" s="1"/>
  <c r="G18" i="2"/>
  <c r="K42" i="2"/>
  <c r="K20" i="2"/>
  <c r="K18" i="2"/>
  <c r="G42" i="2"/>
  <c r="H42" i="2" s="1"/>
  <c r="E42" i="3" s="1"/>
  <c r="J46" i="2"/>
  <c r="F46" i="2"/>
  <c r="C46" i="2"/>
  <c r="C45" i="2"/>
  <c r="B46" i="2"/>
  <c r="D46" i="2" s="1"/>
  <c r="C46" i="3" s="1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13" i="2"/>
  <c r="G13" i="3" s="1"/>
  <c r="L15" i="2"/>
  <c r="G15" i="3" s="1"/>
  <c r="L26" i="2"/>
  <c r="G26" i="3" s="1"/>
  <c r="L28" i="2"/>
  <c r="G28" i="3" s="1"/>
  <c r="L36" i="2"/>
  <c r="G36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5" i="22"/>
  <c r="O24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46" i="3"/>
  <c r="B46" i="3"/>
  <c r="H43" i="1"/>
  <c r="D43" i="3" s="1"/>
  <c r="D43" i="1"/>
  <c r="B43" i="3" s="1"/>
  <c r="H42" i="1"/>
  <c r="D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H34" i="2"/>
  <c r="E34" i="3" s="1"/>
  <c r="D32" i="2"/>
  <c r="C32" i="3" s="1"/>
  <c r="H13" i="2"/>
  <c r="E13" i="3" s="1"/>
  <c r="D10" i="2"/>
  <c r="C10" i="3" s="1"/>
  <c r="H11" i="2"/>
  <c r="E11" i="3" s="1"/>
  <c r="D45" i="3"/>
  <c r="H12" i="2"/>
  <c r="E12" i="3" s="1"/>
  <c r="D19" i="2"/>
  <c r="C19" i="3" s="1"/>
  <c r="H24" i="2"/>
  <c r="E24" i="3" s="1"/>
  <c r="D31" i="2"/>
  <c r="C31" i="3" s="1"/>
  <c r="H41" i="2"/>
  <c r="E41" i="3" s="1"/>
  <c r="H43" i="2"/>
  <c r="E43" i="3" s="1"/>
  <c r="F46" i="3"/>
  <c r="F45" i="3"/>
  <c r="H26" i="2" l="1"/>
  <c r="E26" i="3" s="1"/>
  <c r="L16" i="2"/>
  <c r="G16" i="3" s="1"/>
  <c r="L30" i="2"/>
  <c r="G30" i="3" s="1"/>
  <c r="L38" i="2"/>
  <c r="G38" i="3" s="1"/>
  <c r="D14" i="2"/>
  <c r="C14" i="3" s="1"/>
  <c r="D26" i="2"/>
  <c r="C26" i="3" s="1"/>
  <c r="H16" i="2"/>
  <c r="E16" i="3" s="1"/>
  <c r="H30" i="2"/>
  <c r="E30" i="3" s="1"/>
  <c r="H38" i="2"/>
  <c r="E38" i="3" s="1"/>
  <c r="L10" i="2"/>
  <c r="G10" i="3" s="1"/>
  <c r="L19" i="2"/>
  <c r="G19" i="3" s="1"/>
  <c r="L32" i="2"/>
  <c r="G32" i="3" s="1"/>
  <c r="L40" i="2"/>
  <c r="G40" i="3" s="1"/>
  <c r="H23" i="1"/>
  <c r="D23" i="3" s="1"/>
  <c r="G27" i="2"/>
  <c r="H27" i="2" s="1"/>
  <c r="E27" i="3" s="1"/>
  <c r="L27" i="1"/>
  <c r="F27" i="3" s="1"/>
  <c r="H20" i="1"/>
  <c r="D20" i="3" s="1"/>
  <c r="D42" i="1"/>
  <c r="B42" i="3" s="1"/>
  <c r="L29" i="1"/>
  <c r="F29" i="3" s="1"/>
  <c r="D20" i="1"/>
  <c r="B20" i="3" s="1"/>
  <c r="D18" i="1"/>
  <c r="B18" i="3" s="1"/>
  <c r="K27" i="2"/>
  <c r="L27" i="2" s="1"/>
  <c r="G27" i="3" s="1"/>
  <c r="H18" i="1"/>
  <c r="D18" i="3" s="1"/>
  <c r="D37" i="2"/>
  <c r="C37" i="3" s="1"/>
  <c r="G8" i="1"/>
  <c r="H10" i="2"/>
  <c r="E10" i="3" s="1"/>
  <c r="D29" i="1"/>
  <c r="B29" i="3" s="1"/>
  <c r="L23" i="1"/>
  <c r="F23" i="3" s="1"/>
  <c r="G20" i="2"/>
  <c r="H20" i="2" s="1"/>
  <c r="E20" i="3" s="1"/>
  <c r="L42" i="2"/>
  <c r="G42" i="3" s="1"/>
  <c r="L14" i="2"/>
  <c r="G14" i="3" s="1"/>
  <c r="D20" i="2"/>
  <c r="C20" i="3" s="1"/>
  <c r="L37" i="2"/>
  <c r="G37" i="3" s="1"/>
  <c r="P25" i="23"/>
  <c r="O25" i="23"/>
  <c r="D23" i="4"/>
  <c r="L42" i="1"/>
  <c r="F42" i="3" s="1"/>
  <c r="D42" i="2"/>
  <c r="C42" i="3" s="1"/>
  <c r="H40" i="2"/>
  <c r="E40" i="3" s="1"/>
  <c r="D39" i="2"/>
  <c r="C39" i="3" s="1"/>
  <c r="H36" i="2"/>
  <c r="E36" i="3" s="1"/>
  <c r="D36" i="2"/>
  <c r="C36" i="3" s="1"/>
  <c r="H29" i="1"/>
  <c r="D29" i="3" s="1"/>
  <c r="L29" i="2"/>
  <c r="G29" i="3" s="1"/>
  <c r="G29" i="2"/>
  <c r="H29" i="2" s="1"/>
  <c r="E29" i="3" s="1"/>
  <c r="G22" i="1"/>
  <c r="G22" i="2" s="1"/>
  <c r="C22" i="1"/>
  <c r="C22" i="2" s="1"/>
  <c r="D29" i="2"/>
  <c r="C29" i="3" s="1"/>
  <c r="J22" i="1"/>
  <c r="J22" i="2" s="1"/>
  <c r="F22" i="1"/>
  <c r="F22" i="2" s="1"/>
  <c r="D27" i="2"/>
  <c r="C27" i="3" s="1"/>
  <c r="C23" i="2"/>
  <c r="D23" i="2" s="1"/>
  <c r="C23" i="3" s="1"/>
  <c r="B22" i="1"/>
  <c r="B22" i="2" s="1"/>
  <c r="F23" i="2"/>
  <c r="H23" i="2" s="1"/>
  <c r="E23" i="3" s="1"/>
  <c r="D23" i="1"/>
  <c r="B23" i="3" s="1"/>
  <c r="K22" i="1"/>
  <c r="K22" i="2" s="1"/>
  <c r="J23" i="2"/>
  <c r="L23" i="2" s="1"/>
  <c r="G23" i="3" s="1"/>
  <c r="L20" i="2"/>
  <c r="G20" i="3" s="1"/>
  <c r="J8" i="1"/>
  <c r="L18" i="2"/>
  <c r="G18" i="3" s="1"/>
  <c r="H18" i="2"/>
  <c r="E18" i="3" s="1"/>
  <c r="D18" i="2"/>
  <c r="C18" i="3" s="1"/>
  <c r="L17" i="2"/>
  <c r="G17" i="3" s="1"/>
  <c r="D9" i="1"/>
  <c r="B9" i="3" s="1"/>
  <c r="K9" i="2"/>
  <c r="J9" i="2"/>
  <c r="F8" i="1"/>
  <c r="C8" i="1"/>
  <c r="C8" i="2" s="1"/>
  <c r="K8" i="2"/>
  <c r="L8" i="1"/>
  <c r="F8" i="3" s="1"/>
  <c r="J8" i="2"/>
  <c r="G8" i="2"/>
  <c r="G9" i="2"/>
  <c r="D9" i="2"/>
  <c r="C9" i="3" s="1"/>
  <c r="B8" i="1"/>
  <c r="G44" i="1" l="1"/>
  <c r="J44" i="1"/>
  <c r="J45" i="1" s="1"/>
  <c r="H22" i="2"/>
  <c r="E22" i="3" s="1"/>
  <c r="D22" i="1"/>
  <c r="B22" i="3" s="1"/>
  <c r="D22" i="2"/>
  <c r="C22" i="3" s="1"/>
  <c r="H22" i="1"/>
  <c r="D22" i="3" s="1"/>
  <c r="K44" i="1"/>
  <c r="L22" i="1"/>
  <c r="F22" i="3" s="1"/>
  <c r="L22" i="2"/>
  <c r="G22" i="3" s="1"/>
  <c r="L9" i="2"/>
  <c r="G9" i="3" s="1"/>
  <c r="C44" i="1"/>
  <c r="L8" i="2"/>
  <c r="G8" i="3" s="1"/>
  <c r="F8" i="2"/>
  <c r="H8" i="2" s="1"/>
  <c r="E8" i="3" s="1"/>
  <c r="F44" i="1"/>
  <c r="F45" i="1" s="1"/>
  <c r="H8" i="1"/>
  <c r="D8" i="3" s="1"/>
  <c r="J45" i="2"/>
  <c r="H9" i="2"/>
  <c r="E9" i="3" s="1"/>
  <c r="B8" i="2"/>
  <c r="D8" i="2" s="1"/>
  <c r="C8" i="3" s="1"/>
  <c r="D8" i="1"/>
  <c r="B8" i="3" s="1"/>
  <c r="B44" i="1"/>
  <c r="B45" i="1" s="1"/>
  <c r="K45" i="1" l="1"/>
  <c r="M45" i="1" s="1"/>
  <c r="J44" i="2"/>
  <c r="G45" i="1"/>
  <c r="I45" i="1" s="1"/>
  <c r="C45" i="1"/>
  <c r="E45" i="1" s="1"/>
  <c r="G44" i="2"/>
  <c r="I8" i="2" s="1"/>
  <c r="H44" i="1"/>
  <c r="D44" i="3" s="1"/>
  <c r="K45" i="2"/>
  <c r="G45" i="2"/>
  <c r="C44" i="2"/>
  <c r="E34" i="2" s="1"/>
  <c r="L44" i="1"/>
  <c r="F44" i="3" s="1"/>
  <c r="K44" i="2"/>
  <c r="M18" i="2" s="1"/>
  <c r="F45" i="2"/>
  <c r="F44" i="2"/>
  <c r="B45" i="2"/>
  <c r="B44" i="2"/>
  <c r="D44" i="1"/>
  <c r="B44" i="3" s="1"/>
  <c r="H45" i="1" l="1"/>
  <c r="L45" i="1"/>
  <c r="D45" i="1"/>
  <c r="I36" i="2"/>
  <c r="I26" i="2"/>
  <c r="I28" i="2"/>
  <c r="I43" i="2"/>
  <c r="I44" i="2"/>
  <c r="I38" i="2"/>
  <c r="I16" i="2"/>
  <c r="I20" i="2"/>
  <c r="I10" i="2"/>
  <c r="I9" i="2"/>
  <c r="I25" i="2"/>
  <c r="I19" i="2"/>
  <c r="I34" i="2"/>
  <c r="I24" i="2"/>
  <c r="I39" i="2"/>
  <c r="I42" i="2"/>
  <c r="I17" i="2"/>
  <c r="I37" i="2"/>
  <c r="I13" i="2"/>
  <c r="I21" i="2"/>
  <c r="I33" i="2"/>
  <c r="I40" i="2"/>
  <c r="I30" i="2"/>
  <c r="I35" i="2"/>
  <c r="I23" i="2"/>
  <c r="I41" i="2"/>
  <c r="I15" i="2"/>
  <c r="I22" i="2"/>
  <c r="I12" i="2"/>
  <c r="I32" i="2"/>
  <c r="E13" i="2"/>
  <c r="I31" i="2"/>
  <c r="I14" i="2"/>
  <c r="I27" i="2"/>
  <c r="I18" i="2"/>
  <c r="H44" i="2"/>
  <c r="E44" i="3" s="1"/>
  <c r="I11" i="2"/>
  <c r="I29" i="2"/>
  <c r="M16" i="2"/>
  <c r="M20" i="2"/>
  <c r="M22" i="2"/>
  <c r="M24" i="2"/>
  <c r="M12" i="2"/>
  <c r="E11" i="2"/>
  <c r="M41" i="2"/>
  <c r="M8" i="2"/>
  <c r="M19" i="2"/>
  <c r="M11" i="2"/>
  <c r="M26" i="2"/>
  <c r="M40" i="2"/>
  <c r="M31" i="2"/>
  <c r="M25" i="2"/>
  <c r="K46" i="2"/>
  <c r="L46" i="2" s="1"/>
  <c r="G46" i="3" s="1"/>
  <c r="M39" i="2"/>
  <c r="M35" i="2"/>
  <c r="M15" i="2"/>
  <c r="M32" i="2"/>
  <c r="M38" i="2"/>
  <c r="M36" i="2"/>
  <c r="M42" i="2"/>
  <c r="G46" i="2"/>
  <c r="I46" i="2" s="1"/>
  <c r="M28" i="2"/>
  <c r="M17" i="2"/>
  <c r="M43" i="2"/>
  <c r="M30" i="2"/>
  <c r="M29" i="2"/>
  <c r="E33" i="2"/>
  <c r="E41" i="2"/>
  <c r="E9" i="2"/>
  <c r="E43" i="2"/>
  <c r="E24" i="2"/>
  <c r="M10" i="2"/>
  <c r="M21" i="2"/>
  <c r="M14" i="2"/>
  <c r="M13" i="2"/>
  <c r="M34" i="2"/>
  <c r="M33" i="2"/>
  <c r="M37" i="2"/>
  <c r="M9" i="2"/>
  <c r="E8" i="2"/>
  <c r="E32" i="2"/>
  <c r="E38" i="2"/>
  <c r="E44" i="2"/>
  <c r="E12" i="2"/>
  <c r="E19" i="2"/>
  <c r="E30" i="2"/>
  <c r="E18" i="2"/>
  <c r="E21" i="2"/>
  <c r="E16" i="2"/>
  <c r="E26" i="2"/>
  <c r="E22" i="2"/>
  <c r="D44" i="2"/>
  <c r="C44" i="3" s="1"/>
  <c r="E29" i="2"/>
  <c r="E42" i="2"/>
  <c r="E37" i="2"/>
  <c r="E35" i="2"/>
  <c r="E15" i="2"/>
  <c r="E39" i="2"/>
  <c r="E14" i="2"/>
  <c r="E31" i="2"/>
  <c r="E36" i="2"/>
  <c r="E23" i="2"/>
  <c r="E20" i="2"/>
  <c r="E27" i="2"/>
  <c r="E28" i="2"/>
  <c r="E17" i="2"/>
  <c r="E40" i="2"/>
  <c r="E25" i="2"/>
  <c r="E10" i="2"/>
  <c r="L44" i="2"/>
  <c r="G44" i="3" s="1"/>
  <c r="M23" i="2"/>
  <c r="M27" i="2"/>
  <c r="M44" i="2"/>
  <c r="H45" i="2"/>
  <c r="E45" i="3" s="1"/>
  <c r="M46" i="2"/>
  <c r="L45" i="2"/>
  <c r="G45" i="3" s="1"/>
  <c r="M45" i="2" l="1"/>
  <c r="H46" i="2"/>
  <c r="E46" i="3" s="1"/>
  <c r="I45" i="2"/>
</calcChain>
</file>

<file path=xl/sharedStrings.xml><?xml version="1.0" encoding="utf-8"?>
<sst xmlns="http://schemas.openxmlformats.org/spreadsheetml/2006/main" count="422" uniqueCount="225">
  <si>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</si>
  <si>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</si>
  <si>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</si>
  <si>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</si>
  <si>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</si>
  <si>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</si>
  <si>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</si>
  <si>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</si>
  <si>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</si>
  <si>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</si>
  <si>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</si>
  <si>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</si>
  <si>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</si>
  <si>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</si>
  <si>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</si>
  <si>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</si>
  <si>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</si>
  <si>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</si>
  <si>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</si>
  <si>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</si>
  <si>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</si>
  <si>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</si>
  <si>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</si>
  <si>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</si>
  <si>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</si>
  <si>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</si>
  <si>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</si>
  <si>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</si>
  <si>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</si>
  <si>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</si>
  <si>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</si>
  <si>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</si>
  <si>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</si>
  <si>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</si>
  <si>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</si>
  <si>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</si>
  <si>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</si>
  <si>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</si>
  <si>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</si>
  <si>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</si>
  <si>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</si>
  <si>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</si>
  <si>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</si>
  <si>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</si>
  <si>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</si>
  <si>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</si>
  <si>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</si>
  <si>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</si>
  <si>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</si>
  <si>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</si>
  <si>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</si>
  <si>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</si>
  <si>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</si>
  <si>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</si>
  <si>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</si>
  <si>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</si>
  <si>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</si>
  <si>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</si>
  <si>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</si>
  <si>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</si>
  <si>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</si>
  <si>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</si>
  <si>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</si>
  <si>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</si>
  <si>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</si>
  <si>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</si>
  <si>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</si>
  <si>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</si>
  <si>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</si>
  <si>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</si>
  <si>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</si>
  <si>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</si>
  <si>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</si>
  <si>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</si>
  <si>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</si>
  <si>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</si>
  <si>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</si>
  <si>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</si>
  <si>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</si>
  <si>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</si>
  <si>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</si>
  <si>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</si>
  <si>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</si>
  <si>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</si>
  <si>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</si>
  <si>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</si>
  <si>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</si>
  <si>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</si>
  <si>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</si>
  <si>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</si>
  <si>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</si>
  <si>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</si>
  <si>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</si>
  <si>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</si>
  <si>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</si>
  <si>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</si>
  <si>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</si>
  <si>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</si>
  <si>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</si>
  <si>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</si>
  <si>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</si>
  <si>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</si>
  <si>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</si>
  <si>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</si>
  <si>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</si>
  <si>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</si>
  <si>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</si>
  <si>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</si>
  <si>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</si>
  <si>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</si>
  <si>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</si>
  <si>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</si>
  <si>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</si>
  <si>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</si>
  <si>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</si>
  <si>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</si>
  <si>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</si>
  <si>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</si>
  <si>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</si>
  <si>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</si>
  <si>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OCAK  (2023/2022)</t>
  </si>
  <si>
    <t>SON 12 AYLIK
(2023/2022)</t>
  </si>
  <si>
    <t>2023 YILI İHRACATIMIZDA İLK 20 ÜLKE (1.000 $)</t>
  </si>
  <si>
    <t>1 - 31 OCAK İHRACAT RAKAMLARI</t>
  </si>
  <si>
    <t xml:space="preserve">SEKTÖREL BAZDA İHRACAT RAKAMLARI -1.000 $ </t>
  </si>
  <si>
    <t>1 - 31 OCAK</t>
  </si>
  <si>
    <t>1 OCAK  -  31 OCAK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</si>
  <si>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</si>
  <si>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</si>
  <si>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</si>
  <si>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</si>
  <si>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</si>
  <si>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</si>
  <si>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</si>
  <si>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</si>
  <si>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</si>
  <si>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</si>
  <si>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</si>
  <si>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</si>
  <si>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</si>
  <si>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</si>
  <si>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</si>
  <si>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</si>
  <si>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</si>
  <si>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</si>
  <si>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</si>
  <si>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</si>
  <si>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</si>
  <si>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</si>
  <si>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</si>
  <si>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</si>
  <si>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</si>
  <si>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</si>
  <si>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</si>
  <si>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</si>
  <si>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</si>
  <si>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1 - 31 OCAK</t>
  </si>
  <si>
    <t>2023  1 - 31 OCAK</t>
  </si>
  <si>
    <t>ANDORRA</t>
  </si>
  <si>
    <t>SUUDİ ARABİSTAN</t>
  </si>
  <si>
    <t>BURUNDİ</t>
  </si>
  <si>
    <t>MALİ</t>
  </si>
  <si>
    <t>PALAU</t>
  </si>
  <si>
    <t>FİJİ</t>
  </si>
  <si>
    <t>ST. LUCİA</t>
  </si>
  <si>
    <t>ST. VİNCENT VE GRENADİNES</t>
  </si>
  <si>
    <t>SURİNAM</t>
  </si>
  <si>
    <t>TÜRK VE CAİCOS AD.</t>
  </si>
  <si>
    <t>ALMANYA</t>
  </si>
  <si>
    <t>ABD</t>
  </si>
  <si>
    <t>BİRLEŞİK KRALLIK</t>
  </si>
  <si>
    <t>İTALYA</t>
  </si>
  <si>
    <t>RUSYA FEDERASYONU</t>
  </si>
  <si>
    <t>İSPANYA</t>
  </si>
  <si>
    <t>FRANSA</t>
  </si>
  <si>
    <t>IRAK</t>
  </si>
  <si>
    <t>HOLLANDA</t>
  </si>
  <si>
    <t>İSRAİL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</si>
  <si>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</si>
  <si>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</si>
  <si>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</si>
  <si>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</si>
  <si>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</si>
  <si>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</si>
  <si>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</si>
  <si>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</si>
  <si>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DENIZLI</t>
  </si>
  <si>
    <t>MERSIN</t>
  </si>
  <si>
    <t>MUŞ</t>
  </si>
  <si>
    <t>ADIYAMAN</t>
  </si>
  <si>
    <t>ELAZIĞ</t>
  </si>
  <si>
    <t>TOKAT</t>
  </si>
  <si>
    <t>YOZGAT</t>
  </si>
  <si>
    <t>VAN</t>
  </si>
  <si>
    <t>KARAMAN</t>
  </si>
  <si>
    <t>BALIKESIR</t>
  </si>
  <si>
    <t>ŞANLIURFA</t>
  </si>
  <si>
    <t>RIZE</t>
  </si>
  <si>
    <t>İMMİB</t>
  </si>
  <si>
    <t>UİB</t>
  </si>
  <si>
    <t>OAİB</t>
  </si>
  <si>
    <t>İTKİB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</si>
  <si>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</si>
  <si>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</si>
  <si>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</si>
  <si>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</si>
  <si>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</si>
  <si>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</si>
  <si>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</si>
  <si>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</si>
  <si>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</si>
  <si>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</si>
  <si>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ROMANYA</t>
  </si>
  <si>
    <t>POLONYA</t>
  </si>
  <si>
    <t>BELÇİKA</t>
  </si>
  <si>
    <t>BULGARİSTAN</t>
  </si>
  <si>
    <t>UKRAYNA</t>
  </si>
  <si>
    <t>BAE</t>
  </si>
  <si>
    <t>MISIR</t>
  </si>
  <si>
    <t>ÇİN</t>
  </si>
  <si>
    <t>İRAN</t>
  </si>
  <si>
    <t>İhracatçı Birlikleri Kaydından Muaf İhracat ile Antrepo ve Serbest Bölgeler Farkı</t>
  </si>
  <si>
    <t>GENEL İHRACAT TOPLAMI</t>
  </si>
  <si>
    <t>1 Ocak - 31 Ocak</t>
  </si>
  <si>
    <t>1 Şubat - 31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</si>
</sst>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0000FF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17" fillId="0" borderId="33" xfId="2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13086511.433890002</c:v>
                </c:pt>
                <c:pt idx="1">
                  <c:v>14951346.48866</c:v>
                </c:pt>
                <c:pt idx="2">
                  <c:v>17129698.55257</c:v>
                </c:pt>
                <c:pt idx="3">
                  <c:v>17698452.184039999</c:v>
                </c:pt>
                <c:pt idx="4">
                  <c:v>14046533.19176</c:v>
                </c:pt>
                <c:pt idx="5">
                  <c:v>17244413.010979995</c:v>
                </c:pt>
                <c:pt idx="6">
                  <c:v>13509873.497939998</c:v>
                </c:pt>
                <c:pt idx="7">
                  <c:v>15252945.799640002</c:v>
                </c:pt>
                <c:pt idx="8">
                  <c:v>16217347.961259998</c:v>
                </c:pt>
                <c:pt idx="9">
                  <c:v>15002207.561970001</c:v>
                </c:pt>
                <c:pt idx="10">
                  <c:v>15473977.56546</c:v>
                </c:pt>
                <c:pt idx="11">
                  <c:v>16145985.20707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C-46F5-8CC9-74D5E00EAD36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13674372.703699999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C-46F5-8CC9-74D5E00E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612608"/>
        <c:axId val="-528609888"/>
      </c:lineChart>
      <c:catAx>
        <c:axId val="-5286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098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12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128117.14168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8-4C2C-A826-0F300C4E0C14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119386.62277</c:v>
                </c:pt>
                <c:pt idx="1">
                  <c:v>126481.11577</c:v>
                </c:pt>
                <c:pt idx="2">
                  <c:v>155085.14507999999</c:v>
                </c:pt>
                <c:pt idx="3">
                  <c:v>138429.82032999999</c:v>
                </c:pt>
                <c:pt idx="4">
                  <c:v>95080.687220000007</c:v>
                </c:pt>
                <c:pt idx="5">
                  <c:v>119344.37836</c:v>
                </c:pt>
                <c:pt idx="6">
                  <c:v>74157.958230000004</c:v>
                </c:pt>
                <c:pt idx="7">
                  <c:v>106003.37844</c:v>
                </c:pt>
                <c:pt idx="8">
                  <c:v>146740.45514000001</c:v>
                </c:pt>
                <c:pt idx="9">
                  <c:v>177248.45986999999</c:v>
                </c:pt>
                <c:pt idx="10">
                  <c:v>168504.45168999999</c:v>
                </c:pt>
                <c:pt idx="11">
                  <c:v>145873.00924000001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8-4C2C-A826-0F300C4E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69584"/>
        <c:axId val="-487073936"/>
      </c:lineChart>
      <c:catAx>
        <c:axId val="-4870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73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9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143380.07011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4785-8970-D67F5E607549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111705.48845999999</c:v>
                </c:pt>
                <c:pt idx="6">
                  <c:v>86058.781050000005</c:v>
                </c:pt>
                <c:pt idx="7">
                  <c:v>91009.194390000004</c:v>
                </c:pt>
                <c:pt idx="8">
                  <c:v>135579.10144</c:v>
                </c:pt>
                <c:pt idx="9">
                  <c:v>177683.17348</c:v>
                </c:pt>
                <c:pt idx="10">
                  <c:v>224180.24567999999</c:v>
                </c:pt>
                <c:pt idx="11">
                  <c:v>203740.94269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6-4785-8970-D67F5E60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69040"/>
        <c:axId val="-487075568"/>
      </c:lineChart>
      <c:catAx>
        <c:axId val="-48706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755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119781.41794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5-4E35-AAE6-B7C48D4DE53E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37818.71056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5-4E35-AAE6-B7C48D4D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71760"/>
        <c:axId val="-487061424"/>
      </c:lineChart>
      <c:catAx>
        <c:axId val="-4870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61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1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AFD-BC91-BA0ACB07585D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78845.419500000004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79447.835479999994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AFD-BC91-BA0ACB075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70672"/>
        <c:axId val="-487074480"/>
      </c:lineChart>
      <c:catAx>
        <c:axId val="-48707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74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0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13964.294620000001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255-A9D6-63767CA4F4F5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10095.649670000001</c:v>
                </c:pt>
                <c:pt idx="11">
                  <c:v>12922.570610000001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5-4255-A9D6-63767CA4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72848"/>
        <c:axId val="-487067408"/>
      </c:lineChart>
      <c:catAx>
        <c:axId val="-48707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6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272220.71084000001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A-40C0-8A35-AE914A53CF43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355465.01121999999</c:v>
                </c:pt>
                <c:pt idx="11">
                  <c:v>352216.18831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A-40C0-8A35-AE914A53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47952"/>
        <c:axId val="-527652304"/>
      </c:lineChart>
      <c:catAx>
        <c:axId val="-52764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2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47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626715.73794999998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B-4A8A-9C06-9C0AFC26814B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557497.03052000003</c:v>
                </c:pt>
                <c:pt idx="1">
                  <c:v>622166.26231000002</c:v>
                </c:pt>
                <c:pt idx="2">
                  <c:v>751891.70181</c:v>
                </c:pt>
                <c:pt idx="3">
                  <c:v>775701.01003</c:v>
                </c:pt>
                <c:pt idx="4">
                  <c:v>612483.20826999994</c:v>
                </c:pt>
                <c:pt idx="5">
                  <c:v>799388.60693000001</c:v>
                </c:pt>
                <c:pt idx="6">
                  <c:v>605455.88789000001</c:v>
                </c:pt>
                <c:pt idx="7">
                  <c:v>730893.07758000004</c:v>
                </c:pt>
                <c:pt idx="8">
                  <c:v>759715.09967000003</c:v>
                </c:pt>
                <c:pt idx="9">
                  <c:v>703092.39431</c:v>
                </c:pt>
                <c:pt idx="10">
                  <c:v>763604.66440999997</c:v>
                </c:pt>
                <c:pt idx="11">
                  <c:v>756062.44391000003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B-4A8A-9C06-9C0AFC26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57200"/>
        <c:axId val="-527653936"/>
      </c:lineChart>
      <c:catAx>
        <c:axId val="-52765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3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7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818844.41035999998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F00-9710-E6E20077ED42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814849.09288000001</c:v>
                </c:pt>
                <c:pt idx="1">
                  <c:v>879852.99762000004</c:v>
                </c:pt>
                <c:pt idx="2">
                  <c:v>950831.65110999998</c:v>
                </c:pt>
                <c:pt idx="3">
                  <c:v>993023.02806000004</c:v>
                </c:pt>
                <c:pt idx="4">
                  <c:v>766312.74545000005</c:v>
                </c:pt>
                <c:pt idx="5">
                  <c:v>981321.17888999998</c:v>
                </c:pt>
                <c:pt idx="6">
                  <c:v>726692.88011999999</c:v>
                </c:pt>
                <c:pt idx="7">
                  <c:v>834803.68868999998</c:v>
                </c:pt>
                <c:pt idx="8">
                  <c:v>933987.89688999997</c:v>
                </c:pt>
                <c:pt idx="9">
                  <c:v>833418.71823999996</c:v>
                </c:pt>
                <c:pt idx="10">
                  <c:v>843700.19992000004</c:v>
                </c:pt>
                <c:pt idx="11">
                  <c:v>797929.22268000001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F00-9710-E6E20077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50672"/>
        <c:axId val="-527651760"/>
      </c:lineChart>
      <c:catAx>
        <c:axId val="-52765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1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0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178765.28078999999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0-4A64-98E9-D5BA3F4B25E7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132688.50438</c:v>
                </c:pt>
                <c:pt idx="1">
                  <c:v>177391.11674</c:v>
                </c:pt>
                <c:pt idx="2">
                  <c:v>191688.26595</c:v>
                </c:pt>
                <c:pt idx="3">
                  <c:v>187035.60385000001</c:v>
                </c:pt>
                <c:pt idx="4">
                  <c:v>116468.30718</c:v>
                </c:pt>
                <c:pt idx="5">
                  <c:v>171948.24174</c:v>
                </c:pt>
                <c:pt idx="6">
                  <c:v>155381.46864000001</c:v>
                </c:pt>
                <c:pt idx="7">
                  <c:v>190918.48850000001</c:v>
                </c:pt>
                <c:pt idx="8">
                  <c:v>209891.81539999999</c:v>
                </c:pt>
                <c:pt idx="9">
                  <c:v>168450.18599999999</c:v>
                </c:pt>
                <c:pt idx="10">
                  <c:v>173204.92809</c:v>
                </c:pt>
                <c:pt idx="11">
                  <c:v>182188.81114000001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0-4A64-98E9-D5BA3F4B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51216"/>
        <c:axId val="-527650128"/>
      </c:lineChart>
      <c:catAx>
        <c:axId val="-52765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0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1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211588.22725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0B3-A6C0-92012647E7C3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</c:v>
                </c:pt>
                <c:pt idx="2">
                  <c:v>259806.35934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225209.31993999999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245560.21207000001</c:v>
                </c:pt>
                <c:pt idx="9">
                  <c:v>256688.17389999999</c:v>
                </c:pt>
                <c:pt idx="10">
                  <c:v>256505.15161</c:v>
                </c:pt>
                <c:pt idx="11">
                  <c:v>260573.89637999999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0B3-A6C0-92012647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49040"/>
        <c:axId val="-527644688"/>
      </c:lineChart>
      <c:catAx>
        <c:axId val="-52764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4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4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4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554613.88928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537920.48459999997</c:v>
                </c:pt>
                <c:pt idx="9">
                  <c:v>462086.31361000001</c:v>
                </c:pt>
                <c:pt idx="10">
                  <c:v>506969.26679000002</c:v>
                </c:pt>
                <c:pt idx="11">
                  <c:v>515376.89234000002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D-438D-8B1A-F87D40AAAD8E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441187.83958999999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D-438D-8B1A-F87D40AA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604448"/>
        <c:axId val="-528600640"/>
      </c:lineChart>
      <c:catAx>
        <c:axId val="-5286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00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4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2304656.6137399999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9-4201-9B5E-4A9E1E8C65D2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2140818.1069399999</c:v>
                </c:pt>
                <c:pt idx="1">
                  <c:v>2432142.45628</c:v>
                </c:pt>
                <c:pt idx="2">
                  <c:v>3019349.6324700001</c:v>
                </c:pt>
                <c:pt idx="3">
                  <c:v>3329944.5374699999</c:v>
                </c:pt>
                <c:pt idx="4">
                  <c:v>2789449.3668499999</c:v>
                </c:pt>
                <c:pt idx="5">
                  <c:v>3166894.1696700002</c:v>
                </c:pt>
                <c:pt idx="6">
                  <c:v>2890617.6830600002</c:v>
                </c:pt>
                <c:pt idx="7">
                  <c:v>2921520.1910999999</c:v>
                </c:pt>
                <c:pt idx="8">
                  <c:v>2915273.07932</c:v>
                </c:pt>
                <c:pt idx="9">
                  <c:v>2602922.8490900001</c:v>
                </c:pt>
                <c:pt idx="10">
                  <c:v>2596672.32779</c:v>
                </c:pt>
                <c:pt idx="11">
                  <c:v>2697310.6537500001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9-4201-9B5E-4A9E1E8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43600"/>
        <c:axId val="-527656656"/>
      </c:lineChart>
      <c:catAx>
        <c:axId val="-52764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6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43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845229.70395999996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A-4311-A82E-A8F3AB2FD5B6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711437.15801999997</c:v>
                </c:pt>
                <c:pt idx="1">
                  <c:v>812974.17383999994</c:v>
                </c:pt>
                <c:pt idx="2">
                  <c:v>908590.07807000005</c:v>
                </c:pt>
                <c:pt idx="3">
                  <c:v>906174.47777</c:v>
                </c:pt>
                <c:pt idx="4">
                  <c:v>719501.70007000002</c:v>
                </c:pt>
                <c:pt idx="5">
                  <c:v>903231.11878999998</c:v>
                </c:pt>
                <c:pt idx="6">
                  <c:v>720374.21255000005</c:v>
                </c:pt>
                <c:pt idx="7">
                  <c:v>848168.67052000004</c:v>
                </c:pt>
                <c:pt idx="8">
                  <c:v>947254.02254000003</c:v>
                </c:pt>
                <c:pt idx="9">
                  <c:v>851893.18825999997</c:v>
                </c:pt>
                <c:pt idx="10">
                  <c:v>1010457.56155</c:v>
                </c:pt>
                <c:pt idx="11">
                  <c:v>1026359.93086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A-4311-A82E-A8F3AB2F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27656112"/>
        <c:axId val="-527652848"/>
      </c:lineChart>
      <c:catAx>
        <c:axId val="-52765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2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7652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765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2715993.1433799998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2-4122-8AAC-078893B27342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2227605.1015499998</c:v>
                </c:pt>
                <c:pt idx="1">
                  <c:v>2538713.4399899999</c:v>
                </c:pt>
                <c:pt idx="2">
                  <c:v>2679518.6510700001</c:v>
                </c:pt>
                <c:pt idx="3">
                  <c:v>2742252.9052900001</c:v>
                </c:pt>
                <c:pt idx="4">
                  <c:v>2295113.42447</c:v>
                </c:pt>
                <c:pt idx="5">
                  <c:v>2768865.08421</c:v>
                </c:pt>
                <c:pt idx="6">
                  <c:v>2048286.8811699999</c:v>
                </c:pt>
                <c:pt idx="7">
                  <c:v>2264676.2521700002</c:v>
                </c:pt>
                <c:pt idx="8">
                  <c:v>2751432.2712699999</c:v>
                </c:pt>
                <c:pt idx="9">
                  <c:v>2648017.0054100002</c:v>
                </c:pt>
                <c:pt idx="10">
                  <c:v>2872680.5989600001</c:v>
                </c:pt>
                <c:pt idx="11">
                  <c:v>3143690.4763099998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2-4122-8AAC-078893B2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801248"/>
        <c:axId val="-484805056"/>
      </c:lineChart>
      <c:catAx>
        <c:axId val="-4848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80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805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801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1181220.0105300001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328-AA26-543BCF67A812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1173479.1423599999</c:v>
                </c:pt>
                <c:pt idx="2">
                  <c:v>1365461.9220199999</c:v>
                </c:pt>
                <c:pt idx="3">
                  <c:v>1395662.5628</c:v>
                </c:pt>
                <c:pt idx="4">
                  <c:v>1064462.9976600001</c:v>
                </c:pt>
                <c:pt idx="5">
                  <c:v>1356755.5385100001</c:v>
                </c:pt>
                <c:pt idx="6">
                  <c:v>1024780.52143</c:v>
                </c:pt>
                <c:pt idx="7">
                  <c:v>1254222.15787</c:v>
                </c:pt>
                <c:pt idx="8">
                  <c:v>1335867.60467</c:v>
                </c:pt>
                <c:pt idx="9">
                  <c:v>1322071.98336</c:v>
                </c:pt>
                <c:pt idx="10">
                  <c:v>1424860.3137399999</c:v>
                </c:pt>
                <c:pt idx="11">
                  <c:v>1475968.2724899999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328-AA26-543BCF67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8528"/>
        <c:axId val="-484792544"/>
      </c:lineChart>
      <c:catAx>
        <c:axId val="-4847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792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8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1633774.4841799999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3-4279-AD19-40F6A22E26F5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1591577.56587</c:v>
                </c:pt>
                <c:pt idx="1">
                  <c:v>1840385.6207999999</c:v>
                </c:pt>
                <c:pt idx="2">
                  <c:v>2014112.0729700001</c:v>
                </c:pt>
                <c:pt idx="3">
                  <c:v>2035761.3961</c:v>
                </c:pt>
                <c:pt idx="4">
                  <c:v>1335940.6166399999</c:v>
                </c:pt>
                <c:pt idx="5">
                  <c:v>1965761.827</c:v>
                </c:pt>
                <c:pt idx="6">
                  <c:v>1617670.7281500001</c:v>
                </c:pt>
                <c:pt idx="7">
                  <c:v>1837165.3706799999</c:v>
                </c:pt>
                <c:pt idx="8">
                  <c:v>1921237.99272</c:v>
                </c:pt>
                <c:pt idx="9">
                  <c:v>1703024.5623000001</c:v>
                </c:pt>
                <c:pt idx="10">
                  <c:v>1632528.42138</c:v>
                </c:pt>
                <c:pt idx="11">
                  <c:v>1705964.6519299999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F3-4279-AD19-40F6A22E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9616"/>
        <c:axId val="-484794176"/>
      </c:lineChart>
      <c:catAx>
        <c:axId val="-4847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794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9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1051191.2639299999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29A-B868-F35009C73EEE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1119856.9291300001</c:v>
                </c:pt>
                <c:pt idx="1">
                  <c:v>1241133.5713299999</c:v>
                </c:pt>
                <c:pt idx="2">
                  <c:v>1443509.0598299999</c:v>
                </c:pt>
                <c:pt idx="3">
                  <c:v>1497011.76575</c:v>
                </c:pt>
                <c:pt idx="4">
                  <c:v>1165895.8104399999</c:v>
                </c:pt>
                <c:pt idx="5">
                  <c:v>1343626.07287</c:v>
                </c:pt>
                <c:pt idx="6">
                  <c:v>978615.20582000003</c:v>
                </c:pt>
                <c:pt idx="7">
                  <c:v>1131847.1642400001</c:v>
                </c:pt>
                <c:pt idx="8">
                  <c:v>1187821.43139</c:v>
                </c:pt>
                <c:pt idx="9">
                  <c:v>1048289.67213</c:v>
                </c:pt>
                <c:pt idx="10">
                  <c:v>1128501.0979899999</c:v>
                </c:pt>
                <c:pt idx="11">
                  <c:v>1096959.9160500001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29A-B868-F35009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802880"/>
        <c:axId val="-484790912"/>
      </c:lineChart>
      <c:catAx>
        <c:axId val="-484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790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802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361385.00406000001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AE9-A6CE-C5B8733F44B1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428053.20218999998</c:v>
                </c:pt>
                <c:pt idx="2">
                  <c:v>513024.81352999998</c:v>
                </c:pt>
                <c:pt idx="3">
                  <c:v>565859.13638000004</c:v>
                </c:pt>
                <c:pt idx="4">
                  <c:v>444259.99423000001</c:v>
                </c:pt>
                <c:pt idx="5">
                  <c:v>522799.37628999999</c:v>
                </c:pt>
                <c:pt idx="6">
                  <c:v>416828.85447000002</c:v>
                </c:pt>
                <c:pt idx="7">
                  <c:v>473865.71408000001</c:v>
                </c:pt>
                <c:pt idx="8">
                  <c:v>458865.90658000001</c:v>
                </c:pt>
                <c:pt idx="9">
                  <c:v>413971.79278000002</c:v>
                </c:pt>
                <c:pt idx="10">
                  <c:v>416878.57192999998</c:v>
                </c:pt>
                <c:pt idx="11">
                  <c:v>440330.60742000001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6-4AE9-A6CE-C5B8733F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89824"/>
        <c:axId val="-484803968"/>
      </c:lineChart>
      <c:catAx>
        <c:axId val="-4847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8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8039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89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419909.45636000001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1-4BCD-86E3-FEC8450F16A5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490433.21701000002</c:v>
                </c:pt>
                <c:pt idx="2">
                  <c:v>434701.79544999998</c:v>
                </c:pt>
                <c:pt idx="3">
                  <c:v>528541.51058999996</c:v>
                </c:pt>
                <c:pt idx="4">
                  <c:v>352291.01225999999</c:v>
                </c:pt>
                <c:pt idx="5">
                  <c:v>532308.12436999998</c:v>
                </c:pt>
                <c:pt idx="6">
                  <c:v>370703.57504000003</c:v>
                </c:pt>
                <c:pt idx="7">
                  <c:v>500922.78922999999</c:v>
                </c:pt>
                <c:pt idx="8">
                  <c:v>600788.17457999999</c:v>
                </c:pt>
                <c:pt idx="9">
                  <c:v>535739.17507999996</c:v>
                </c:pt>
                <c:pt idx="10">
                  <c:v>602687.60698000004</c:v>
                </c:pt>
                <c:pt idx="11">
                  <c:v>545911.53295000002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1-4BCD-86E3-FEC8450F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5264"/>
        <c:axId val="-484800704"/>
      </c:lineChart>
      <c:catAx>
        <c:axId val="-4847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80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800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52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1115232.23125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9-4EC6-A2E9-EA0C6708DDB0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1623915.4354699999</c:v>
                </c:pt>
                <c:pt idx="1">
                  <c:v>1746728.13481</c:v>
                </c:pt>
                <c:pt idx="2">
                  <c:v>2254353.9685900002</c:v>
                </c:pt>
                <c:pt idx="3">
                  <c:v>2016311.52859</c:v>
                </c:pt>
                <c:pt idx="4">
                  <c:v>1903123.4676699999</c:v>
                </c:pt>
                <c:pt idx="5">
                  <c:v>2283539.7187399999</c:v>
                </c:pt>
                <c:pt idx="6">
                  <c:v>1597247.1047799999</c:v>
                </c:pt>
                <c:pt idx="7">
                  <c:v>1804336.65756</c:v>
                </c:pt>
                <c:pt idx="8">
                  <c:v>1755216.7901399999</c:v>
                </c:pt>
                <c:pt idx="9">
                  <c:v>1380156.5170799999</c:v>
                </c:pt>
                <c:pt idx="10">
                  <c:v>1345713.64586</c:v>
                </c:pt>
                <c:pt idx="11">
                  <c:v>1336687.4783000001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9-4EC6-A2E9-EA0C6708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4797440"/>
        <c:axId val="-484796896"/>
      </c:lineChart>
      <c:catAx>
        <c:axId val="-484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4796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479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441187.83958999999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8-4BD2-8E3F-DD5A8F5C1C54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554613.88928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537920.48459999997</c:v>
                </c:pt>
                <c:pt idx="9">
                  <c:v>462086.31361000001</c:v>
                </c:pt>
                <c:pt idx="10">
                  <c:v>506969.26679000002</c:v>
                </c:pt>
                <c:pt idx="11">
                  <c:v>515376.89234000002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8-4BD2-8E3F-DD5A8F5C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956080"/>
        <c:axId val="-483946832"/>
      </c:lineChart>
      <c:catAx>
        <c:axId val="-48395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4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3946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56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17553879.908</c:v>
                </c:pt>
                <c:pt idx="1">
                  <c:v>19904524.796999998</c:v>
                </c:pt>
                <c:pt idx="2">
                  <c:v>22609679.313999999</c:v>
                </c:pt>
                <c:pt idx="3">
                  <c:v>23331781.055</c:v>
                </c:pt>
                <c:pt idx="4">
                  <c:v>18935010.199999999</c:v>
                </c:pt>
                <c:pt idx="5">
                  <c:v>23360517.27</c:v>
                </c:pt>
                <c:pt idx="6">
                  <c:v>18489138.460999999</c:v>
                </c:pt>
                <c:pt idx="7">
                  <c:v>21278049.202</c:v>
                </c:pt>
                <c:pt idx="8">
                  <c:v>22590911.390999999</c:v>
                </c:pt>
                <c:pt idx="9">
                  <c:v>21317990.923999999</c:v>
                </c:pt>
                <c:pt idx="10">
                  <c:v>21890105.41</c:v>
                </c:pt>
                <c:pt idx="11">
                  <c:v>22910311.534000002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D-49F2-B337-04140907E5E6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19375952.506000001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D-49F2-B337-04140907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606080"/>
        <c:axId val="-528613152"/>
      </c:lineChart>
      <c:catAx>
        <c:axId val="-528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13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6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20520.979780000001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B-4FE5-9507-0E25A9669742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44156.116430000002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189404.33997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B-4FE5-9507-0E25A9669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954992"/>
        <c:axId val="-483947920"/>
      </c:lineChart>
      <c:catAx>
        <c:axId val="-48395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4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394792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549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281475.74774000002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AC2-9C78-75642BB836AC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325086.20932999998</c:v>
                </c:pt>
                <c:pt idx="2">
                  <c:v>326942.17726000003</c:v>
                </c:pt>
                <c:pt idx="3">
                  <c:v>390536.09840999998</c:v>
                </c:pt>
                <c:pt idx="4">
                  <c:v>330387.68416</c:v>
                </c:pt>
                <c:pt idx="5">
                  <c:v>286912.79222</c:v>
                </c:pt>
                <c:pt idx="6">
                  <c:v>294368.00948000001</c:v>
                </c:pt>
                <c:pt idx="7">
                  <c:v>333540.52403999999</c:v>
                </c:pt>
                <c:pt idx="8">
                  <c:v>166231.57717999999</c:v>
                </c:pt>
                <c:pt idx="9">
                  <c:v>464526.74857</c:v>
                </c:pt>
                <c:pt idx="10">
                  <c:v>503261.41817000002</c:v>
                </c:pt>
                <c:pt idx="11">
                  <c:v>647456.32842999999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E-4AC2-9C78-75642BB8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949008"/>
        <c:axId val="-483956624"/>
      </c:lineChart>
      <c:catAx>
        <c:axId val="-48394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5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3956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490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525475.29835000006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1-4F17-87E4-28F485F59892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536899.12800999999</c:v>
                </c:pt>
                <c:pt idx="2">
                  <c:v>616162.07577</c:v>
                </c:pt>
                <c:pt idx="3">
                  <c:v>635002.06160999998</c:v>
                </c:pt>
                <c:pt idx="4">
                  <c:v>494775.11898999999</c:v>
                </c:pt>
                <c:pt idx="5">
                  <c:v>620020.02442000003</c:v>
                </c:pt>
                <c:pt idx="6">
                  <c:v>458452.47336</c:v>
                </c:pt>
                <c:pt idx="7">
                  <c:v>545058.45654000004</c:v>
                </c:pt>
                <c:pt idx="8">
                  <c:v>577135.14075999998</c:v>
                </c:pt>
                <c:pt idx="9">
                  <c:v>551390.01911999995</c:v>
                </c:pt>
                <c:pt idx="10">
                  <c:v>599070.64202000003</c:v>
                </c:pt>
                <c:pt idx="11">
                  <c:v>587720.72021000006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1-4F17-87E4-28F485F5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3947376"/>
        <c:axId val="-483946288"/>
      </c:lineChart>
      <c:catAx>
        <c:axId val="-48394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4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39462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3947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2549930.7949399999</c:v>
                </c:pt>
                <c:pt idx="1">
                  <c:v>2742426.2719200002</c:v>
                </c:pt>
                <c:pt idx="2">
                  <c:v>2964255.6098699998</c:v>
                </c:pt>
                <c:pt idx="3">
                  <c:v>2749071.7943600002</c:v>
                </c:pt>
                <c:pt idx="4">
                  <c:v>2408542.0611700001</c:v>
                </c:pt>
                <c:pt idx="5">
                  <c:v>2984763.8989500003</c:v>
                </c:pt>
                <c:pt idx="6">
                  <c:v>2311853.4873099998</c:v>
                </c:pt>
                <c:pt idx="7">
                  <c:v>2760400.2864800002</c:v>
                </c:pt>
                <c:pt idx="8">
                  <c:v>2983346.5857000002</c:v>
                </c:pt>
                <c:pt idx="9">
                  <c:v>3028936.5658999993</c:v>
                </c:pt>
                <c:pt idx="10">
                  <c:v>3322248.8327899994</c:v>
                </c:pt>
                <c:pt idx="11">
                  <c:v>3429045.3452399997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9-4105-BE49-E64EAB784BA8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2875570.6479600002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9-4105-BE49-E64EAB78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598464"/>
        <c:axId val="-528609344"/>
      </c:lineChart>
      <c:catAx>
        <c:axId val="-52859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093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598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C-4FD5-8681-61283386A624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C-4FD5-8681-61283386A624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C-4FD5-8681-61283386A624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C-4FD5-8681-61283386A624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C-4FD5-8681-61283386A624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C-4FD5-8681-61283386A624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C-4FD5-8681-61283386A624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C-4FD5-8681-61283386A624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C-4FD5-8681-61283386A624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8C-4FD5-8681-61283386A624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8C-4FD5-8681-61283386A624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8C-4FD5-8681-61283386A624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17553879.908</c:v>
                </c:pt>
                <c:pt idx="1">
                  <c:v>19904524.796999998</c:v>
                </c:pt>
                <c:pt idx="2">
                  <c:v>22609679.313999999</c:v>
                </c:pt>
                <c:pt idx="3">
                  <c:v>23331781.055</c:v>
                </c:pt>
                <c:pt idx="4">
                  <c:v>18935010.199999999</c:v>
                </c:pt>
                <c:pt idx="5">
                  <c:v>23360517.27</c:v>
                </c:pt>
                <c:pt idx="6">
                  <c:v>18489138.460999999</c:v>
                </c:pt>
                <c:pt idx="7">
                  <c:v>21278049.202</c:v>
                </c:pt>
                <c:pt idx="8">
                  <c:v>22590911.390999999</c:v>
                </c:pt>
                <c:pt idx="9">
                  <c:v>21317990.923999999</c:v>
                </c:pt>
                <c:pt idx="10">
                  <c:v>21890105.41</c:v>
                </c:pt>
                <c:pt idx="11">
                  <c:v>22910311.534000002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8C-4FD5-8681-61283386A624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19375952.506000001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8C-4FD5-8681-61283386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612064"/>
        <c:axId val="-528611520"/>
      </c:lineChart>
      <c:catAx>
        <c:axId val="-5286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1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1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120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254171899.46599999</c:v>
                </c:pt>
                <c:pt idx="21">
                  <c:v>19375952.506000001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9F6-800D-C4F3397F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8602816"/>
        <c:axId val="-528608256"/>
      </c:barChart>
      <c:catAx>
        <c:axId val="-5286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286082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2860281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989464.66679000005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D-4DC5-8ECD-0E440E11A9C2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829221.51020000002</c:v>
                </c:pt>
                <c:pt idx="1">
                  <c:v>938161.19772000005</c:v>
                </c:pt>
                <c:pt idx="2">
                  <c:v>960869.57848000003</c:v>
                </c:pt>
                <c:pt idx="3">
                  <c:v>811694.10247000004</c:v>
                </c:pt>
                <c:pt idx="4">
                  <c:v>865010.54304000002</c:v>
                </c:pt>
                <c:pt idx="5">
                  <c:v>994788.24161000003</c:v>
                </c:pt>
                <c:pt idx="6">
                  <c:v>826260.72427000001</c:v>
                </c:pt>
                <c:pt idx="7">
                  <c:v>993120.15720000002</c:v>
                </c:pt>
                <c:pt idx="8">
                  <c:v>1009533.4045600001</c:v>
                </c:pt>
                <c:pt idx="9">
                  <c:v>1043251.95526</c:v>
                </c:pt>
                <c:pt idx="10">
                  <c:v>1075811.20722</c:v>
                </c:pt>
                <c:pt idx="11">
                  <c:v>1123181.3973300001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D-4DC5-8ECD-0E440E11A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7347168"/>
        <c:axId val="-487066864"/>
      </c:lineChart>
      <c:catAx>
        <c:axId val="-617347168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668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17347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325100.64347000001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9-41B2-83E6-8CA88CFB4CC7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209879.04910999999</c:v>
                </c:pt>
                <c:pt idx="4">
                  <c:v>189527.81724</c:v>
                </c:pt>
                <c:pt idx="5">
                  <c:v>293476.03868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238895.37641999999</c:v>
                </c:pt>
                <c:pt idx="10">
                  <c:v>354051.85645999998</c:v>
                </c:pt>
                <c:pt idx="11">
                  <c:v>415015.96049000003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9-41B2-83E6-8CA88CFB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63600"/>
        <c:axId val="-487060880"/>
      </c:lineChart>
      <c:catAx>
        <c:axId val="-48706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60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3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170739.8541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9-4966-8D58-B144E65F8135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202863.34534</c:v>
                </c:pt>
                <c:pt idx="2">
                  <c:v>229835.91381</c:v>
                </c:pt>
                <c:pt idx="3">
                  <c:v>206672.23843999999</c:v>
                </c:pt>
                <c:pt idx="4">
                  <c:v>157721.86092000001</c:v>
                </c:pt>
                <c:pt idx="5">
                  <c:v>182204.15208</c:v>
                </c:pt>
                <c:pt idx="6">
                  <c:v>160742.92937999999</c:v>
                </c:pt>
                <c:pt idx="7">
                  <c:v>235840.42480000001</c:v>
                </c:pt>
                <c:pt idx="8">
                  <c:v>261677.54871999999</c:v>
                </c:pt>
                <c:pt idx="9">
                  <c:v>246335.36655999999</c:v>
                </c:pt>
                <c:pt idx="10">
                  <c:v>231129.649</c:v>
                </c:pt>
                <c:pt idx="11">
                  <c:v>237179.11728999999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9-4966-8D58-B144E65F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7076112"/>
        <c:axId val="-487066320"/>
      </c:lineChart>
      <c:catAx>
        <c:axId val="-48707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6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7066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7076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426356</xdr:colOff>
      <xdr:row>0</xdr:row>
      <xdr:rowOff>38610</xdr:rowOff>
    </xdr:from>
    <xdr:to>
      <xdr:col>0</xdr:col>
      <xdr:colOff>3263899</xdr:colOff>
      <xdr:row>4</xdr:row>
      <xdr:rowOff>3885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356" y="38610"/>
          <a:ext cx="2837543" cy="9359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M3" sqref="M3"/>
    </sheetView>
  </sheetViews>
  <sheetFormatPr defaultColWidth="9.08984375" defaultRowHeight="12.5" x14ac:dyDescent="0.25"/>
  <cols>
    <col min="1" max="1" width="52.36328125" style="1" customWidth="1"/>
    <col min="2" max="2" width="17.9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90625" style="1" bestFit="1" customWidth="1"/>
    <col min="8" max="8" width="10.36328125" style="1" bestFit="1" customWidth="1"/>
    <col min="9" max="9" width="13.54296875" style="1" bestFit="1" customWidth="1"/>
    <col min="10" max="11" width="18.6328125" style="1" bestFit="1" customWidth="1"/>
    <col min="12" max="13" width="9.453125" style="1" bestFit="1" customWidth="1"/>
    <col min="14" max="16384" width="9.08984375" style="1"/>
  </cols>
  <sheetData>
    <row r="1" spans="1:13" ht="25" x14ac:dyDescent="0.5">
      <c r="A1" s="164"/>
      <c r="B1" s="150" t="s">
        <v>123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A2" s="164"/>
      <c r="D2" s="2"/>
    </row>
    <row r="3" spans="1:13" x14ac:dyDescent="0.25">
      <c r="A3" s="164"/>
      <c r="D3" s="2"/>
    </row>
    <row r="4" spans="1:13" ht="25.5" customHeight="1" x14ac:dyDescent="0.25">
      <c r="A4" s="165"/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7" t="s">
        <v>124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8" x14ac:dyDescent="0.25">
      <c r="A6" s="3"/>
      <c r="B6" s="146" t="s">
        <v>125</v>
      </c>
      <c r="C6" s="146"/>
      <c r="D6" s="146"/>
      <c r="E6" s="146"/>
      <c r="F6" s="146" t="s">
        <v>126</v>
      </c>
      <c r="G6" s="146"/>
      <c r="H6" s="146"/>
      <c r="I6" s="146"/>
      <c r="J6" s="146" t="s">
        <v>104</v>
      </c>
      <c r="K6" s="146"/>
      <c r="L6" s="146"/>
      <c r="M6" s="146"/>
    </row>
    <row r="7" spans="1:13" ht="29" x14ac:dyDescent="0.4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127</v>
      </c>
      <c r="K7" s="5" t="s">
        <v>128</v>
      </c>
      <c r="L7" s="7" t="s">
        <v>118</v>
      </c>
      <c r="M7" s="7" t="s">
        <v>119</v>
      </c>
    </row>
    <row r="8" spans="1:13" ht="16.5" x14ac:dyDescent="0.35">
      <c r="A8" s="85" t="s">
        <v>2</v>
      </c>
      <c r="B8" s="8">
        <f>B9+B18+B20</f>
        <v>2549930.7949399999</v>
      </c>
      <c r="C8" s="8">
        <f>C9+C18+C20</f>
        <v>2875570.6479600002</v>
      </c>
      <c r="D8" s="10">
        <f t="shared" ref="D8:D46" si="0">(C8-B8)/B8*100</f>
        <v>12.770536897165579</v>
      </c>
      <c r="E8" s="10">
        <f t="shared" ref="E8:E45" si="1">C8/C$46*100</f>
        <v>14.840925353577042</v>
      </c>
      <c r="F8" s="8">
        <f>F9+F18+F20</f>
        <v>2549930.7949399999</v>
      </c>
      <c r="G8" s="8">
        <f>G9+G18+G20</f>
        <v>2875570.6479600002</v>
      </c>
      <c r="H8" s="10">
        <f t="shared" ref="H8:H46" si="2">(G8-F8)/F8*100</f>
        <v>12.770536897165579</v>
      </c>
      <c r="I8" s="10">
        <f t="shared" ref="I8:I46" si="3">G8/G$46*100</f>
        <v>14.840925353577042</v>
      </c>
      <c r="J8" s="8">
        <f>J9+J18+J20</f>
        <v>30197145.25742</v>
      </c>
      <c r="K8" s="8">
        <f>K9+K18+K20</f>
        <v>34560461.387649998</v>
      </c>
      <c r="L8" s="10">
        <f t="shared" ref="L8:L46" si="4">(K8-J8)/J8*100</f>
        <v>14.44943253090406</v>
      </c>
      <c r="M8" s="10">
        <f t="shared" ref="M8:M46" si="5">K8/K$46*100</f>
        <v>13.500498120717342</v>
      </c>
    </row>
    <row r="9" spans="1:13" ht="15.5" x14ac:dyDescent="0.35">
      <c r="A9" s="9" t="s">
        <v>3</v>
      </c>
      <c r="B9" s="8">
        <f>B10+B11+B12+B13+B14+B15+B16+B17</f>
        <v>1692138.4441</v>
      </c>
      <c r="C9" s="8">
        <f>C10+C11+C12+C13+C14+C15+C16+C17</f>
        <v>1976634.1991700002</v>
      </c>
      <c r="D9" s="10">
        <f t="shared" si="0"/>
        <v>16.81279425226435</v>
      </c>
      <c r="E9" s="10">
        <f t="shared" si="1"/>
        <v>10.20148144230799</v>
      </c>
      <c r="F9" s="8">
        <f>F10+F11+F12+F13+F14+F15+F16+F17</f>
        <v>1692138.4441</v>
      </c>
      <c r="G9" s="8">
        <f>G10+G11+G12+G13+G14+G15+G16+G17</f>
        <v>1976634.1991700002</v>
      </c>
      <c r="H9" s="10">
        <f t="shared" si="2"/>
        <v>16.81279425226435</v>
      </c>
      <c r="I9" s="10">
        <f t="shared" si="3"/>
        <v>10.20148144230799</v>
      </c>
      <c r="J9" s="8">
        <f>J10+J11+J12+J13+J14+J15+J16+J17</f>
        <v>19621446.117729999</v>
      </c>
      <c r="K9" s="8">
        <f>K10+K11+K12+K13+K14+K15+K16+K17</f>
        <v>22016458.378910001</v>
      </c>
      <c r="L9" s="10">
        <f t="shared" si="4"/>
        <v>12.206094529474369</v>
      </c>
      <c r="M9" s="10">
        <f t="shared" si="5"/>
        <v>8.6003815642212675</v>
      </c>
    </row>
    <row r="10" spans="1:13" ht="14" x14ac:dyDescent="0.3">
      <c r="A10" s="11" t="s">
        <v>129</v>
      </c>
      <c r="B10" s="12">
        <v>829221.51020000002</v>
      </c>
      <c r="C10" s="12">
        <v>989464.66679000005</v>
      </c>
      <c r="D10" s="13">
        <f t="shared" si="0"/>
        <v>19.324529648459187</v>
      </c>
      <c r="E10" s="13">
        <f t="shared" si="1"/>
        <v>5.1066633574973936</v>
      </c>
      <c r="F10" s="12">
        <v>829221.51020000002</v>
      </c>
      <c r="G10" s="12">
        <v>989464.66679000005</v>
      </c>
      <c r="H10" s="13">
        <f t="shared" si="2"/>
        <v>19.324529648459187</v>
      </c>
      <c r="I10" s="13">
        <f t="shared" si="3"/>
        <v>5.1066633574973936</v>
      </c>
      <c r="J10" s="12">
        <v>9376504.6048900001</v>
      </c>
      <c r="K10" s="12">
        <v>11631147.17595</v>
      </c>
      <c r="L10" s="13">
        <f t="shared" si="4"/>
        <v>24.045661641163885</v>
      </c>
      <c r="M10" s="13">
        <f t="shared" si="5"/>
        <v>4.5435238502577491</v>
      </c>
    </row>
    <row r="11" spans="1:13" ht="14" x14ac:dyDescent="0.3">
      <c r="A11" s="11" t="s">
        <v>130</v>
      </c>
      <c r="B11" s="12">
        <v>284427.62802</v>
      </c>
      <c r="C11" s="12">
        <v>325100.64347000001</v>
      </c>
      <c r="D11" s="13">
        <f t="shared" si="0"/>
        <v>14.299952410790423</v>
      </c>
      <c r="E11" s="13">
        <f t="shared" si="1"/>
        <v>1.677856318905244</v>
      </c>
      <c r="F11" s="12">
        <v>284427.62802</v>
      </c>
      <c r="G11" s="12">
        <v>325100.64347000001</v>
      </c>
      <c r="H11" s="13">
        <f t="shared" si="2"/>
        <v>14.299952410790423</v>
      </c>
      <c r="I11" s="13">
        <f t="shared" si="3"/>
        <v>1.677856318905244</v>
      </c>
      <c r="J11" s="12">
        <v>3086672.3420600002</v>
      </c>
      <c r="K11" s="12">
        <v>2992961.91763</v>
      </c>
      <c r="L11" s="13">
        <f t="shared" si="4"/>
        <v>-3.0359692913650549</v>
      </c>
      <c r="M11" s="13">
        <f t="shared" si="5"/>
        <v>1.1691532786880394</v>
      </c>
    </row>
    <row r="12" spans="1:13" ht="14" x14ac:dyDescent="0.3">
      <c r="A12" s="11" t="s">
        <v>131</v>
      </c>
      <c r="B12" s="12">
        <v>172966.68771</v>
      </c>
      <c r="C12" s="12">
        <v>170739.8541</v>
      </c>
      <c r="D12" s="13">
        <f t="shared" si="0"/>
        <v>-1.2874349618890562</v>
      </c>
      <c r="E12" s="13">
        <f t="shared" si="1"/>
        <v>0.88119463570695855</v>
      </c>
      <c r="F12" s="12">
        <v>172966.68771</v>
      </c>
      <c r="G12" s="12">
        <v>170739.8541</v>
      </c>
      <c r="H12" s="13">
        <f t="shared" si="2"/>
        <v>-1.2874349618890562</v>
      </c>
      <c r="I12" s="13">
        <f t="shared" si="3"/>
        <v>0.88119463570695855</v>
      </c>
      <c r="J12" s="12">
        <v>2070041.1219599999</v>
      </c>
      <c r="K12" s="12">
        <v>2522942.40044</v>
      </c>
      <c r="L12" s="13">
        <f t="shared" si="4"/>
        <v>21.878854177117727</v>
      </c>
      <c r="M12" s="13">
        <f t="shared" si="5"/>
        <v>0.98554758149119603</v>
      </c>
    </row>
    <row r="13" spans="1:13" ht="14" x14ac:dyDescent="0.3">
      <c r="A13" s="11" t="s">
        <v>132</v>
      </c>
      <c r="B13" s="12">
        <v>119386.62277</v>
      </c>
      <c r="C13" s="12">
        <v>128117.14168</v>
      </c>
      <c r="D13" s="13">
        <f t="shared" si="0"/>
        <v>7.3128116931655445</v>
      </c>
      <c r="E13" s="13">
        <f t="shared" si="1"/>
        <v>0.66121725701137513</v>
      </c>
      <c r="F13" s="12">
        <v>119386.62277</v>
      </c>
      <c r="G13" s="12">
        <v>128117.14168</v>
      </c>
      <c r="H13" s="13">
        <f t="shared" si="2"/>
        <v>7.3128116931655445</v>
      </c>
      <c r="I13" s="13">
        <f t="shared" si="3"/>
        <v>0.66121725701137513</v>
      </c>
      <c r="J13" s="12">
        <v>1584478.58687</v>
      </c>
      <c r="K13" s="12">
        <v>1581066.0010500001</v>
      </c>
      <c r="L13" s="13">
        <f t="shared" si="4"/>
        <v>-0.21537595069310386</v>
      </c>
      <c r="M13" s="13">
        <f t="shared" si="5"/>
        <v>0.61761844949017952</v>
      </c>
    </row>
    <row r="14" spans="1:13" ht="14" x14ac:dyDescent="0.3">
      <c r="A14" s="11" t="s">
        <v>133</v>
      </c>
      <c r="B14" s="12">
        <v>181950.72448999999</v>
      </c>
      <c r="C14" s="12">
        <v>143380.07011</v>
      </c>
      <c r="D14" s="13">
        <f t="shared" si="0"/>
        <v>-21.198406595033831</v>
      </c>
      <c r="E14" s="13">
        <f t="shared" si="1"/>
        <v>0.73998978922765524</v>
      </c>
      <c r="F14" s="12">
        <v>181950.72448999999</v>
      </c>
      <c r="G14" s="12">
        <v>143380.07011</v>
      </c>
      <c r="H14" s="13">
        <f t="shared" si="2"/>
        <v>-21.198406595033831</v>
      </c>
      <c r="I14" s="13">
        <f t="shared" si="3"/>
        <v>0.73998978922765524</v>
      </c>
      <c r="J14" s="12">
        <v>2247126.01816</v>
      </c>
      <c r="K14" s="12">
        <v>1710983.3042299999</v>
      </c>
      <c r="L14" s="13">
        <f t="shared" si="4"/>
        <v>-23.859040819126221</v>
      </c>
      <c r="M14" s="13">
        <f t="shared" si="5"/>
        <v>0.66836859103941859</v>
      </c>
    </row>
    <row r="15" spans="1:13" ht="14" x14ac:dyDescent="0.3">
      <c r="A15" s="11" t="s">
        <v>134</v>
      </c>
      <c r="B15" s="12">
        <v>37521.507830000002</v>
      </c>
      <c r="C15" s="12">
        <v>119781.41794</v>
      </c>
      <c r="D15" s="13">
        <f t="shared" si="0"/>
        <v>219.23402034560505</v>
      </c>
      <c r="E15" s="13">
        <f t="shared" si="1"/>
        <v>0.61819628172038621</v>
      </c>
      <c r="F15" s="12">
        <v>37521.507830000002</v>
      </c>
      <c r="G15" s="12">
        <v>119781.41794</v>
      </c>
      <c r="H15" s="13">
        <f t="shared" si="2"/>
        <v>219.23402034560505</v>
      </c>
      <c r="I15" s="13">
        <f t="shared" si="3"/>
        <v>0.61819628172038621</v>
      </c>
      <c r="J15" s="12">
        <v>331013.09648000001</v>
      </c>
      <c r="K15" s="12">
        <v>577888.39858000004</v>
      </c>
      <c r="L15" s="13">
        <f t="shared" si="4"/>
        <v>74.58173248287666</v>
      </c>
      <c r="M15" s="13">
        <f t="shared" si="5"/>
        <v>0.22574297118040129</v>
      </c>
    </row>
    <row r="16" spans="1:13" ht="14" x14ac:dyDescent="0.3">
      <c r="A16" s="11" t="s">
        <v>135</v>
      </c>
      <c r="B16" s="12">
        <v>54248.671849999999</v>
      </c>
      <c r="C16" s="12">
        <v>86086.110459999996</v>
      </c>
      <c r="D16" s="13">
        <f t="shared" si="0"/>
        <v>58.687959583659364</v>
      </c>
      <c r="E16" s="13">
        <f t="shared" si="1"/>
        <v>0.44429356664320052</v>
      </c>
      <c r="F16" s="12">
        <v>54248.671849999999</v>
      </c>
      <c r="G16" s="12">
        <v>86086.110459999996</v>
      </c>
      <c r="H16" s="13">
        <f t="shared" si="2"/>
        <v>58.687959583659364</v>
      </c>
      <c r="I16" s="13">
        <f t="shared" si="3"/>
        <v>0.44429356664320052</v>
      </c>
      <c r="J16" s="12">
        <v>777608.58623000002</v>
      </c>
      <c r="K16" s="12">
        <v>860749.63864999998</v>
      </c>
      <c r="L16" s="13">
        <f t="shared" si="4"/>
        <v>10.691889710617035</v>
      </c>
      <c r="M16" s="13">
        <f t="shared" si="5"/>
        <v>0.33623824487351894</v>
      </c>
    </row>
    <row r="17" spans="1:13" ht="14" x14ac:dyDescent="0.3">
      <c r="A17" s="11" t="s">
        <v>136</v>
      </c>
      <c r="B17" s="12">
        <v>12415.09123</v>
      </c>
      <c r="C17" s="12">
        <v>13964.294620000001</v>
      </c>
      <c r="D17" s="13">
        <f t="shared" si="0"/>
        <v>12.478389093561262</v>
      </c>
      <c r="E17" s="13">
        <f t="shared" si="1"/>
        <v>7.2070235595776702E-2</v>
      </c>
      <c r="F17" s="12">
        <v>12415.09123</v>
      </c>
      <c r="G17" s="12">
        <v>13964.294620000001</v>
      </c>
      <c r="H17" s="13">
        <f t="shared" si="2"/>
        <v>12.478389093561262</v>
      </c>
      <c r="I17" s="13">
        <f t="shared" si="3"/>
        <v>7.2070235595776702E-2</v>
      </c>
      <c r="J17" s="12">
        <v>148001.76108</v>
      </c>
      <c r="K17" s="12">
        <v>138719.54238</v>
      </c>
      <c r="L17" s="13">
        <f t="shared" si="4"/>
        <v>-6.271694763809359</v>
      </c>
      <c r="M17" s="13">
        <f t="shared" si="5"/>
        <v>5.4188597200765055E-2</v>
      </c>
    </row>
    <row r="18" spans="1:13" ht="15.5" x14ac:dyDescent="0.35">
      <c r="A18" s="9" t="s">
        <v>12</v>
      </c>
      <c r="B18" s="8">
        <f>B19</f>
        <v>300295.32032</v>
      </c>
      <c r="C18" s="8">
        <f>C19</f>
        <v>272220.71084000001</v>
      </c>
      <c r="D18" s="10">
        <f t="shared" si="0"/>
        <v>-9.348999994433207</v>
      </c>
      <c r="E18" s="10">
        <f t="shared" si="1"/>
        <v>1.4049410513145277</v>
      </c>
      <c r="F18" s="8">
        <f>F19</f>
        <v>300295.32032</v>
      </c>
      <c r="G18" s="8">
        <f>G19</f>
        <v>272220.71084000001</v>
      </c>
      <c r="H18" s="10">
        <f t="shared" si="2"/>
        <v>-9.348999994433207</v>
      </c>
      <c r="I18" s="10">
        <f t="shared" si="3"/>
        <v>1.4049410513145277</v>
      </c>
      <c r="J18" s="8">
        <f>J19</f>
        <v>3481661.80082</v>
      </c>
      <c r="K18" s="8">
        <f>K19</f>
        <v>4036832.9136700002</v>
      </c>
      <c r="L18" s="10">
        <f t="shared" si="4"/>
        <v>15.94557842232828</v>
      </c>
      <c r="M18" s="10">
        <f t="shared" si="5"/>
        <v>1.5769249881636933</v>
      </c>
    </row>
    <row r="19" spans="1:13" ht="14" x14ac:dyDescent="0.3">
      <c r="A19" s="11" t="s">
        <v>137</v>
      </c>
      <c r="B19" s="12">
        <v>300295.32032</v>
      </c>
      <c r="C19" s="12">
        <v>272220.71084000001</v>
      </c>
      <c r="D19" s="13">
        <f t="shared" si="0"/>
        <v>-9.348999994433207</v>
      </c>
      <c r="E19" s="13">
        <f t="shared" si="1"/>
        <v>1.4049410513145277</v>
      </c>
      <c r="F19" s="12">
        <v>300295.32032</v>
      </c>
      <c r="G19" s="12">
        <v>272220.71084000001</v>
      </c>
      <c r="H19" s="13">
        <f t="shared" si="2"/>
        <v>-9.348999994433207</v>
      </c>
      <c r="I19" s="13">
        <f t="shared" si="3"/>
        <v>1.4049410513145277</v>
      </c>
      <c r="J19" s="12">
        <v>3481661.80082</v>
      </c>
      <c r="K19" s="12">
        <v>4036832.9136700002</v>
      </c>
      <c r="L19" s="13">
        <f t="shared" si="4"/>
        <v>15.94557842232828</v>
      </c>
      <c r="M19" s="13">
        <f t="shared" si="5"/>
        <v>1.5769249881636933</v>
      </c>
    </row>
    <row r="20" spans="1:13" ht="15.5" x14ac:dyDescent="0.35">
      <c r="A20" s="9" t="s">
        <v>110</v>
      </c>
      <c r="B20" s="8">
        <f>B21</f>
        <v>557497.03052000003</v>
      </c>
      <c r="C20" s="8">
        <f>C21</f>
        <v>626715.73794999998</v>
      </c>
      <c r="D20" s="10">
        <f t="shared" si="0"/>
        <v>12.415977779368054</v>
      </c>
      <c r="E20" s="10">
        <f t="shared" si="1"/>
        <v>3.2345028599545222</v>
      </c>
      <c r="F20" s="8">
        <f>F21</f>
        <v>557497.03052000003</v>
      </c>
      <c r="G20" s="8">
        <f>G21</f>
        <v>626715.73794999998</v>
      </c>
      <c r="H20" s="10">
        <f t="shared" si="2"/>
        <v>12.415977779368054</v>
      </c>
      <c r="I20" s="10">
        <f t="shared" si="3"/>
        <v>3.2345028599545222</v>
      </c>
      <c r="J20" s="8">
        <f>J21</f>
        <v>7094037.3388700001</v>
      </c>
      <c r="K20" s="8">
        <f>K21</f>
        <v>8507170.0950700007</v>
      </c>
      <c r="L20" s="10">
        <f t="shared" si="4"/>
        <v>19.920007306094849</v>
      </c>
      <c r="M20" s="10">
        <f t="shared" si="5"/>
        <v>3.3231915683323816</v>
      </c>
    </row>
    <row r="21" spans="1:13" ht="14" x14ac:dyDescent="0.3">
      <c r="A21" s="11" t="s">
        <v>138</v>
      </c>
      <c r="B21" s="12">
        <v>557497.03052000003</v>
      </c>
      <c r="C21" s="12">
        <v>626715.73794999998</v>
      </c>
      <c r="D21" s="13">
        <f t="shared" si="0"/>
        <v>12.415977779368054</v>
      </c>
      <c r="E21" s="13">
        <f t="shared" si="1"/>
        <v>3.2345028599545222</v>
      </c>
      <c r="F21" s="12">
        <v>557497.03052000003</v>
      </c>
      <c r="G21" s="12">
        <v>626715.73794999998</v>
      </c>
      <c r="H21" s="13">
        <f t="shared" si="2"/>
        <v>12.415977779368054</v>
      </c>
      <c r="I21" s="13">
        <f t="shared" si="3"/>
        <v>3.2345028599545222</v>
      </c>
      <c r="J21" s="12">
        <v>7094037.3388700001</v>
      </c>
      <c r="K21" s="12">
        <v>8507170.0950700007</v>
      </c>
      <c r="L21" s="13">
        <f t="shared" si="4"/>
        <v>19.920007306094849</v>
      </c>
      <c r="M21" s="13">
        <f t="shared" si="5"/>
        <v>3.3231915683323816</v>
      </c>
    </row>
    <row r="22" spans="1:13" ht="16.5" x14ac:dyDescent="0.35">
      <c r="A22" s="85" t="s">
        <v>14</v>
      </c>
      <c r="B22" s="8">
        <f>B23+B27+B29</f>
        <v>13086511.433890002</v>
      </c>
      <c r="C22" s="8">
        <f>C23+C27+C29</f>
        <v>13674372.703699999</v>
      </c>
      <c r="D22" s="10">
        <f t="shared" si="0"/>
        <v>4.4921159682604062</v>
      </c>
      <c r="E22" s="10">
        <f t="shared" si="1"/>
        <v>70.573937975258573</v>
      </c>
      <c r="F22" s="8">
        <f>F23+F27+F29</f>
        <v>13086511.433890002</v>
      </c>
      <c r="G22" s="8">
        <f>G23+G27+G29</f>
        <v>13674372.703699999</v>
      </c>
      <c r="H22" s="10">
        <f t="shared" si="2"/>
        <v>4.4921159682604062</v>
      </c>
      <c r="I22" s="10">
        <f t="shared" si="3"/>
        <v>70.573937975258573</v>
      </c>
      <c r="J22" s="8">
        <f>J23+J27+J29</f>
        <v>172800188.65586001</v>
      </c>
      <c r="K22" s="8">
        <f>K23+K27+K29</f>
        <v>186347153.72504997</v>
      </c>
      <c r="L22" s="10">
        <f t="shared" si="4"/>
        <v>7.8396703004586454</v>
      </c>
      <c r="M22" s="10">
        <f t="shared" si="5"/>
        <v>72.793570966765614</v>
      </c>
    </row>
    <row r="23" spans="1:13" ht="15.5" x14ac:dyDescent="0.35">
      <c r="A23" s="9" t="s">
        <v>15</v>
      </c>
      <c r="B23" s="8">
        <f>B24+B25+B26</f>
        <v>1146015.2379099999</v>
      </c>
      <c r="C23" s="8">
        <f>C24+C25+C26</f>
        <v>1209197.9183999998</v>
      </c>
      <c r="D23" s="10">
        <f>(C23-B23)/B23*100</f>
        <v>5.5132495973811713</v>
      </c>
      <c r="E23" s="10">
        <f t="shared" si="1"/>
        <v>6.2407147108022532</v>
      </c>
      <c r="F23" s="8">
        <f>F24+F25+F26</f>
        <v>1146015.2379099999</v>
      </c>
      <c r="G23" s="8">
        <f>G24+G25+G26</f>
        <v>1209197.9183999998</v>
      </c>
      <c r="H23" s="10">
        <f t="shared" si="2"/>
        <v>5.5132495973811713</v>
      </c>
      <c r="I23" s="10">
        <f t="shared" si="3"/>
        <v>6.2407147108022532</v>
      </c>
      <c r="J23" s="8">
        <f>J24+J25+J26</f>
        <v>15122986.878069999</v>
      </c>
      <c r="K23" s="8">
        <f>K24+K25+K26</f>
        <v>15231370.342320001</v>
      </c>
      <c r="L23" s="10">
        <f t="shared" si="4"/>
        <v>0.71668027701042347</v>
      </c>
      <c r="M23" s="10">
        <f t="shared" si="5"/>
        <v>5.9498941398948517</v>
      </c>
    </row>
    <row r="24" spans="1:13" ht="14" x14ac:dyDescent="0.3">
      <c r="A24" s="11" t="s">
        <v>139</v>
      </c>
      <c r="B24" s="12">
        <v>814849.09288000001</v>
      </c>
      <c r="C24" s="12">
        <v>818844.41035999998</v>
      </c>
      <c r="D24" s="13">
        <f t="shared" si="0"/>
        <v>0.49031379121733221</v>
      </c>
      <c r="E24" s="13">
        <f t="shared" si="1"/>
        <v>4.2260859697423125</v>
      </c>
      <c r="F24" s="12">
        <v>814849.09288000001</v>
      </c>
      <c r="G24" s="12">
        <v>818844.41035999998</v>
      </c>
      <c r="H24" s="13">
        <f t="shared" si="2"/>
        <v>0.49031379121733221</v>
      </c>
      <c r="I24" s="13">
        <f t="shared" si="3"/>
        <v>4.2260859697423125</v>
      </c>
      <c r="J24" s="12">
        <v>10226550.43134</v>
      </c>
      <c r="K24" s="12">
        <v>10360718.61803</v>
      </c>
      <c r="L24" s="13">
        <f t="shared" si="4"/>
        <v>1.3119593707652655</v>
      </c>
      <c r="M24" s="13">
        <f t="shared" si="5"/>
        <v>4.0472510092697656</v>
      </c>
    </row>
    <row r="25" spans="1:13" ht="14" x14ac:dyDescent="0.3">
      <c r="A25" s="11" t="s">
        <v>140</v>
      </c>
      <c r="B25" s="12">
        <v>132688.50438</v>
      </c>
      <c r="C25" s="12">
        <v>178765.28078999999</v>
      </c>
      <c r="D25" s="13">
        <f t="shared" si="0"/>
        <v>34.7255224748355</v>
      </c>
      <c r="E25" s="13">
        <f t="shared" si="1"/>
        <v>0.92261415656671919</v>
      </c>
      <c r="F25" s="12">
        <v>132688.50438</v>
      </c>
      <c r="G25" s="12">
        <v>178765.28078999999</v>
      </c>
      <c r="H25" s="13">
        <f t="shared" si="2"/>
        <v>34.7255224748355</v>
      </c>
      <c r="I25" s="13">
        <f t="shared" si="3"/>
        <v>0.92261415656671919</v>
      </c>
      <c r="J25" s="12">
        <v>1754447.0959099999</v>
      </c>
      <c r="K25" s="12">
        <v>2103332.5140200001</v>
      </c>
      <c r="L25" s="13">
        <f t="shared" si="4"/>
        <v>19.885775918996274</v>
      </c>
      <c r="M25" s="13">
        <f t="shared" si="5"/>
        <v>0.82163360998756441</v>
      </c>
    </row>
    <row r="26" spans="1:13" ht="14" x14ac:dyDescent="0.3">
      <c r="A26" s="11" t="s">
        <v>141</v>
      </c>
      <c r="B26" s="12">
        <v>198477.64064999999</v>
      </c>
      <c r="C26" s="12">
        <v>211588.22725</v>
      </c>
      <c r="D26" s="13">
        <f t="shared" si="0"/>
        <v>6.6055735835350431</v>
      </c>
      <c r="E26" s="13">
        <f t="shared" si="1"/>
        <v>1.0920145844932223</v>
      </c>
      <c r="F26" s="12">
        <v>198477.64064999999</v>
      </c>
      <c r="G26" s="12">
        <v>211588.22725</v>
      </c>
      <c r="H26" s="13">
        <f t="shared" si="2"/>
        <v>6.6055735835350431</v>
      </c>
      <c r="I26" s="13">
        <f t="shared" si="3"/>
        <v>1.0920145844932223</v>
      </c>
      <c r="J26" s="12">
        <v>3141989.3508199998</v>
      </c>
      <c r="K26" s="12">
        <v>2767319.2102700002</v>
      </c>
      <c r="L26" s="13">
        <f t="shared" si="4"/>
        <v>-11.924615226726273</v>
      </c>
      <c r="M26" s="13">
        <f t="shared" si="5"/>
        <v>1.0810095206375225</v>
      </c>
    </row>
    <row r="27" spans="1:13" ht="15.5" x14ac:dyDescent="0.35">
      <c r="A27" s="9" t="s">
        <v>19</v>
      </c>
      <c r="B27" s="8">
        <f>B28</f>
        <v>2140818.1069399999</v>
      </c>
      <c r="C27" s="8">
        <f>C28</f>
        <v>2304656.6137399999</v>
      </c>
      <c r="D27" s="10">
        <f t="shared" si="0"/>
        <v>7.6530792723060586</v>
      </c>
      <c r="E27" s="10">
        <f t="shared" si="1"/>
        <v>11.894417128790623</v>
      </c>
      <c r="F27" s="8">
        <f>F28</f>
        <v>2140818.1069399999</v>
      </c>
      <c r="G27" s="8">
        <f>G28</f>
        <v>2304656.6137399999</v>
      </c>
      <c r="H27" s="10">
        <f t="shared" si="2"/>
        <v>7.6530792723060586</v>
      </c>
      <c r="I27" s="10">
        <f t="shared" si="3"/>
        <v>11.894417128790623</v>
      </c>
      <c r="J27" s="8">
        <f>J28</f>
        <v>25917083.309799999</v>
      </c>
      <c r="K27" s="8">
        <f>K28</f>
        <v>33666753.560589999</v>
      </c>
      <c r="L27" s="10">
        <f t="shared" si="4"/>
        <v>29.901783924349335</v>
      </c>
      <c r="M27" s="10">
        <f t="shared" si="5"/>
        <v>13.151385280342895</v>
      </c>
    </row>
    <row r="28" spans="1:13" ht="14" x14ac:dyDescent="0.3">
      <c r="A28" s="11" t="s">
        <v>142</v>
      </c>
      <c r="B28" s="12">
        <v>2140818.1069399999</v>
      </c>
      <c r="C28" s="12">
        <v>2304656.6137399999</v>
      </c>
      <c r="D28" s="13">
        <f t="shared" si="0"/>
        <v>7.6530792723060586</v>
      </c>
      <c r="E28" s="13">
        <f t="shared" si="1"/>
        <v>11.894417128790623</v>
      </c>
      <c r="F28" s="12">
        <v>2140818.1069399999</v>
      </c>
      <c r="G28" s="12">
        <v>2304656.6137399999</v>
      </c>
      <c r="H28" s="13">
        <f t="shared" si="2"/>
        <v>7.6530792723060586</v>
      </c>
      <c r="I28" s="13">
        <f t="shared" si="3"/>
        <v>11.894417128790623</v>
      </c>
      <c r="J28" s="12">
        <v>25917083.309799999</v>
      </c>
      <c r="K28" s="12">
        <v>33666753.560589999</v>
      </c>
      <c r="L28" s="13">
        <f t="shared" si="4"/>
        <v>29.901783924349335</v>
      </c>
      <c r="M28" s="13">
        <f t="shared" si="5"/>
        <v>13.151385280342895</v>
      </c>
    </row>
    <row r="29" spans="1:13" ht="15.5" x14ac:dyDescent="0.35">
      <c r="A29" s="9" t="s">
        <v>21</v>
      </c>
      <c r="B29" s="8">
        <f>B30+B31+B32+B33+B34+B35+B36+B37+B38+B39+B40+B41</f>
        <v>9799678.0890400019</v>
      </c>
      <c r="C29" s="8">
        <f>C30+C31+C32+C33+C34+C35+C36+C37+C38+C39+C40+C41</f>
        <v>10160518.171559999</v>
      </c>
      <c r="D29" s="10">
        <f t="shared" si="0"/>
        <v>3.6821626102551455</v>
      </c>
      <c r="E29" s="10">
        <f t="shared" si="1"/>
        <v>52.438806135665693</v>
      </c>
      <c r="F29" s="8">
        <f>F30+F31+F32+F33+F34+F35+F36+F37+F38+F39+F40+F41</f>
        <v>9799678.0890400019</v>
      </c>
      <c r="G29" s="8">
        <f>G30+G31+G32+G33+G34+G35+G36+G37+G38+G39+G40+G41</f>
        <v>10160518.171559999</v>
      </c>
      <c r="H29" s="10">
        <f t="shared" si="2"/>
        <v>3.6821626102551455</v>
      </c>
      <c r="I29" s="10">
        <f t="shared" si="3"/>
        <v>52.438806135665693</v>
      </c>
      <c r="J29" s="8">
        <f>J30+J31+J32+J33+J34+J35+J36+J37+J38+J39+J40+J41</f>
        <v>131760118.46799</v>
      </c>
      <c r="K29" s="8">
        <f>K30+K31+K32+K33+K34+K35+K36+K37+K38+K39+K40+K41</f>
        <v>137449029.82213998</v>
      </c>
      <c r="L29" s="10">
        <f t="shared" si="4"/>
        <v>4.3176276860528588</v>
      </c>
      <c r="M29" s="10">
        <f t="shared" si="5"/>
        <v>53.692291546527862</v>
      </c>
    </row>
    <row r="30" spans="1:13" ht="14" x14ac:dyDescent="0.3">
      <c r="A30" s="11" t="s">
        <v>143</v>
      </c>
      <c r="B30" s="12">
        <v>1591577.56587</v>
      </c>
      <c r="C30" s="12">
        <v>1633774.4841799999</v>
      </c>
      <c r="D30" s="13">
        <f t="shared" si="0"/>
        <v>2.6512637030626824</v>
      </c>
      <c r="E30" s="13">
        <f t="shared" si="1"/>
        <v>8.4319699053457189</v>
      </c>
      <c r="F30" s="12">
        <v>1591577.56587</v>
      </c>
      <c r="G30" s="12">
        <v>1633774.4841799999</v>
      </c>
      <c r="H30" s="13">
        <f t="shared" si="2"/>
        <v>2.6512637030626824</v>
      </c>
      <c r="I30" s="13">
        <f t="shared" si="3"/>
        <v>8.4319699053457189</v>
      </c>
      <c r="J30" s="12">
        <v>20319282.862849999</v>
      </c>
      <c r="K30" s="12">
        <v>21243327.744849999</v>
      </c>
      <c r="L30" s="13">
        <f t="shared" si="4"/>
        <v>4.547625466100687</v>
      </c>
      <c r="M30" s="13">
        <f t="shared" si="5"/>
        <v>8.2983702989455708</v>
      </c>
    </row>
    <row r="31" spans="1:13" ht="14" x14ac:dyDescent="0.3">
      <c r="A31" s="11" t="s">
        <v>144</v>
      </c>
      <c r="B31" s="12">
        <v>2227605.1015499998</v>
      </c>
      <c r="C31" s="12">
        <v>2715993.1433799998</v>
      </c>
      <c r="D31" s="13">
        <f t="shared" si="0"/>
        <v>21.924354612501677</v>
      </c>
      <c r="E31" s="13">
        <f t="shared" si="1"/>
        <v>14.017340012259833</v>
      </c>
      <c r="F31" s="12">
        <v>2227605.1015499998</v>
      </c>
      <c r="G31" s="12">
        <v>2715993.1433799998</v>
      </c>
      <c r="H31" s="13">
        <f t="shared" si="2"/>
        <v>21.924354612501677</v>
      </c>
      <c r="I31" s="13">
        <f t="shared" si="3"/>
        <v>14.017340012259833</v>
      </c>
      <c r="J31" s="12">
        <v>29295931.852389999</v>
      </c>
      <c r="K31" s="12">
        <v>31469240.133699998</v>
      </c>
      <c r="L31" s="13">
        <f t="shared" si="4"/>
        <v>7.4184644211366777</v>
      </c>
      <c r="M31" s="13">
        <f t="shared" si="5"/>
        <v>12.292961384978433</v>
      </c>
    </row>
    <row r="32" spans="1:13" ht="14" x14ac:dyDescent="0.3">
      <c r="A32" s="11" t="s">
        <v>145</v>
      </c>
      <c r="B32" s="12">
        <v>70779.795960000003</v>
      </c>
      <c r="C32" s="12">
        <v>20520.979780000001</v>
      </c>
      <c r="D32" s="13">
        <f t="shared" si="0"/>
        <v>-71.007291697199747</v>
      </c>
      <c r="E32" s="13">
        <f t="shared" si="1"/>
        <v>0.10590952766655176</v>
      </c>
      <c r="F32" s="12">
        <v>70779.795960000003</v>
      </c>
      <c r="G32" s="12">
        <v>20520.979780000001</v>
      </c>
      <c r="H32" s="13">
        <f t="shared" si="2"/>
        <v>-71.007291697199747</v>
      </c>
      <c r="I32" s="13">
        <f t="shared" si="3"/>
        <v>0.10590952766655176</v>
      </c>
      <c r="J32" s="12">
        <v>1653304.6230299999</v>
      </c>
      <c r="K32" s="12">
        <v>1402907.0774099999</v>
      </c>
      <c r="L32" s="13">
        <f t="shared" si="4"/>
        <v>-15.14527583919158</v>
      </c>
      <c r="M32" s="13">
        <f t="shared" si="5"/>
        <v>0.54802348121668454</v>
      </c>
    </row>
    <row r="33" spans="1:13" ht="14" x14ac:dyDescent="0.3">
      <c r="A33" s="11" t="s">
        <v>146</v>
      </c>
      <c r="B33" s="12">
        <v>980376.86144999997</v>
      </c>
      <c r="C33" s="12">
        <v>1181220.0105300001</v>
      </c>
      <c r="D33" s="13">
        <f t="shared" si="0"/>
        <v>20.486320819827231</v>
      </c>
      <c r="E33" s="13">
        <f t="shared" si="1"/>
        <v>6.0963197043563193</v>
      </c>
      <c r="F33" s="12">
        <v>980376.86144999997</v>
      </c>
      <c r="G33" s="12">
        <v>1181220.0105300001</v>
      </c>
      <c r="H33" s="13">
        <f t="shared" si="2"/>
        <v>20.486320819827231</v>
      </c>
      <c r="I33" s="13">
        <f t="shared" si="3"/>
        <v>6.0963197043563193</v>
      </c>
      <c r="J33" s="12">
        <v>14246897.48153</v>
      </c>
      <c r="K33" s="12">
        <v>15374813.02744</v>
      </c>
      <c r="L33" s="13">
        <f t="shared" si="4"/>
        <v>7.9169204900383123</v>
      </c>
      <c r="M33" s="13">
        <f t="shared" si="5"/>
        <v>6.0059277581724491</v>
      </c>
    </row>
    <row r="34" spans="1:13" ht="14" x14ac:dyDescent="0.3">
      <c r="A34" s="11" t="s">
        <v>147</v>
      </c>
      <c r="B34" s="12">
        <v>711437.15801999997</v>
      </c>
      <c r="C34" s="12">
        <v>845229.70395999996</v>
      </c>
      <c r="D34" s="13">
        <f t="shared" si="0"/>
        <v>18.805954177647664</v>
      </c>
      <c r="E34" s="13">
        <f t="shared" si="1"/>
        <v>4.3622614356546556</v>
      </c>
      <c r="F34" s="12">
        <v>711437.15801999997</v>
      </c>
      <c r="G34" s="12">
        <v>845229.70395999996</v>
      </c>
      <c r="H34" s="13">
        <f t="shared" si="2"/>
        <v>18.805954177647664</v>
      </c>
      <c r="I34" s="13">
        <f t="shared" si="3"/>
        <v>4.3622614356546556</v>
      </c>
      <c r="J34" s="12">
        <v>9471927.1259199996</v>
      </c>
      <c r="K34" s="12">
        <v>10500208.838780001</v>
      </c>
      <c r="L34" s="13">
        <f t="shared" si="4"/>
        <v>10.856098227847431</v>
      </c>
      <c r="M34" s="13">
        <f t="shared" si="5"/>
        <v>4.1017406597976009</v>
      </c>
    </row>
    <row r="35" spans="1:13" ht="14" x14ac:dyDescent="0.3">
      <c r="A35" s="11" t="s">
        <v>148</v>
      </c>
      <c r="B35" s="12">
        <v>1119856.9291300001</v>
      </c>
      <c r="C35" s="12">
        <v>1051191.2639299999</v>
      </c>
      <c r="D35" s="13">
        <f t="shared" si="0"/>
        <v>-6.1316462321080145</v>
      </c>
      <c r="E35" s="13">
        <f t="shared" si="1"/>
        <v>5.4252365843923585</v>
      </c>
      <c r="F35" s="12">
        <v>1119856.9291300001</v>
      </c>
      <c r="G35" s="12">
        <v>1051191.2639299999</v>
      </c>
      <c r="H35" s="13">
        <f t="shared" si="2"/>
        <v>-6.1316462321080145</v>
      </c>
      <c r="I35" s="13">
        <f t="shared" si="3"/>
        <v>5.4252365843923585</v>
      </c>
      <c r="J35" s="12">
        <v>12718795.568010001</v>
      </c>
      <c r="K35" s="12">
        <v>14314402.03177</v>
      </c>
      <c r="L35" s="13">
        <f t="shared" si="4"/>
        <v>12.545263859521649</v>
      </c>
      <c r="M35" s="13">
        <f t="shared" si="5"/>
        <v>5.5916949592044745</v>
      </c>
    </row>
    <row r="36" spans="1:13" ht="14" x14ac:dyDescent="0.3">
      <c r="A36" s="11" t="s">
        <v>149</v>
      </c>
      <c r="B36" s="12">
        <v>1623915.4354699999</v>
      </c>
      <c r="C36" s="12">
        <v>1115232.23125</v>
      </c>
      <c r="D36" s="13">
        <f t="shared" si="0"/>
        <v>-31.324488523798955</v>
      </c>
      <c r="E36" s="13">
        <f t="shared" si="1"/>
        <v>5.7557543604870762</v>
      </c>
      <c r="F36" s="12">
        <v>1623915.4354699999</v>
      </c>
      <c r="G36" s="12">
        <v>1115232.23125</v>
      </c>
      <c r="H36" s="13">
        <f t="shared" si="2"/>
        <v>-31.324488523798955</v>
      </c>
      <c r="I36" s="13">
        <f t="shared" si="3"/>
        <v>5.7557543604870762</v>
      </c>
      <c r="J36" s="12">
        <v>22817943.636969998</v>
      </c>
      <c r="K36" s="12">
        <v>20538647.24337</v>
      </c>
      <c r="L36" s="13">
        <f t="shared" si="4"/>
        <v>-9.9890526064191238</v>
      </c>
      <c r="M36" s="13">
        <f t="shared" si="5"/>
        <v>8.0230979963212636</v>
      </c>
    </row>
    <row r="37" spans="1:13" ht="14" x14ac:dyDescent="0.3">
      <c r="A37" s="14" t="s">
        <v>150</v>
      </c>
      <c r="B37" s="12">
        <v>353650.46789000003</v>
      </c>
      <c r="C37" s="12">
        <v>361385.00406000001</v>
      </c>
      <c r="D37" s="13">
        <f t="shared" si="0"/>
        <v>2.1870566766521966</v>
      </c>
      <c r="E37" s="13">
        <f t="shared" si="1"/>
        <v>1.8651212318366941</v>
      </c>
      <c r="F37" s="12">
        <v>353650.46789000003</v>
      </c>
      <c r="G37" s="12">
        <v>361385.00406000001</v>
      </c>
      <c r="H37" s="13">
        <f t="shared" si="2"/>
        <v>2.1870566766521966</v>
      </c>
      <c r="I37" s="13">
        <f t="shared" si="3"/>
        <v>1.8651212318366941</v>
      </c>
      <c r="J37" s="12">
        <v>4685376.4444500003</v>
      </c>
      <c r="K37" s="12">
        <v>5456122.9739399999</v>
      </c>
      <c r="L37" s="13">
        <f t="shared" si="4"/>
        <v>16.450044913743849</v>
      </c>
      <c r="M37" s="13">
        <f t="shared" si="5"/>
        <v>2.1313482227526581</v>
      </c>
    </row>
    <row r="38" spans="1:13" ht="14" x14ac:dyDescent="0.3">
      <c r="A38" s="11" t="s">
        <v>151</v>
      </c>
      <c r="B38" s="12">
        <v>358948.23914999998</v>
      </c>
      <c r="C38" s="12">
        <v>419909.45636000001</v>
      </c>
      <c r="D38" s="13">
        <f t="shared" si="0"/>
        <v>16.98328910997251</v>
      </c>
      <c r="E38" s="13">
        <f t="shared" si="1"/>
        <v>2.1671680720210782</v>
      </c>
      <c r="F38" s="12">
        <v>358948.23914999998</v>
      </c>
      <c r="G38" s="12">
        <v>419909.45636000001</v>
      </c>
      <c r="H38" s="13">
        <f t="shared" si="2"/>
        <v>16.98328910997251</v>
      </c>
      <c r="I38" s="13">
        <f t="shared" si="3"/>
        <v>2.1671680720210782</v>
      </c>
      <c r="J38" s="12">
        <v>6819314.0127499998</v>
      </c>
      <c r="K38" s="12">
        <v>5914937.9698999999</v>
      </c>
      <c r="L38" s="13">
        <f t="shared" si="4"/>
        <v>-13.261979741057495</v>
      </c>
      <c r="M38" s="13">
        <f t="shared" si="5"/>
        <v>2.3105770507835359</v>
      </c>
    </row>
    <row r="39" spans="1:13" ht="14" x14ac:dyDescent="0.3">
      <c r="A39" s="11" t="s">
        <v>152</v>
      </c>
      <c r="B39" s="12">
        <v>295374.95462999999</v>
      </c>
      <c r="C39" s="12">
        <v>281475.74774000002</v>
      </c>
      <c r="D39" s="13">
        <f>(C39-B39)/B39*100</f>
        <v>-4.7056145662081423</v>
      </c>
      <c r="E39" s="13">
        <f t="shared" si="1"/>
        <v>1.4527066354690827</v>
      </c>
      <c r="F39" s="12">
        <v>295374.95462999999</v>
      </c>
      <c r="G39" s="12">
        <v>281475.74774000002</v>
      </c>
      <c r="H39" s="13">
        <f t="shared" si="2"/>
        <v>-4.7056145662081423</v>
      </c>
      <c r="I39" s="13">
        <f t="shared" si="3"/>
        <v>1.4527066354690827</v>
      </c>
      <c r="J39" s="12">
        <v>3338975.8927500001</v>
      </c>
      <c r="K39" s="12">
        <v>4350725.3149899999</v>
      </c>
      <c r="L39" s="13">
        <f t="shared" si="4"/>
        <v>30.301189788067536</v>
      </c>
      <c r="M39" s="13">
        <f t="shared" si="5"/>
        <v>1.699542094648343</v>
      </c>
    </row>
    <row r="40" spans="1:13" ht="14" x14ac:dyDescent="0.3">
      <c r="A40" s="11" t="s">
        <v>153</v>
      </c>
      <c r="B40" s="12">
        <v>457957.73116999998</v>
      </c>
      <c r="C40" s="12">
        <v>525475.29835000006</v>
      </c>
      <c r="D40" s="13">
        <f>(C40-B40)/B40*100</f>
        <v>14.743187544296891</v>
      </c>
      <c r="E40" s="13">
        <f t="shared" si="1"/>
        <v>2.7119972460052231</v>
      </c>
      <c r="F40" s="12">
        <v>457957.73116999998</v>
      </c>
      <c r="G40" s="12">
        <v>525475.29835000006</v>
      </c>
      <c r="H40" s="13">
        <f t="shared" si="2"/>
        <v>14.743187544296891</v>
      </c>
      <c r="I40" s="13">
        <f t="shared" si="3"/>
        <v>2.7119972460052231</v>
      </c>
      <c r="J40" s="12">
        <v>6250627.6375799999</v>
      </c>
      <c r="K40" s="12">
        <v>6747161.1591600003</v>
      </c>
      <c r="L40" s="13">
        <f t="shared" si="4"/>
        <v>7.943738619058724</v>
      </c>
      <c r="M40" s="13">
        <f t="shared" si="5"/>
        <v>2.6356718889744677</v>
      </c>
    </row>
    <row r="41" spans="1:13" ht="14" x14ac:dyDescent="0.3">
      <c r="A41" s="11" t="s">
        <v>154</v>
      </c>
      <c r="B41" s="12">
        <v>8197.8487499999992</v>
      </c>
      <c r="C41" s="12">
        <v>9110.8480400000008</v>
      </c>
      <c r="D41" s="13">
        <f t="shared" si="0"/>
        <v>11.13705946331349</v>
      </c>
      <c r="E41" s="13">
        <f t="shared" si="1"/>
        <v>4.7021420171104958E-2</v>
      </c>
      <c r="F41" s="12">
        <v>8197.8487499999992</v>
      </c>
      <c r="G41" s="12">
        <v>9110.8480400000008</v>
      </c>
      <c r="H41" s="13">
        <f t="shared" si="2"/>
        <v>11.13705946331349</v>
      </c>
      <c r="I41" s="13">
        <f t="shared" si="3"/>
        <v>4.7021420171104958E-2</v>
      </c>
      <c r="J41" s="12">
        <v>141741.32975999999</v>
      </c>
      <c r="K41" s="12">
        <v>136536.30682999999</v>
      </c>
      <c r="L41" s="13">
        <f t="shared" si="4"/>
        <v>-3.672198460966384</v>
      </c>
      <c r="M41" s="13">
        <f t="shared" si="5"/>
        <v>5.333575073239033E-2</v>
      </c>
    </row>
    <row r="42" spans="1:13" ht="15.5" x14ac:dyDescent="0.35">
      <c r="A42" s="9" t="s">
        <v>31</v>
      </c>
      <c r="B42" s="8">
        <f>B43</f>
        <v>497849.89552999998</v>
      </c>
      <c r="C42" s="8">
        <f>C43</f>
        <v>441187.83958999999</v>
      </c>
      <c r="D42" s="10">
        <f t="shared" si="0"/>
        <v>-11.381353385577961</v>
      </c>
      <c r="E42" s="10">
        <f t="shared" si="1"/>
        <v>2.2769865866123524</v>
      </c>
      <c r="F42" s="8">
        <f>F43</f>
        <v>497849.89552999998</v>
      </c>
      <c r="G42" s="8">
        <f>G43</f>
        <v>441187.83958999999</v>
      </c>
      <c r="H42" s="10">
        <f t="shared" si="2"/>
        <v>-11.381353385577961</v>
      </c>
      <c r="I42" s="10">
        <f t="shared" si="3"/>
        <v>2.2769865866123524</v>
      </c>
      <c r="J42" s="8">
        <f>J43</f>
        <v>6073247.3604600001</v>
      </c>
      <c r="K42" s="8">
        <f>K43</f>
        <v>6402177.87445</v>
      </c>
      <c r="L42" s="10">
        <f t="shared" si="4"/>
        <v>5.4160565915939571</v>
      </c>
      <c r="M42" s="10">
        <f t="shared" si="5"/>
        <v>2.5009096201880165</v>
      </c>
    </row>
    <row r="43" spans="1:13" ht="14" x14ac:dyDescent="0.3">
      <c r="A43" s="11" t="s">
        <v>155</v>
      </c>
      <c r="B43" s="12">
        <v>497849.89552999998</v>
      </c>
      <c r="C43" s="12">
        <v>441187.83958999999</v>
      </c>
      <c r="D43" s="13">
        <f t="shared" si="0"/>
        <v>-11.381353385577961</v>
      </c>
      <c r="E43" s="13">
        <f t="shared" si="1"/>
        <v>2.2769865866123524</v>
      </c>
      <c r="F43" s="12">
        <v>497849.89552999998</v>
      </c>
      <c r="G43" s="12">
        <v>441187.83958999999</v>
      </c>
      <c r="H43" s="13">
        <f t="shared" si="2"/>
        <v>-11.381353385577961</v>
      </c>
      <c r="I43" s="13">
        <f t="shared" si="3"/>
        <v>2.2769865866123524</v>
      </c>
      <c r="J43" s="12">
        <v>6073247.3604600001</v>
      </c>
      <c r="K43" s="12">
        <v>6402177.87445</v>
      </c>
      <c r="L43" s="13">
        <f t="shared" si="4"/>
        <v>5.4160565915939571</v>
      </c>
      <c r="M43" s="13">
        <f t="shared" si="5"/>
        <v>2.5009096201880165</v>
      </c>
    </row>
    <row r="44" spans="1:13" ht="15.5" x14ac:dyDescent="0.35">
      <c r="A44" s="9" t="s">
        <v>33</v>
      </c>
      <c r="B44" s="8">
        <f>B8+B22+B42</f>
        <v>16134292.124360003</v>
      </c>
      <c r="C44" s="8">
        <f>C8+C22+C42</f>
        <v>16991131.191249996</v>
      </c>
      <c r="D44" s="10">
        <f t="shared" si="0"/>
        <v>5.310670342929483</v>
      </c>
      <c r="E44" s="10">
        <f t="shared" si="1"/>
        <v>87.691849915447946</v>
      </c>
      <c r="F44" s="15">
        <f>F8+F22+F42</f>
        <v>16134292.124360003</v>
      </c>
      <c r="G44" s="15">
        <f>G8+G22+G42</f>
        <v>16991131.191249996</v>
      </c>
      <c r="H44" s="16">
        <f t="shared" si="2"/>
        <v>5.310670342929483</v>
      </c>
      <c r="I44" s="16">
        <f t="shared" si="3"/>
        <v>87.691849915447946</v>
      </c>
      <c r="J44" s="15">
        <f>J8+J22+J42</f>
        <v>209070581.27374002</v>
      </c>
      <c r="K44" s="15">
        <f>K8+K22+K42</f>
        <v>227309792.98714998</v>
      </c>
      <c r="L44" s="16">
        <f t="shared" si="4"/>
        <v>8.7239493965576251</v>
      </c>
      <c r="M44" s="16">
        <f t="shared" si="5"/>
        <v>88.794978707670964</v>
      </c>
    </row>
    <row r="45" spans="1:13" ht="31" x14ac:dyDescent="0.25">
      <c r="A45" s="137" t="s">
        <v>221</v>
      </c>
      <c r="B45" s="138">
        <f>B46-B44</f>
        <v>1419587.7836399972</v>
      </c>
      <c r="C45" s="138">
        <f>C46-C44</f>
        <v>2384821.3147500046</v>
      </c>
      <c r="D45" s="139">
        <f t="shared" si="0"/>
        <v>67.993930508124706</v>
      </c>
      <c r="E45" s="139">
        <f t="shared" si="1"/>
        <v>12.308150084552052</v>
      </c>
      <c r="F45" s="138">
        <f>F46-F44</f>
        <v>1419587.7836399972</v>
      </c>
      <c r="G45" s="138">
        <f>G46-G44</f>
        <v>2384821.3147500046</v>
      </c>
      <c r="H45" s="140">
        <f t="shared" si="2"/>
        <v>67.993930508124706</v>
      </c>
      <c r="I45" s="139">
        <f t="shared" si="3"/>
        <v>12.308150084552052</v>
      </c>
      <c r="J45" s="138">
        <f>J46-J44</f>
        <v>18693821.453259975</v>
      </c>
      <c r="K45" s="138">
        <f>K46-K44</f>
        <v>28684179.076850027</v>
      </c>
      <c r="L45" s="140">
        <f t="shared" si="4"/>
        <v>53.442029756028589</v>
      </c>
      <c r="M45" s="139">
        <f t="shared" si="5"/>
        <v>11.205021292329029</v>
      </c>
    </row>
    <row r="46" spans="1:13" ht="20" x14ac:dyDescent="0.25">
      <c r="A46" s="141" t="s">
        <v>222</v>
      </c>
      <c r="B46" s="142">
        <v>17553879.908</v>
      </c>
      <c r="C46" s="142">
        <v>19375952.506000001</v>
      </c>
      <c r="D46" s="143">
        <f t="shared" si="0"/>
        <v>10.379885287751172</v>
      </c>
      <c r="E46" s="144">
        <f t="shared" ref="E46" si="6">C46/C$46*100</f>
        <v>100</v>
      </c>
      <c r="F46" s="142">
        <v>17553879.908</v>
      </c>
      <c r="G46" s="142">
        <v>19375952.506000001</v>
      </c>
      <c r="H46" s="143">
        <f t="shared" si="2"/>
        <v>10.379885287751172</v>
      </c>
      <c r="I46" s="144">
        <f t="shared" si="3"/>
        <v>100</v>
      </c>
      <c r="J46" s="142">
        <v>227764402.727</v>
      </c>
      <c r="K46" s="142">
        <v>255993972.06400001</v>
      </c>
      <c r="L46" s="143">
        <f t="shared" si="4"/>
        <v>12.394197249003906</v>
      </c>
      <c r="M46" s="144">
        <f t="shared" si="5"/>
        <v>100</v>
      </c>
    </row>
  </sheetData>
  <mergeCells count="6">
    <mergeCell ref="B6:E6"/>
    <mergeCell ref="F6:I6"/>
    <mergeCell ref="J6:M6"/>
    <mergeCell ref="A5:M5"/>
    <mergeCell ref="B1:J1"/>
    <mergeCell ref="A1:A4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/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55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/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/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31" t="s">
        <v>58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59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B1" sqref="B1"/>
    </sheetView>
  </sheetViews>
  <sheetFormatPr defaultColWidth="9.08984375" defaultRowHeight="12.5" x14ac:dyDescent="0.25"/>
  <cols>
    <col min="1" max="1" width="7" customWidth="1"/>
    <col min="2" max="2" width="40.36328125" customWidth="1"/>
    <col min="3" max="4" width="11" style="33" bestFit="1" customWidth="1"/>
    <col min="5" max="5" width="12.36328125" style="34" bestFit="1" customWidth="1"/>
    <col min="6" max="6" width="11" style="34" bestFit="1" customWidth="1"/>
    <col min="7" max="7" width="12.36328125" style="34" bestFit="1" customWidth="1"/>
    <col min="8" max="8" width="11.453125" style="34" bestFit="1" customWidth="1"/>
    <col min="9" max="9" width="12.36328125" style="34" bestFit="1" customWidth="1"/>
    <col min="10" max="10" width="12.6328125" style="34" bestFit="1" customWidth="1"/>
    <col min="11" max="11" width="12.36328125" style="34" bestFit="1" customWidth="1"/>
    <col min="12" max="12" width="11" style="34" customWidth="1"/>
    <col min="13" max="13" width="12.3632812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5">
      <c r="A2" s="87">
        <v>2023</v>
      </c>
      <c r="B2" s="113" t="s">
        <v>2</v>
      </c>
      <c r="C2" s="114">
        <f>C4+C6+C8+C10+C12+C14+C16+C18+C20+C22</f>
        <v>2875570.6479600002</v>
      </c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ref="O2" si="0">O4+O6+O8+O10+O12+O14+O16+O18+O20+O22</f>
        <v>2875570.6479600002</v>
      </c>
    </row>
    <row r="3" spans="1:15" ht="14.5" thickTop="1" x14ac:dyDescent="0.3">
      <c r="A3" s="86">
        <v>2022</v>
      </c>
      <c r="B3" s="113" t="s">
        <v>2</v>
      </c>
      <c r="C3" s="114">
        <f>C5+C7+C9+C11+C13+C15+C17+C19+C21+C23</f>
        <v>2549930.7949399999</v>
      </c>
      <c r="D3" s="114">
        <f t="shared" ref="D3:O3" si="1">D5+D7+D9+D11+D13+D15+D17+D19+D21+D23</f>
        <v>2742426.2719200002</v>
      </c>
      <c r="E3" s="114">
        <f t="shared" si="1"/>
        <v>2964255.6098699998</v>
      </c>
      <c r="F3" s="114">
        <f t="shared" si="1"/>
        <v>2749071.7943600002</v>
      </c>
      <c r="G3" s="114">
        <f t="shared" si="1"/>
        <v>2408542.0611700001</v>
      </c>
      <c r="H3" s="114">
        <f t="shared" si="1"/>
        <v>2984763.8989500003</v>
      </c>
      <c r="I3" s="114">
        <f t="shared" si="1"/>
        <v>2311853.4873099998</v>
      </c>
      <c r="J3" s="114">
        <f t="shared" si="1"/>
        <v>2760400.2864800002</v>
      </c>
      <c r="K3" s="114">
        <f t="shared" si="1"/>
        <v>2983346.5857000002</v>
      </c>
      <c r="L3" s="114">
        <f t="shared" si="1"/>
        <v>3028936.5658999993</v>
      </c>
      <c r="M3" s="114">
        <f t="shared" si="1"/>
        <v>3322248.8327899994</v>
      </c>
      <c r="N3" s="114">
        <f t="shared" si="1"/>
        <v>3429045.3452399997</v>
      </c>
      <c r="O3" s="114">
        <f t="shared" si="1"/>
        <v>34234821.534630001</v>
      </c>
    </row>
    <row r="4" spans="1:15" s="37" customFormat="1" ht="14" x14ac:dyDescent="0.3">
      <c r="A4" s="87">
        <v>2023</v>
      </c>
      <c r="B4" s="115" t="s">
        <v>129</v>
      </c>
      <c r="C4" s="116">
        <v>989464.66679000005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989464.66679000005</v>
      </c>
    </row>
    <row r="5" spans="1:15" ht="14" x14ac:dyDescent="0.3">
      <c r="A5" s="86">
        <v>2022</v>
      </c>
      <c r="B5" s="115" t="s">
        <v>129</v>
      </c>
      <c r="C5" s="116">
        <v>829221.51020000002</v>
      </c>
      <c r="D5" s="116">
        <v>938161.19772000005</v>
      </c>
      <c r="E5" s="116">
        <v>960869.57848000003</v>
      </c>
      <c r="F5" s="116">
        <v>811694.10247000004</v>
      </c>
      <c r="G5" s="116">
        <v>865010.54304000002</v>
      </c>
      <c r="H5" s="116">
        <v>994788.24161000003</v>
      </c>
      <c r="I5" s="116">
        <v>826260.72427000001</v>
      </c>
      <c r="J5" s="116">
        <v>993120.15720000002</v>
      </c>
      <c r="K5" s="116">
        <v>1009533.4045600001</v>
      </c>
      <c r="L5" s="116">
        <v>1043251.95526</v>
      </c>
      <c r="M5" s="116">
        <v>1075811.20722</v>
      </c>
      <c r="N5" s="116">
        <v>1123181.3973300001</v>
      </c>
      <c r="O5" s="117">
        <v>11470904.01936</v>
      </c>
    </row>
    <row r="6" spans="1:15" s="37" customFormat="1" ht="14" x14ac:dyDescent="0.3">
      <c r="A6" s="87">
        <v>2023</v>
      </c>
      <c r="B6" s="115" t="s">
        <v>130</v>
      </c>
      <c r="C6" s="116">
        <v>325100.64347000001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325100.64347000001</v>
      </c>
    </row>
    <row r="7" spans="1:15" ht="14" x14ac:dyDescent="0.3">
      <c r="A7" s="86">
        <v>2022</v>
      </c>
      <c r="B7" s="115" t="s">
        <v>130</v>
      </c>
      <c r="C7" s="116">
        <v>284427.62802</v>
      </c>
      <c r="D7" s="116">
        <v>253755.51634</v>
      </c>
      <c r="E7" s="116">
        <v>224880.32947</v>
      </c>
      <c r="F7" s="116">
        <v>209879.04910999999</v>
      </c>
      <c r="G7" s="116">
        <v>189527.81724</v>
      </c>
      <c r="H7" s="116">
        <v>293476.03868</v>
      </c>
      <c r="I7" s="116">
        <v>155047.71494000001</v>
      </c>
      <c r="J7" s="116">
        <v>154822.78200000001</v>
      </c>
      <c r="K7" s="116">
        <v>178508.83301</v>
      </c>
      <c r="L7" s="116">
        <v>238895.37641999999</v>
      </c>
      <c r="M7" s="116">
        <v>354051.85645999998</v>
      </c>
      <c r="N7" s="116">
        <v>415015.96049000003</v>
      </c>
      <c r="O7" s="117">
        <v>2952288.9021800002</v>
      </c>
    </row>
    <row r="8" spans="1:15" s="37" customFormat="1" ht="14" x14ac:dyDescent="0.3">
      <c r="A8" s="87">
        <v>2023</v>
      </c>
      <c r="B8" s="115" t="s">
        <v>131</v>
      </c>
      <c r="C8" s="116">
        <v>170739.8541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170739.8541</v>
      </c>
    </row>
    <row r="9" spans="1:15" ht="14" x14ac:dyDescent="0.3">
      <c r="A9" s="86">
        <v>2022</v>
      </c>
      <c r="B9" s="115" t="s">
        <v>131</v>
      </c>
      <c r="C9" s="116">
        <v>172966.68771</v>
      </c>
      <c r="D9" s="116">
        <v>202863.34534</v>
      </c>
      <c r="E9" s="116">
        <v>229835.91381</v>
      </c>
      <c r="F9" s="116">
        <v>206672.23843999999</v>
      </c>
      <c r="G9" s="116">
        <v>157721.86092000001</v>
      </c>
      <c r="H9" s="116">
        <v>182204.15208</v>
      </c>
      <c r="I9" s="116">
        <v>160742.92937999999</v>
      </c>
      <c r="J9" s="116">
        <v>235840.42480000001</v>
      </c>
      <c r="K9" s="116">
        <v>261677.54871999999</v>
      </c>
      <c r="L9" s="116">
        <v>246335.36655999999</v>
      </c>
      <c r="M9" s="116">
        <v>231129.649</v>
      </c>
      <c r="N9" s="116">
        <v>237179.11728999999</v>
      </c>
      <c r="O9" s="117">
        <v>2525169.2340500001</v>
      </c>
    </row>
    <row r="10" spans="1:15" s="37" customFormat="1" ht="14" x14ac:dyDescent="0.3">
      <c r="A10" s="87">
        <v>2023</v>
      </c>
      <c r="B10" s="115" t="s">
        <v>132</v>
      </c>
      <c r="C10" s="116">
        <v>128117.14168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128117.14168</v>
      </c>
    </row>
    <row r="11" spans="1:15" ht="14" x14ac:dyDescent="0.3">
      <c r="A11" s="86">
        <v>2022</v>
      </c>
      <c r="B11" s="115" t="s">
        <v>132</v>
      </c>
      <c r="C11" s="116">
        <v>119386.62277</v>
      </c>
      <c r="D11" s="116">
        <v>126481.11577</v>
      </c>
      <c r="E11" s="116">
        <v>155085.14507999999</v>
      </c>
      <c r="F11" s="116">
        <v>138429.82032999999</v>
      </c>
      <c r="G11" s="116">
        <v>95080.687220000007</v>
      </c>
      <c r="H11" s="116">
        <v>119344.37836</v>
      </c>
      <c r="I11" s="116">
        <v>74157.958230000004</v>
      </c>
      <c r="J11" s="116">
        <v>106003.37844</v>
      </c>
      <c r="K11" s="116">
        <v>146740.45514000001</v>
      </c>
      <c r="L11" s="116">
        <v>177248.45986999999</v>
      </c>
      <c r="M11" s="116">
        <v>168504.45168999999</v>
      </c>
      <c r="N11" s="116">
        <v>145873.00924000001</v>
      </c>
      <c r="O11" s="117">
        <v>1572335.48214</v>
      </c>
    </row>
    <row r="12" spans="1:15" s="37" customFormat="1" ht="14" x14ac:dyDescent="0.3">
      <c r="A12" s="87">
        <v>2023</v>
      </c>
      <c r="B12" s="115" t="s">
        <v>133</v>
      </c>
      <c r="C12" s="116">
        <v>143380.07011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143380.07011</v>
      </c>
    </row>
    <row r="13" spans="1:15" ht="14" x14ac:dyDescent="0.3">
      <c r="A13" s="86">
        <v>2022</v>
      </c>
      <c r="B13" s="115" t="s">
        <v>133</v>
      </c>
      <c r="C13" s="116">
        <v>181950.72448999999</v>
      </c>
      <c r="D13" s="116">
        <v>165835.78760000001</v>
      </c>
      <c r="E13" s="116">
        <v>147564.06748999999</v>
      </c>
      <c r="F13" s="116">
        <v>124825.16201</v>
      </c>
      <c r="G13" s="116">
        <v>99421.289829999994</v>
      </c>
      <c r="H13" s="116">
        <v>111705.48845999999</v>
      </c>
      <c r="I13" s="116">
        <v>86058.781050000005</v>
      </c>
      <c r="J13" s="116">
        <v>91009.194390000004</v>
      </c>
      <c r="K13" s="116">
        <v>135579.10144</v>
      </c>
      <c r="L13" s="116">
        <v>177683.17348</v>
      </c>
      <c r="M13" s="116">
        <v>224180.24567999999</v>
      </c>
      <c r="N13" s="116">
        <v>203740.94269</v>
      </c>
      <c r="O13" s="117">
        <v>1749553.9586100001</v>
      </c>
    </row>
    <row r="14" spans="1:15" s="37" customFormat="1" ht="14" x14ac:dyDescent="0.3">
      <c r="A14" s="87">
        <v>2023</v>
      </c>
      <c r="B14" s="115" t="s">
        <v>134</v>
      </c>
      <c r="C14" s="116">
        <v>119781.41794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119781.41794</v>
      </c>
    </row>
    <row r="15" spans="1:15" ht="14" x14ac:dyDescent="0.3">
      <c r="A15" s="86">
        <v>2022</v>
      </c>
      <c r="B15" s="115" t="s">
        <v>134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26370.037349999999</v>
      </c>
      <c r="I15" s="116">
        <v>24070.12631</v>
      </c>
      <c r="J15" s="116">
        <v>29110.841799999998</v>
      </c>
      <c r="K15" s="116">
        <v>44324.273529999999</v>
      </c>
      <c r="L15" s="116">
        <v>37818.71056</v>
      </c>
      <c r="M15" s="116">
        <v>64223.611640000003</v>
      </c>
      <c r="N15" s="116">
        <v>103405.87989</v>
      </c>
      <c r="O15" s="117">
        <v>495628.48846999998</v>
      </c>
    </row>
    <row r="16" spans="1:15" ht="14" x14ac:dyDescent="0.3">
      <c r="A16" s="87">
        <v>2023</v>
      </c>
      <c r="B16" s="115" t="s">
        <v>135</v>
      </c>
      <c r="C16" s="116">
        <v>86086.110459999996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86086.110459999996</v>
      </c>
    </row>
    <row r="17" spans="1:15" ht="14" x14ac:dyDescent="0.3">
      <c r="A17" s="86">
        <v>2022</v>
      </c>
      <c r="B17" s="115" t="s">
        <v>135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78845.419500000004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79447.835479999994</v>
      </c>
      <c r="O17" s="117">
        <v>828912.20004000003</v>
      </c>
    </row>
    <row r="18" spans="1:15" ht="14" x14ac:dyDescent="0.3">
      <c r="A18" s="87">
        <v>2023</v>
      </c>
      <c r="B18" s="115" t="s">
        <v>136</v>
      </c>
      <c r="C18" s="116">
        <v>13964.294620000001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13964.294620000001</v>
      </c>
    </row>
    <row r="19" spans="1:15" ht="14" x14ac:dyDescent="0.3">
      <c r="A19" s="86">
        <v>2022</v>
      </c>
      <c r="B19" s="115" t="s">
        <v>136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10095.649670000001</v>
      </c>
      <c r="N19" s="116">
        <v>12922.570610000001</v>
      </c>
      <c r="O19" s="117">
        <v>137170.33898999999</v>
      </c>
    </row>
    <row r="20" spans="1:15" ht="14" x14ac:dyDescent="0.3">
      <c r="A20" s="87">
        <v>2023</v>
      </c>
      <c r="B20" s="115" t="s">
        <v>137</v>
      </c>
      <c r="C20" s="118">
        <v>272220.71084000001</v>
      </c>
      <c r="D20" s="118"/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272220.71084000001</v>
      </c>
    </row>
    <row r="21" spans="1:15" ht="14" x14ac:dyDescent="0.3">
      <c r="A21" s="86">
        <v>2022</v>
      </c>
      <c r="B21" s="115" t="s">
        <v>137</v>
      </c>
      <c r="C21" s="116">
        <v>300295.32032</v>
      </c>
      <c r="D21" s="116">
        <v>316201.99005999998</v>
      </c>
      <c r="E21" s="116">
        <v>381564.50910000002</v>
      </c>
      <c r="F21" s="116">
        <v>382265.55797999998</v>
      </c>
      <c r="G21" s="116">
        <v>301401.84957000002</v>
      </c>
      <c r="H21" s="116">
        <v>369561.76286000002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355465.01121999999</v>
      </c>
      <c r="N21" s="116">
        <v>352216.18831</v>
      </c>
      <c r="O21" s="117">
        <v>4064907.5231499998</v>
      </c>
    </row>
    <row r="22" spans="1:15" ht="14" x14ac:dyDescent="0.3">
      <c r="A22" s="87">
        <v>2023</v>
      </c>
      <c r="B22" s="115" t="s">
        <v>138</v>
      </c>
      <c r="C22" s="118">
        <v>626715.73794999998</v>
      </c>
      <c r="D22" s="118"/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626715.73794999998</v>
      </c>
    </row>
    <row r="23" spans="1:15" ht="14" x14ac:dyDescent="0.3">
      <c r="A23" s="86">
        <v>2022</v>
      </c>
      <c r="B23" s="115" t="s">
        <v>138</v>
      </c>
      <c r="C23" s="116">
        <v>557497.03052000003</v>
      </c>
      <c r="D23" s="118">
        <v>622166.26231000002</v>
      </c>
      <c r="E23" s="116">
        <v>751891.70181</v>
      </c>
      <c r="F23" s="116">
        <v>775701.01003</v>
      </c>
      <c r="G23" s="116">
        <v>612483.20826999994</v>
      </c>
      <c r="H23" s="116">
        <v>799388.60693000001</v>
      </c>
      <c r="I23" s="116">
        <v>605455.88789000001</v>
      </c>
      <c r="J23" s="116">
        <v>730893.07758000004</v>
      </c>
      <c r="K23" s="116">
        <v>759715.09967000003</v>
      </c>
      <c r="L23" s="116">
        <v>703092.39431</v>
      </c>
      <c r="M23" s="116">
        <v>763604.66440999997</v>
      </c>
      <c r="N23" s="116">
        <v>756062.44391000003</v>
      </c>
      <c r="O23" s="117">
        <v>8437951.3876399994</v>
      </c>
    </row>
    <row r="24" spans="1:15" ht="14" x14ac:dyDescent="0.3">
      <c r="A24" s="87">
        <v>2023</v>
      </c>
      <c r="B24" s="113" t="s">
        <v>14</v>
      </c>
      <c r="C24" s="119">
        <f>C26+C28+C30+C32+C34+C36+C38+C40+C42+C44+C46+C48+C50+C52+C54+C56</f>
        <v>13674372.703699999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ref="O24" si="2">O26+O28+O30+O32+O34+O36+O38+O40+O42+O44+O46+O48+O50+O52+O54+O56</f>
        <v>13674372.703699999</v>
      </c>
    </row>
    <row r="25" spans="1:15" ht="14" x14ac:dyDescent="0.3">
      <c r="A25" s="86">
        <v>2022</v>
      </c>
      <c r="B25" s="113" t="s">
        <v>14</v>
      </c>
      <c r="C25" s="119">
        <f>C27+C29+C31+C33+C35+C37+C39+C41+C43+C45+C47+C49+C51+C53+C55+C57</f>
        <v>13086511.433890002</v>
      </c>
      <c r="D25" s="119">
        <f t="shared" ref="D25:O25" si="3">D27+D29+D31+D33+D35+D37+D39+D41+D43+D45+D47+D49+D51+D53+D55+D57</f>
        <v>14951346.48866</v>
      </c>
      <c r="E25" s="119">
        <f t="shared" si="3"/>
        <v>17129698.55257</v>
      </c>
      <c r="F25" s="119">
        <f t="shared" si="3"/>
        <v>17698452.184039999</v>
      </c>
      <c r="G25" s="119">
        <f t="shared" si="3"/>
        <v>14046533.19176</v>
      </c>
      <c r="H25" s="119">
        <f t="shared" si="3"/>
        <v>17244413.010979995</v>
      </c>
      <c r="I25" s="119">
        <f t="shared" si="3"/>
        <v>13509873.497939998</v>
      </c>
      <c r="J25" s="119">
        <f t="shared" si="3"/>
        <v>15252945.799640002</v>
      </c>
      <c r="K25" s="119">
        <f t="shared" si="3"/>
        <v>16217347.961259998</v>
      </c>
      <c r="L25" s="119">
        <f t="shared" si="3"/>
        <v>15002207.561970001</v>
      </c>
      <c r="M25" s="119">
        <f t="shared" si="3"/>
        <v>15473977.56546</v>
      </c>
      <c r="N25" s="119">
        <f t="shared" si="3"/>
        <v>16145985.20707</v>
      </c>
      <c r="O25" s="119">
        <f t="shared" si="3"/>
        <v>185759292.45524001</v>
      </c>
    </row>
    <row r="26" spans="1:15" ht="14" x14ac:dyDescent="0.3">
      <c r="A26" s="87">
        <v>2023</v>
      </c>
      <c r="B26" s="115" t="s">
        <v>139</v>
      </c>
      <c r="C26" s="116">
        <v>818844.41035999998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818844.41035999998</v>
      </c>
    </row>
    <row r="27" spans="1:15" ht="14" x14ac:dyDescent="0.3">
      <c r="A27" s="86">
        <v>2022</v>
      </c>
      <c r="B27" s="115" t="s">
        <v>139</v>
      </c>
      <c r="C27" s="116">
        <v>814849.09288000001</v>
      </c>
      <c r="D27" s="116">
        <v>879852.99762000004</v>
      </c>
      <c r="E27" s="116">
        <v>950831.65110999998</v>
      </c>
      <c r="F27" s="116">
        <v>993023.02806000004</v>
      </c>
      <c r="G27" s="116">
        <v>766312.74545000005</v>
      </c>
      <c r="H27" s="116">
        <v>981321.17888999998</v>
      </c>
      <c r="I27" s="116">
        <v>726692.88011999999</v>
      </c>
      <c r="J27" s="116">
        <v>834803.68868999998</v>
      </c>
      <c r="K27" s="116">
        <v>933987.89688999997</v>
      </c>
      <c r="L27" s="116">
        <v>833418.71823999996</v>
      </c>
      <c r="M27" s="116">
        <v>843700.19992000004</v>
      </c>
      <c r="N27" s="116">
        <v>797929.22268000001</v>
      </c>
      <c r="O27" s="117">
        <v>10356723.300550001</v>
      </c>
    </row>
    <row r="28" spans="1:15" ht="14" x14ac:dyDescent="0.3">
      <c r="A28" s="87">
        <v>2023</v>
      </c>
      <c r="B28" s="115" t="s">
        <v>140</v>
      </c>
      <c r="C28" s="116">
        <v>178765.28078999999</v>
      </c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178765.28078999999</v>
      </c>
    </row>
    <row r="29" spans="1:15" ht="14" x14ac:dyDescent="0.3">
      <c r="A29" s="86">
        <v>2022</v>
      </c>
      <c r="B29" s="115" t="s">
        <v>140</v>
      </c>
      <c r="C29" s="116">
        <v>132688.50438</v>
      </c>
      <c r="D29" s="116">
        <v>177391.11674</v>
      </c>
      <c r="E29" s="116">
        <v>191688.26595</v>
      </c>
      <c r="F29" s="116">
        <v>187035.60385000001</v>
      </c>
      <c r="G29" s="116">
        <v>116468.30718</v>
      </c>
      <c r="H29" s="116">
        <v>171948.24174</v>
      </c>
      <c r="I29" s="116">
        <v>155381.46864000001</v>
      </c>
      <c r="J29" s="116">
        <v>190918.48850000001</v>
      </c>
      <c r="K29" s="116">
        <v>209891.81539999999</v>
      </c>
      <c r="L29" s="116">
        <v>168450.18599999999</v>
      </c>
      <c r="M29" s="116">
        <v>173204.92809</v>
      </c>
      <c r="N29" s="116">
        <v>182188.81114000001</v>
      </c>
      <c r="O29" s="117">
        <v>2057255.73761</v>
      </c>
    </row>
    <row r="30" spans="1:15" s="37" customFormat="1" ht="14" x14ac:dyDescent="0.3">
      <c r="A30" s="87">
        <v>2023</v>
      </c>
      <c r="B30" s="115" t="s">
        <v>141</v>
      </c>
      <c r="C30" s="116">
        <v>211588.22725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211588.22725</v>
      </c>
    </row>
    <row r="31" spans="1:15" ht="14" x14ac:dyDescent="0.3">
      <c r="A31" s="86">
        <v>2022</v>
      </c>
      <c r="B31" s="115" t="s">
        <v>141</v>
      </c>
      <c r="C31" s="116">
        <v>198477.64064999999</v>
      </c>
      <c r="D31" s="116">
        <v>251000.23457</v>
      </c>
      <c r="E31" s="116">
        <v>259806.35934</v>
      </c>
      <c r="F31" s="116">
        <v>262164.34668000002</v>
      </c>
      <c r="G31" s="116">
        <v>157792.49171</v>
      </c>
      <c r="H31" s="116">
        <v>225209.31993999999</v>
      </c>
      <c r="I31" s="116">
        <v>156147.20764000001</v>
      </c>
      <c r="J31" s="116">
        <v>224283.58918000001</v>
      </c>
      <c r="K31" s="116">
        <v>245560.21207000001</v>
      </c>
      <c r="L31" s="116">
        <v>256688.17389999999</v>
      </c>
      <c r="M31" s="116">
        <v>256505.15161</v>
      </c>
      <c r="N31" s="116">
        <v>260573.89637999999</v>
      </c>
      <c r="O31" s="117">
        <v>2754208.6236700001</v>
      </c>
    </row>
    <row r="32" spans="1:15" ht="14" x14ac:dyDescent="0.3">
      <c r="A32" s="87">
        <v>2023</v>
      </c>
      <c r="B32" s="115" t="s">
        <v>142</v>
      </c>
      <c r="C32" s="118">
        <v>2304656.6137399999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2304656.6137399999</v>
      </c>
    </row>
    <row r="33" spans="1:15" ht="14" x14ac:dyDescent="0.3">
      <c r="A33" s="86">
        <v>2022</v>
      </c>
      <c r="B33" s="115" t="s">
        <v>142</v>
      </c>
      <c r="C33" s="116">
        <v>2140818.1069399999</v>
      </c>
      <c r="D33" s="116">
        <v>2432142.45628</v>
      </c>
      <c r="E33" s="116">
        <v>3019349.6324700001</v>
      </c>
      <c r="F33" s="118">
        <v>3329944.5374699999</v>
      </c>
      <c r="G33" s="118">
        <v>2789449.3668499999</v>
      </c>
      <c r="H33" s="118">
        <v>3166894.1696700002</v>
      </c>
      <c r="I33" s="118">
        <v>2890617.6830600002</v>
      </c>
      <c r="J33" s="118">
        <v>2921520.1910999999</v>
      </c>
      <c r="K33" s="118">
        <v>2915273.07932</v>
      </c>
      <c r="L33" s="118">
        <v>2602922.8490900001</v>
      </c>
      <c r="M33" s="118">
        <v>2596672.32779</v>
      </c>
      <c r="N33" s="118">
        <v>2697310.6537500001</v>
      </c>
      <c r="O33" s="117">
        <v>33502915.053789999</v>
      </c>
    </row>
    <row r="34" spans="1:15" ht="14" x14ac:dyDescent="0.3">
      <c r="A34" s="87">
        <v>2023</v>
      </c>
      <c r="B34" s="115" t="s">
        <v>143</v>
      </c>
      <c r="C34" s="116">
        <v>1633774.4841799999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1633774.4841799999</v>
      </c>
    </row>
    <row r="35" spans="1:15" ht="14" x14ac:dyDescent="0.3">
      <c r="A35" s="86">
        <v>2022</v>
      </c>
      <c r="B35" s="115" t="s">
        <v>143</v>
      </c>
      <c r="C35" s="116">
        <v>1591577.56587</v>
      </c>
      <c r="D35" s="116">
        <v>1840385.6207999999</v>
      </c>
      <c r="E35" s="116">
        <v>2014112.0729700001</v>
      </c>
      <c r="F35" s="116">
        <v>2035761.3961</v>
      </c>
      <c r="G35" s="116">
        <v>1335940.6166399999</v>
      </c>
      <c r="H35" s="116">
        <v>1965761.827</v>
      </c>
      <c r="I35" s="116">
        <v>1617670.7281500001</v>
      </c>
      <c r="J35" s="116">
        <v>1837165.3706799999</v>
      </c>
      <c r="K35" s="116">
        <v>1921237.99272</v>
      </c>
      <c r="L35" s="116">
        <v>1703024.5623000001</v>
      </c>
      <c r="M35" s="116">
        <v>1632528.42138</v>
      </c>
      <c r="N35" s="116">
        <v>1705964.6519299999</v>
      </c>
      <c r="O35" s="117">
        <v>21201130.826540001</v>
      </c>
    </row>
    <row r="36" spans="1:15" ht="14" x14ac:dyDescent="0.3">
      <c r="A36" s="87">
        <v>2023</v>
      </c>
      <c r="B36" s="115" t="s">
        <v>144</v>
      </c>
      <c r="C36" s="116">
        <v>2715993.1433799998</v>
      </c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2715993.1433799998</v>
      </c>
    </row>
    <row r="37" spans="1:15" ht="14" x14ac:dyDescent="0.3">
      <c r="A37" s="86">
        <v>2022</v>
      </c>
      <c r="B37" s="115" t="s">
        <v>144</v>
      </c>
      <c r="C37" s="116">
        <v>2227605.1015499998</v>
      </c>
      <c r="D37" s="116">
        <v>2538713.4399899999</v>
      </c>
      <c r="E37" s="116">
        <v>2679518.6510700001</v>
      </c>
      <c r="F37" s="116">
        <v>2742252.9052900001</v>
      </c>
      <c r="G37" s="116">
        <v>2295113.42447</v>
      </c>
      <c r="H37" s="116">
        <v>2768865.08421</v>
      </c>
      <c r="I37" s="116">
        <v>2048286.8811699999</v>
      </c>
      <c r="J37" s="116">
        <v>2264676.2521700002</v>
      </c>
      <c r="K37" s="116">
        <v>2751432.2712699999</v>
      </c>
      <c r="L37" s="116">
        <v>2648017.0054100002</v>
      </c>
      <c r="M37" s="116">
        <v>2872680.5989600001</v>
      </c>
      <c r="N37" s="116">
        <v>3143690.4763099998</v>
      </c>
      <c r="O37" s="117">
        <v>30980852.091869999</v>
      </c>
    </row>
    <row r="38" spans="1:15" ht="14" x14ac:dyDescent="0.3">
      <c r="A38" s="87">
        <v>2023</v>
      </c>
      <c r="B38" s="115" t="s">
        <v>145</v>
      </c>
      <c r="C38" s="116">
        <v>20520.979780000001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20520.979780000001</v>
      </c>
    </row>
    <row r="39" spans="1:15" ht="14" x14ac:dyDescent="0.3">
      <c r="A39" s="86">
        <v>2022</v>
      </c>
      <c r="B39" s="115" t="s">
        <v>145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44156.116430000002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189404.33997</v>
      </c>
      <c r="O39" s="117">
        <v>1453165.89359</v>
      </c>
    </row>
    <row r="40" spans="1:15" ht="14" x14ac:dyDescent="0.3">
      <c r="A40" s="87">
        <v>2023</v>
      </c>
      <c r="B40" s="115" t="s">
        <v>146</v>
      </c>
      <c r="C40" s="116">
        <v>1181220.0105300001</v>
      </c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1181220.0105300001</v>
      </c>
    </row>
    <row r="41" spans="1:15" ht="14" x14ac:dyDescent="0.3">
      <c r="A41" s="86">
        <v>2022</v>
      </c>
      <c r="B41" s="115" t="s">
        <v>146</v>
      </c>
      <c r="C41" s="116">
        <v>980376.86144999997</v>
      </c>
      <c r="D41" s="116">
        <v>1173479.1423599999</v>
      </c>
      <c r="E41" s="116">
        <v>1365461.9220199999</v>
      </c>
      <c r="F41" s="116">
        <v>1395662.5628</v>
      </c>
      <c r="G41" s="116">
        <v>1064462.9976600001</v>
      </c>
      <c r="H41" s="116">
        <v>1356755.5385100001</v>
      </c>
      <c r="I41" s="116">
        <v>1024780.52143</v>
      </c>
      <c r="J41" s="116">
        <v>1254222.15787</v>
      </c>
      <c r="K41" s="116">
        <v>1335867.60467</v>
      </c>
      <c r="L41" s="116">
        <v>1322071.98336</v>
      </c>
      <c r="M41" s="116">
        <v>1424860.3137399999</v>
      </c>
      <c r="N41" s="116">
        <v>1475968.2724899999</v>
      </c>
      <c r="O41" s="117">
        <v>15173969.87836</v>
      </c>
    </row>
    <row r="42" spans="1:15" ht="14" x14ac:dyDescent="0.3">
      <c r="A42" s="87">
        <v>2023</v>
      </c>
      <c r="B42" s="115" t="s">
        <v>147</v>
      </c>
      <c r="C42" s="116">
        <v>845229.70395999996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845229.70395999996</v>
      </c>
    </row>
    <row r="43" spans="1:15" ht="14" x14ac:dyDescent="0.3">
      <c r="A43" s="86">
        <v>2022</v>
      </c>
      <c r="B43" s="115" t="s">
        <v>147</v>
      </c>
      <c r="C43" s="116">
        <v>711437.15801999997</v>
      </c>
      <c r="D43" s="116">
        <v>812974.17383999994</v>
      </c>
      <c r="E43" s="116">
        <v>908590.07807000005</v>
      </c>
      <c r="F43" s="116">
        <v>906174.47777</v>
      </c>
      <c r="G43" s="116">
        <v>719501.70007000002</v>
      </c>
      <c r="H43" s="116">
        <v>903231.11878999998</v>
      </c>
      <c r="I43" s="116">
        <v>720374.21255000005</v>
      </c>
      <c r="J43" s="116">
        <v>848168.67052000004</v>
      </c>
      <c r="K43" s="116">
        <v>947254.02254000003</v>
      </c>
      <c r="L43" s="116">
        <v>851893.18825999997</v>
      </c>
      <c r="M43" s="116">
        <v>1010457.56155</v>
      </c>
      <c r="N43" s="116">
        <v>1026359.93086</v>
      </c>
      <c r="O43" s="117">
        <v>10366416.29284</v>
      </c>
    </row>
    <row r="44" spans="1:15" ht="14" x14ac:dyDescent="0.3">
      <c r="A44" s="87">
        <v>2023</v>
      </c>
      <c r="B44" s="115" t="s">
        <v>148</v>
      </c>
      <c r="C44" s="116">
        <v>1051191.2639299999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1051191.2639299999</v>
      </c>
    </row>
    <row r="45" spans="1:15" ht="14" x14ac:dyDescent="0.3">
      <c r="A45" s="86">
        <v>2022</v>
      </c>
      <c r="B45" s="115" t="s">
        <v>148</v>
      </c>
      <c r="C45" s="116">
        <v>1119856.9291300001</v>
      </c>
      <c r="D45" s="116">
        <v>1241133.5713299999</v>
      </c>
      <c r="E45" s="116">
        <v>1443509.0598299999</v>
      </c>
      <c r="F45" s="116">
        <v>1497011.76575</v>
      </c>
      <c r="G45" s="116">
        <v>1165895.8104399999</v>
      </c>
      <c r="H45" s="116">
        <v>1343626.07287</v>
      </c>
      <c r="I45" s="116">
        <v>978615.20582000003</v>
      </c>
      <c r="J45" s="116">
        <v>1131847.1642400001</v>
      </c>
      <c r="K45" s="116">
        <v>1187821.43139</v>
      </c>
      <c r="L45" s="116">
        <v>1048289.67213</v>
      </c>
      <c r="M45" s="116">
        <v>1128501.0979899999</v>
      </c>
      <c r="N45" s="116">
        <v>1096959.9160500001</v>
      </c>
      <c r="O45" s="117">
        <v>14383067.696970001</v>
      </c>
    </row>
    <row r="46" spans="1:15" ht="14" x14ac:dyDescent="0.3">
      <c r="A46" s="87">
        <v>2023</v>
      </c>
      <c r="B46" s="115" t="s">
        <v>149</v>
      </c>
      <c r="C46" s="116">
        <v>1115232.23125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1115232.23125</v>
      </c>
    </row>
    <row r="47" spans="1:15" ht="14" x14ac:dyDescent="0.3">
      <c r="A47" s="86">
        <v>2022</v>
      </c>
      <c r="B47" s="115" t="s">
        <v>149</v>
      </c>
      <c r="C47" s="116">
        <v>1623915.4354699999</v>
      </c>
      <c r="D47" s="116">
        <v>1746728.13481</v>
      </c>
      <c r="E47" s="116">
        <v>2254353.9685900002</v>
      </c>
      <c r="F47" s="116">
        <v>2016311.52859</v>
      </c>
      <c r="G47" s="116">
        <v>1903123.4676699999</v>
      </c>
      <c r="H47" s="116">
        <v>2283539.7187399999</v>
      </c>
      <c r="I47" s="116">
        <v>1597247.1047799999</v>
      </c>
      <c r="J47" s="116">
        <v>1804336.65756</v>
      </c>
      <c r="K47" s="116">
        <v>1755216.7901399999</v>
      </c>
      <c r="L47" s="116">
        <v>1380156.5170799999</v>
      </c>
      <c r="M47" s="116">
        <v>1345713.64586</v>
      </c>
      <c r="N47" s="116">
        <v>1336687.4783000001</v>
      </c>
      <c r="O47" s="117">
        <v>21047330.447590001</v>
      </c>
    </row>
    <row r="48" spans="1:15" ht="14" x14ac:dyDescent="0.3">
      <c r="A48" s="87">
        <v>2023</v>
      </c>
      <c r="B48" s="115" t="s">
        <v>150</v>
      </c>
      <c r="C48" s="116">
        <v>361385.00406000001</v>
      </c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361385.00406000001</v>
      </c>
    </row>
    <row r="49" spans="1:15" ht="14" x14ac:dyDescent="0.3">
      <c r="A49" s="86">
        <v>2022</v>
      </c>
      <c r="B49" s="115" t="s">
        <v>150</v>
      </c>
      <c r="C49" s="116">
        <v>353650.46789000003</v>
      </c>
      <c r="D49" s="116">
        <v>428053.20218999998</v>
      </c>
      <c r="E49" s="116">
        <v>513024.81352999998</v>
      </c>
      <c r="F49" s="116">
        <v>565859.13638000004</v>
      </c>
      <c r="G49" s="116">
        <v>444259.99423000001</v>
      </c>
      <c r="H49" s="116">
        <v>522799.37628999999</v>
      </c>
      <c r="I49" s="116">
        <v>416828.85447000002</v>
      </c>
      <c r="J49" s="116">
        <v>473865.71408000001</v>
      </c>
      <c r="K49" s="116">
        <v>458865.90658000001</v>
      </c>
      <c r="L49" s="116">
        <v>413971.79278000002</v>
      </c>
      <c r="M49" s="116">
        <v>416878.57192999998</v>
      </c>
      <c r="N49" s="116">
        <v>440330.60742000001</v>
      </c>
      <c r="O49" s="117">
        <v>5448388.4377699997</v>
      </c>
    </row>
    <row r="50" spans="1:15" ht="14" x14ac:dyDescent="0.3">
      <c r="A50" s="87">
        <v>2023</v>
      </c>
      <c r="B50" s="115" t="s">
        <v>151</v>
      </c>
      <c r="C50" s="116">
        <v>419909.45636000001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419909.45636000001</v>
      </c>
    </row>
    <row r="51" spans="1:15" ht="14" x14ac:dyDescent="0.3">
      <c r="A51" s="86">
        <v>2022</v>
      </c>
      <c r="B51" s="115" t="s">
        <v>151</v>
      </c>
      <c r="C51" s="116">
        <v>358948.23914999998</v>
      </c>
      <c r="D51" s="116">
        <v>490433.21701000002</v>
      </c>
      <c r="E51" s="116">
        <v>434701.79544999998</v>
      </c>
      <c r="F51" s="116">
        <v>528541.51058999996</v>
      </c>
      <c r="G51" s="116">
        <v>352291.01225999999</v>
      </c>
      <c r="H51" s="116">
        <v>532308.12436999998</v>
      </c>
      <c r="I51" s="116">
        <v>370703.57504000003</v>
      </c>
      <c r="J51" s="116">
        <v>500922.78922999999</v>
      </c>
      <c r="K51" s="116">
        <v>600788.17457999999</v>
      </c>
      <c r="L51" s="116">
        <v>535739.17507999996</v>
      </c>
      <c r="M51" s="116">
        <v>602687.60698000004</v>
      </c>
      <c r="N51" s="116">
        <v>545911.53295000002</v>
      </c>
      <c r="O51" s="117">
        <v>5853976.7526900005</v>
      </c>
    </row>
    <row r="52" spans="1:15" ht="14" x14ac:dyDescent="0.3">
      <c r="A52" s="87">
        <v>2023</v>
      </c>
      <c r="B52" s="115" t="s">
        <v>152</v>
      </c>
      <c r="C52" s="116">
        <v>281475.74774000002</v>
      </c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281475.74774000002</v>
      </c>
    </row>
    <row r="53" spans="1:15" ht="14" x14ac:dyDescent="0.3">
      <c r="A53" s="86">
        <v>2022</v>
      </c>
      <c r="B53" s="115" t="s">
        <v>152</v>
      </c>
      <c r="C53" s="116">
        <v>295374.95462999999</v>
      </c>
      <c r="D53" s="116">
        <v>325086.20932999998</v>
      </c>
      <c r="E53" s="116">
        <v>326942.17726000003</v>
      </c>
      <c r="F53" s="116">
        <v>390536.09840999998</v>
      </c>
      <c r="G53" s="116">
        <v>330387.68416</v>
      </c>
      <c r="H53" s="116">
        <v>286912.79222</v>
      </c>
      <c r="I53" s="116">
        <v>294368.00948000001</v>
      </c>
      <c r="J53" s="116">
        <v>333540.52403999999</v>
      </c>
      <c r="K53" s="116">
        <v>166231.57717999999</v>
      </c>
      <c r="L53" s="116">
        <v>464526.74857</v>
      </c>
      <c r="M53" s="116">
        <v>503261.41817000002</v>
      </c>
      <c r="N53" s="116">
        <v>647456.32842999999</v>
      </c>
      <c r="O53" s="117">
        <v>4364624.5218799999</v>
      </c>
    </row>
    <row r="54" spans="1:15" ht="14" x14ac:dyDescent="0.3">
      <c r="A54" s="87">
        <v>2023</v>
      </c>
      <c r="B54" s="115" t="s">
        <v>153</v>
      </c>
      <c r="C54" s="116">
        <v>525475.29835000006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525475.29835000006</v>
      </c>
    </row>
    <row r="55" spans="1:15" ht="14" x14ac:dyDescent="0.3">
      <c r="A55" s="86">
        <v>2022</v>
      </c>
      <c r="B55" s="115" t="s">
        <v>153</v>
      </c>
      <c r="C55" s="116">
        <v>457957.73116999998</v>
      </c>
      <c r="D55" s="116">
        <v>536899.12800999999</v>
      </c>
      <c r="E55" s="116">
        <v>616162.07577</v>
      </c>
      <c r="F55" s="116">
        <v>635002.06160999998</v>
      </c>
      <c r="G55" s="116">
        <v>494775.11898999999</v>
      </c>
      <c r="H55" s="116">
        <v>620020.02442000003</v>
      </c>
      <c r="I55" s="116">
        <v>458452.47336</v>
      </c>
      <c r="J55" s="116">
        <v>545058.45654000004</v>
      </c>
      <c r="K55" s="116">
        <v>577135.14075999998</v>
      </c>
      <c r="L55" s="116">
        <v>551390.01911999995</v>
      </c>
      <c r="M55" s="116">
        <v>599070.64202000003</v>
      </c>
      <c r="N55" s="116">
        <v>587720.72021000006</v>
      </c>
      <c r="O55" s="117">
        <v>6679643.59198</v>
      </c>
    </row>
    <row r="56" spans="1:15" ht="14" x14ac:dyDescent="0.3">
      <c r="A56" s="87">
        <v>2023</v>
      </c>
      <c r="B56" s="115" t="s">
        <v>154</v>
      </c>
      <c r="C56" s="116">
        <v>9110.8480400000008</v>
      </c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9110.8480400000008</v>
      </c>
    </row>
    <row r="57" spans="1:15" ht="14" x14ac:dyDescent="0.3">
      <c r="A57" s="86">
        <v>2022</v>
      </c>
      <c r="B57" s="115" t="s">
        <v>154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10634.02837</v>
      </c>
      <c r="H57" s="116">
        <v>14089.199070000001</v>
      </c>
      <c r="I57" s="116">
        <v>9550.5758000000005</v>
      </c>
      <c r="J57" s="116">
        <v>10220.596670000001</v>
      </c>
      <c r="K57" s="116">
        <v>11435.313190000001</v>
      </c>
      <c r="L57" s="116">
        <v>12074.97162</v>
      </c>
      <c r="M57" s="116">
        <v>12175.232770000001</v>
      </c>
      <c r="N57" s="116">
        <v>11528.368200000001</v>
      </c>
      <c r="O57" s="117">
        <v>135623.30754000001</v>
      </c>
    </row>
    <row r="58" spans="1:15" ht="14" x14ac:dyDescent="0.3">
      <c r="A58" s="87">
        <v>2023</v>
      </c>
      <c r="B58" s="113" t="s">
        <v>31</v>
      </c>
      <c r="C58" s="119">
        <f>C60</f>
        <v>441187.83958999999</v>
      </c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ref="O58" si="4">O60</f>
        <v>441187.83958999999</v>
      </c>
    </row>
    <row r="59" spans="1:15" ht="14" x14ac:dyDescent="0.3">
      <c r="A59" s="86">
        <v>2022</v>
      </c>
      <c r="B59" s="113" t="s">
        <v>31</v>
      </c>
      <c r="C59" s="119">
        <f>C61</f>
        <v>497849.89552999998</v>
      </c>
      <c r="D59" s="119">
        <f t="shared" ref="D59:O59" si="5">D61</f>
        <v>471704.26270999998</v>
      </c>
      <c r="E59" s="119">
        <f t="shared" si="5"/>
        <v>554613.88928</v>
      </c>
      <c r="F59" s="119">
        <f t="shared" si="5"/>
        <v>704145.15989999997</v>
      </c>
      <c r="G59" s="119">
        <f t="shared" si="5"/>
        <v>533041.87158000004</v>
      </c>
      <c r="H59" s="119">
        <f t="shared" si="5"/>
        <v>594051.50404999999</v>
      </c>
      <c r="I59" s="119">
        <f t="shared" si="5"/>
        <v>487990.84642999998</v>
      </c>
      <c r="J59" s="119">
        <f t="shared" si="5"/>
        <v>593089.54356999998</v>
      </c>
      <c r="K59" s="119">
        <f t="shared" si="5"/>
        <v>537920.48459999997</v>
      </c>
      <c r="L59" s="119">
        <f t="shared" si="5"/>
        <v>462086.31361000001</v>
      </c>
      <c r="M59" s="119">
        <f t="shared" si="5"/>
        <v>506969.26679000002</v>
      </c>
      <c r="N59" s="119">
        <f t="shared" si="5"/>
        <v>515376.89234000002</v>
      </c>
      <c r="O59" s="119">
        <f t="shared" si="5"/>
        <v>6458839.9303900003</v>
      </c>
    </row>
    <row r="60" spans="1:15" ht="14" x14ac:dyDescent="0.3">
      <c r="A60" s="87">
        <v>2023</v>
      </c>
      <c r="B60" s="115" t="s">
        <v>155</v>
      </c>
      <c r="C60" s="116">
        <v>441187.83958999999</v>
      </c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441187.83958999999</v>
      </c>
    </row>
    <row r="61" spans="1:15" ht="14.5" thickBot="1" x14ac:dyDescent="0.35">
      <c r="A61" s="86">
        <v>2022</v>
      </c>
      <c r="B61" s="115" t="s">
        <v>155</v>
      </c>
      <c r="C61" s="116">
        <v>497849.89552999998</v>
      </c>
      <c r="D61" s="116">
        <v>471704.26270999998</v>
      </c>
      <c r="E61" s="116">
        <v>554613.88928</v>
      </c>
      <c r="F61" s="116">
        <v>704145.15989999997</v>
      </c>
      <c r="G61" s="116">
        <v>533041.87158000004</v>
      </c>
      <c r="H61" s="116">
        <v>594051.50404999999</v>
      </c>
      <c r="I61" s="116">
        <v>487990.84642999998</v>
      </c>
      <c r="J61" s="116">
        <v>593089.54356999998</v>
      </c>
      <c r="K61" s="116">
        <v>537920.48459999997</v>
      </c>
      <c r="L61" s="116">
        <v>462086.31361000001</v>
      </c>
      <c r="M61" s="116">
        <v>506969.26679000002</v>
      </c>
      <c r="N61" s="116">
        <v>515376.89234000002</v>
      </c>
      <c r="O61" s="117">
        <v>6458839.9303900003</v>
      </c>
    </row>
    <row r="62" spans="1:15" s="32" customFormat="1" ht="15" customHeight="1" thickBot="1" x14ac:dyDescent="0.3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3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3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3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3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3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3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3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3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3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" thickBot="1" x14ac:dyDescent="0.3">
      <c r="A81" s="120">
        <v>2021</v>
      </c>
      <c r="B81" s="121" t="s">
        <v>40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6"/>
        <v>225794053.44279772</v>
      </c>
    </row>
    <row r="82" spans="1:15" ht="13" thickBot="1" x14ac:dyDescent="0.3">
      <c r="A82" s="120">
        <v>2022</v>
      </c>
      <c r="B82" s="121" t="s">
        <v>40</v>
      </c>
      <c r="C82" s="122">
        <v>17553879.908</v>
      </c>
      <c r="D82" s="122">
        <v>19904524.796999998</v>
      </c>
      <c r="E82" s="122">
        <v>22609679.313999999</v>
      </c>
      <c r="F82" s="122">
        <v>23331781.055</v>
      </c>
      <c r="G82" s="122">
        <v>18935010.199999999</v>
      </c>
      <c r="H82" s="122">
        <v>23360517.27</v>
      </c>
      <c r="I82" s="122">
        <v>18489138.460999999</v>
      </c>
      <c r="J82" s="122">
        <v>21278049.202</v>
      </c>
      <c r="K82" s="122">
        <v>22590911.390999999</v>
      </c>
      <c r="L82" s="122">
        <v>21317990.923999999</v>
      </c>
      <c r="M82" s="122">
        <v>21890105.41</v>
      </c>
      <c r="N82" s="122">
        <v>22910311.534000002</v>
      </c>
      <c r="O82" s="122">
        <f t="shared" ref="O82" si="7">SUM(C82:N82)</f>
        <v>254171899.46599999</v>
      </c>
    </row>
    <row r="83" spans="1:15" ht="13" thickBot="1" x14ac:dyDescent="0.3">
      <c r="A83" s="120">
        <v>2023</v>
      </c>
      <c r="B83" s="121" t="s">
        <v>40</v>
      </c>
      <c r="C83" s="145">
        <v>19375952.506000001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45">
        <f t="shared" ref="O83" si="8">SUM(C83:N83)</f>
        <v>19375952.506000001</v>
      </c>
    </row>
    <row r="84" spans="1:15" x14ac:dyDescent="0.25">
      <c r="C84" s="35"/>
    </row>
  </sheetData>
  <autoFilter ref="A1:O83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08984375" defaultRowHeight="12.5" x14ac:dyDescent="0.25"/>
  <cols>
    <col min="1" max="1" width="29.08984375" customWidth="1"/>
    <col min="2" max="2" width="20" style="36" customWidth="1"/>
    <col min="3" max="3" width="17.54296875" style="36" customWidth="1"/>
    <col min="4" max="4" width="9.36328125" bestFit="1" customWidth="1"/>
  </cols>
  <sheetData>
    <row r="2" spans="1:4" ht="24.65" customHeight="1" x14ac:dyDescent="0.4">
      <c r="A2" s="152" t="s">
        <v>62</v>
      </c>
      <c r="B2" s="152"/>
      <c r="C2" s="152"/>
      <c r="D2" s="152"/>
    </row>
    <row r="3" spans="1:4" ht="15.5" x14ac:dyDescent="0.35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ht="13" x14ac:dyDescent="0.3">
      <c r="A5" s="126" t="s">
        <v>64</v>
      </c>
      <c r="B5" s="127" t="s">
        <v>156</v>
      </c>
      <c r="C5" s="127" t="s">
        <v>157</v>
      </c>
      <c r="D5" s="128" t="s">
        <v>65</v>
      </c>
    </row>
    <row r="6" spans="1:4" x14ac:dyDescent="0.25">
      <c r="A6" s="129" t="s">
        <v>158</v>
      </c>
      <c r="B6" s="130">
        <v>0.27728000000000003</v>
      </c>
      <c r="C6" s="130">
        <v>82.545259999999999</v>
      </c>
      <c r="D6" s="136">
        <f t="shared" ref="D6:D15" si="0">(C6-B6)/B6</f>
        <v>296.69640796306976</v>
      </c>
    </row>
    <row r="7" spans="1:4" x14ac:dyDescent="0.25">
      <c r="A7" s="129" t="s">
        <v>159</v>
      </c>
      <c r="B7" s="130">
        <v>4694.6233899999997</v>
      </c>
      <c r="C7" s="130">
        <v>202877.1881</v>
      </c>
      <c r="D7" s="136">
        <f t="shared" si="0"/>
        <v>42.214795148882011</v>
      </c>
    </row>
    <row r="8" spans="1:4" x14ac:dyDescent="0.25">
      <c r="A8" s="129" t="s">
        <v>160</v>
      </c>
      <c r="B8" s="130">
        <v>23.047070000000001</v>
      </c>
      <c r="C8" s="130">
        <v>654.13081999999997</v>
      </c>
      <c r="D8" s="136">
        <f t="shared" si="0"/>
        <v>27.382385266326693</v>
      </c>
    </row>
    <row r="9" spans="1:4" x14ac:dyDescent="0.25">
      <c r="A9" s="129" t="s">
        <v>161</v>
      </c>
      <c r="B9" s="130">
        <v>4864.0745999999999</v>
      </c>
      <c r="C9" s="130">
        <v>84738.636320000005</v>
      </c>
      <c r="D9" s="136">
        <f t="shared" si="0"/>
        <v>16.421327444278919</v>
      </c>
    </row>
    <row r="10" spans="1:4" x14ac:dyDescent="0.25">
      <c r="A10" s="129" t="s">
        <v>162</v>
      </c>
      <c r="B10" s="130">
        <v>4.82</v>
      </c>
      <c r="C10" s="130">
        <v>38.91818</v>
      </c>
      <c r="D10" s="136">
        <f t="shared" si="0"/>
        <v>7.0743112033195015</v>
      </c>
    </row>
    <row r="11" spans="1:4" x14ac:dyDescent="0.25">
      <c r="A11" s="129" t="s">
        <v>163</v>
      </c>
      <c r="B11" s="130">
        <v>105.24615</v>
      </c>
      <c r="C11" s="130">
        <v>584.68457999999998</v>
      </c>
      <c r="D11" s="136">
        <f t="shared" si="0"/>
        <v>4.5554011239365995</v>
      </c>
    </row>
    <row r="12" spans="1:4" x14ac:dyDescent="0.25">
      <c r="A12" s="129" t="s">
        <v>164</v>
      </c>
      <c r="B12" s="130">
        <v>34.365760000000002</v>
      </c>
      <c r="C12" s="130">
        <v>147.58548999999999</v>
      </c>
      <c r="D12" s="136">
        <f t="shared" si="0"/>
        <v>3.2945504478876648</v>
      </c>
    </row>
    <row r="13" spans="1:4" x14ac:dyDescent="0.25">
      <c r="A13" s="129" t="s">
        <v>165</v>
      </c>
      <c r="B13" s="130">
        <v>115.89121</v>
      </c>
      <c r="C13" s="130">
        <v>445.16156000000001</v>
      </c>
      <c r="D13" s="136">
        <f t="shared" si="0"/>
        <v>2.8412021066998956</v>
      </c>
    </row>
    <row r="14" spans="1:4" x14ac:dyDescent="0.25">
      <c r="A14" s="129" t="s">
        <v>166</v>
      </c>
      <c r="B14" s="130">
        <v>1083.51838</v>
      </c>
      <c r="C14" s="130">
        <v>4124.4556599999996</v>
      </c>
      <c r="D14" s="136">
        <f t="shared" si="0"/>
        <v>2.8065396361804216</v>
      </c>
    </row>
    <row r="15" spans="1:4" x14ac:dyDescent="0.25">
      <c r="A15" s="129" t="s">
        <v>167</v>
      </c>
      <c r="B15" s="130">
        <v>17.297630000000002</v>
      </c>
      <c r="C15" s="130">
        <v>65.764279999999999</v>
      </c>
      <c r="D15" s="136">
        <f t="shared" si="0"/>
        <v>2.8019243098621023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" x14ac:dyDescent="0.4">
      <c r="A18" s="152" t="s">
        <v>66</v>
      </c>
      <c r="B18" s="152"/>
      <c r="C18" s="152"/>
      <c r="D18" s="152"/>
    </row>
    <row r="19" spans="1:4" ht="15.5" x14ac:dyDescent="0.35">
      <c r="A19" s="151" t="s">
        <v>67</v>
      </c>
      <c r="B19" s="151"/>
      <c r="C19" s="151"/>
      <c r="D19" s="151"/>
    </row>
    <row r="20" spans="1:4" ht="13" x14ac:dyDescent="0.3">
      <c r="A20" s="134"/>
      <c r="B20" s="125"/>
      <c r="C20" s="125"/>
      <c r="D20" s="124"/>
    </row>
    <row r="21" spans="1:4" ht="13" x14ac:dyDescent="0.3">
      <c r="A21" s="126" t="s">
        <v>64</v>
      </c>
      <c r="B21" s="127" t="s">
        <v>156</v>
      </c>
      <c r="C21" s="127" t="s">
        <v>157</v>
      </c>
      <c r="D21" s="128" t="s">
        <v>65</v>
      </c>
    </row>
    <row r="22" spans="1:4" x14ac:dyDescent="0.25">
      <c r="A22" s="129" t="s">
        <v>168</v>
      </c>
      <c r="B22" s="130">
        <v>1481300.8156699999</v>
      </c>
      <c r="C22" s="130">
        <v>1594722.2876299999</v>
      </c>
      <c r="D22" s="136">
        <f t="shared" ref="D22:D31" si="1">(C22-B22)/B22</f>
        <v>7.6568831097753018E-2</v>
      </c>
    </row>
    <row r="23" spans="1:4" x14ac:dyDescent="0.25">
      <c r="A23" s="129" t="s">
        <v>169</v>
      </c>
      <c r="B23" s="130">
        <v>1088961.3197900001</v>
      </c>
      <c r="C23" s="130">
        <v>1004881.73354</v>
      </c>
      <c r="D23" s="136">
        <f t="shared" si="1"/>
        <v>-7.7210810633948246E-2</v>
      </c>
    </row>
    <row r="24" spans="1:4" x14ac:dyDescent="0.25">
      <c r="A24" s="129" t="s">
        <v>170</v>
      </c>
      <c r="B24" s="130">
        <v>899301.62667999999</v>
      </c>
      <c r="C24" s="130">
        <v>890934.84566999995</v>
      </c>
      <c r="D24" s="136">
        <f t="shared" si="1"/>
        <v>-9.303642695374776E-3</v>
      </c>
    </row>
    <row r="25" spans="1:4" x14ac:dyDescent="0.25">
      <c r="A25" s="129" t="s">
        <v>171</v>
      </c>
      <c r="B25" s="130">
        <v>947849.63586000004</v>
      </c>
      <c r="C25" s="130">
        <v>804437.71704999998</v>
      </c>
      <c r="D25" s="136">
        <f t="shared" si="1"/>
        <v>-0.15130239373872839</v>
      </c>
    </row>
    <row r="26" spans="1:4" x14ac:dyDescent="0.25">
      <c r="A26" s="129" t="s">
        <v>172</v>
      </c>
      <c r="B26" s="130">
        <v>381857.98215</v>
      </c>
      <c r="C26" s="130">
        <v>797350.05730999995</v>
      </c>
      <c r="D26" s="136">
        <f t="shared" si="1"/>
        <v>1.088080109837243</v>
      </c>
    </row>
    <row r="27" spans="1:4" x14ac:dyDescent="0.25">
      <c r="A27" s="129" t="s">
        <v>173</v>
      </c>
      <c r="B27" s="130">
        <v>655952.03738999995</v>
      </c>
      <c r="C27" s="130">
        <v>766076.19842999999</v>
      </c>
      <c r="D27" s="136">
        <f t="shared" si="1"/>
        <v>0.16788447136802642</v>
      </c>
    </row>
    <row r="28" spans="1:4" x14ac:dyDescent="0.25">
      <c r="A28" s="129" t="s">
        <v>174</v>
      </c>
      <c r="B28" s="130">
        <v>609351.41038000002</v>
      </c>
      <c r="C28" s="130">
        <v>729168.07339999999</v>
      </c>
      <c r="D28" s="136">
        <f t="shared" si="1"/>
        <v>0.19662982800889989</v>
      </c>
    </row>
    <row r="29" spans="1:4" x14ac:dyDescent="0.25">
      <c r="A29" s="129" t="s">
        <v>175</v>
      </c>
      <c r="B29" s="130">
        <v>671979.67445000005</v>
      </c>
      <c r="C29" s="130">
        <v>671201.25049999997</v>
      </c>
      <c r="D29" s="136">
        <f t="shared" si="1"/>
        <v>-1.1584040107123867E-3</v>
      </c>
    </row>
    <row r="30" spans="1:4" x14ac:dyDescent="0.25">
      <c r="A30" s="129" t="s">
        <v>176</v>
      </c>
      <c r="B30" s="130">
        <v>553387.89454999997</v>
      </c>
      <c r="C30" s="130">
        <v>529446.70394000004</v>
      </c>
      <c r="D30" s="136">
        <f t="shared" si="1"/>
        <v>-4.3262946019931026E-2</v>
      </c>
    </row>
    <row r="31" spans="1:4" x14ac:dyDescent="0.25">
      <c r="A31" s="129" t="s">
        <v>177</v>
      </c>
      <c r="B31" s="130">
        <v>519507.09732</v>
      </c>
      <c r="C31" s="130">
        <v>456704.01272</v>
      </c>
      <c r="D31" s="136">
        <f t="shared" si="1"/>
        <v>-0.12088975285224117</v>
      </c>
    </row>
    <row r="32" spans="1:4" x14ac:dyDescent="0.25">
      <c r="A32" s="124"/>
      <c r="B32" s="125"/>
      <c r="C32" s="125"/>
      <c r="D32" s="124"/>
    </row>
    <row r="33" spans="1:4" ht="19" x14ac:dyDescent="0.4">
      <c r="A33" s="152" t="s">
        <v>68</v>
      </c>
      <c r="B33" s="152"/>
      <c r="C33" s="152"/>
      <c r="D33" s="152"/>
    </row>
    <row r="34" spans="1:4" ht="15.5" x14ac:dyDescent="0.35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ht="13" x14ac:dyDescent="0.3">
      <c r="A36" s="126" t="s">
        <v>70</v>
      </c>
      <c r="B36" s="127" t="s">
        <v>156</v>
      </c>
      <c r="C36" s="127" t="s">
        <v>157</v>
      </c>
      <c r="D36" s="128" t="s">
        <v>65</v>
      </c>
    </row>
    <row r="37" spans="1:4" x14ac:dyDescent="0.25">
      <c r="A37" s="129" t="s">
        <v>134</v>
      </c>
      <c r="B37" s="130">
        <v>37521.507830000002</v>
      </c>
      <c r="C37" s="130">
        <v>119781.41794</v>
      </c>
      <c r="D37" s="136">
        <f t="shared" ref="D37:D46" si="2">(C37-B37)/B37</f>
        <v>2.1923402034560504</v>
      </c>
    </row>
    <row r="38" spans="1:4" x14ac:dyDescent="0.25">
      <c r="A38" s="129" t="s">
        <v>135</v>
      </c>
      <c r="B38" s="130">
        <v>54248.671849999999</v>
      </c>
      <c r="C38" s="130">
        <v>86086.110459999996</v>
      </c>
      <c r="D38" s="136">
        <f t="shared" si="2"/>
        <v>0.58687959583659366</v>
      </c>
    </row>
    <row r="39" spans="1:4" x14ac:dyDescent="0.25">
      <c r="A39" s="129" t="s">
        <v>140</v>
      </c>
      <c r="B39" s="130">
        <v>132688.50438</v>
      </c>
      <c r="C39" s="130">
        <v>178765.28078999999</v>
      </c>
      <c r="D39" s="136">
        <f t="shared" si="2"/>
        <v>0.34725522474835502</v>
      </c>
    </row>
    <row r="40" spans="1:4" x14ac:dyDescent="0.25">
      <c r="A40" s="129" t="s">
        <v>144</v>
      </c>
      <c r="B40" s="130">
        <v>2227605.1015499998</v>
      </c>
      <c r="C40" s="130">
        <v>2715993.1433799998</v>
      </c>
      <c r="D40" s="136">
        <f t="shared" si="2"/>
        <v>0.21924354612501676</v>
      </c>
    </row>
    <row r="41" spans="1:4" x14ac:dyDescent="0.25">
      <c r="A41" s="129" t="s">
        <v>146</v>
      </c>
      <c r="B41" s="130">
        <v>980376.86144999997</v>
      </c>
      <c r="C41" s="130">
        <v>1181220.0105300001</v>
      </c>
      <c r="D41" s="136">
        <f t="shared" si="2"/>
        <v>0.20486320819827231</v>
      </c>
    </row>
    <row r="42" spans="1:4" x14ac:dyDescent="0.25">
      <c r="A42" s="129" t="s">
        <v>129</v>
      </c>
      <c r="B42" s="130">
        <v>829221.51020000002</v>
      </c>
      <c r="C42" s="130">
        <v>989464.66679000005</v>
      </c>
      <c r="D42" s="136">
        <f t="shared" si="2"/>
        <v>0.19324529648459188</v>
      </c>
    </row>
    <row r="43" spans="1:4" x14ac:dyDescent="0.25">
      <c r="A43" s="131" t="s">
        <v>147</v>
      </c>
      <c r="B43" s="130">
        <v>711437.15801999997</v>
      </c>
      <c r="C43" s="130">
        <v>845229.70395999996</v>
      </c>
      <c r="D43" s="136">
        <f t="shared" si="2"/>
        <v>0.18805954177647663</v>
      </c>
    </row>
    <row r="44" spans="1:4" x14ac:dyDescent="0.25">
      <c r="A44" s="129" t="s">
        <v>151</v>
      </c>
      <c r="B44" s="130">
        <v>358948.23914999998</v>
      </c>
      <c r="C44" s="130">
        <v>419909.45636000001</v>
      </c>
      <c r="D44" s="136">
        <f t="shared" si="2"/>
        <v>0.1698328910997251</v>
      </c>
    </row>
    <row r="45" spans="1:4" x14ac:dyDescent="0.25">
      <c r="A45" s="129" t="s">
        <v>153</v>
      </c>
      <c r="B45" s="130">
        <v>457957.73116999998</v>
      </c>
      <c r="C45" s="130">
        <v>525475.29835000006</v>
      </c>
      <c r="D45" s="136">
        <f t="shared" si="2"/>
        <v>0.1474318754429689</v>
      </c>
    </row>
    <row r="46" spans="1:4" x14ac:dyDescent="0.25">
      <c r="A46" s="129" t="s">
        <v>130</v>
      </c>
      <c r="B46" s="130">
        <v>284427.62802</v>
      </c>
      <c r="C46" s="130">
        <v>325100.64347000001</v>
      </c>
      <c r="D46" s="136">
        <f t="shared" si="2"/>
        <v>0.14299952410790423</v>
      </c>
    </row>
    <row r="47" spans="1:4" x14ac:dyDescent="0.25">
      <c r="A47" s="124"/>
      <c r="B47" s="125"/>
      <c r="C47" s="125"/>
      <c r="D47" s="124"/>
    </row>
    <row r="48" spans="1:4" ht="19" x14ac:dyDescent="0.4">
      <c r="A48" s="152" t="s">
        <v>71</v>
      </c>
      <c r="B48" s="152"/>
      <c r="C48" s="152"/>
      <c r="D48" s="152"/>
    </row>
    <row r="49" spans="1:4" ht="15.5" x14ac:dyDescent="0.35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ht="13" x14ac:dyDescent="0.3">
      <c r="A51" s="126" t="s">
        <v>70</v>
      </c>
      <c r="B51" s="127" t="s">
        <v>156</v>
      </c>
      <c r="C51" s="127" t="s">
        <v>157</v>
      </c>
      <c r="D51" s="128" t="s">
        <v>65</v>
      </c>
    </row>
    <row r="52" spans="1:4" x14ac:dyDescent="0.25">
      <c r="A52" s="129" t="s">
        <v>144</v>
      </c>
      <c r="B52" s="130">
        <v>2227605.1015499998</v>
      </c>
      <c r="C52" s="130">
        <v>2715993.1433799998</v>
      </c>
      <c r="D52" s="136">
        <f t="shared" ref="D52:D61" si="3">(C52-B52)/B52</f>
        <v>0.21924354612501676</v>
      </c>
    </row>
    <row r="53" spans="1:4" x14ac:dyDescent="0.25">
      <c r="A53" s="129" t="s">
        <v>142</v>
      </c>
      <c r="B53" s="130">
        <v>2140818.1069399999</v>
      </c>
      <c r="C53" s="130">
        <v>2304656.6137399999</v>
      </c>
      <c r="D53" s="136">
        <f t="shared" si="3"/>
        <v>7.6530792723060584E-2</v>
      </c>
    </row>
    <row r="54" spans="1:4" x14ac:dyDescent="0.25">
      <c r="A54" s="129" t="s">
        <v>143</v>
      </c>
      <c r="B54" s="130">
        <v>1591577.56587</v>
      </c>
      <c r="C54" s="130">
        <v>1633774.4841799999</v>
      </c>
      <c r="D54" s="136">
        <f t="shared" si="3"/>
        <v>2.6512637030626823E-2</v>
      </c>
    </row>
    <row r="55" spans="1:4" x14ac:dyDescent="0.25">
      <c r="A55" s="129" t="s">
        <v>146</v>
      </c>
      <c r="B55" s="130">
        <v>980376.86144999997</v>
      </c>
      <c r="C55" s="130">
        <v>1181220.0105300001</v>
      </c>
      <c r="D55" s="136">
        <f t="shared" si="3"/>
        <v>0.20486320819827231</v>
      </c>
    </row>
    <row r="56" spans="1:4" x14ac:dyDescent="0.25">
      <c r="A56" s="129" t="s">
        <v>149</v>
      </c>
      <c r="B56" s="130">
        <v>1623915.4354699999</v>
      </c>
      <c r="C56" s="130">
        <v>1115232.23125</v>
      </c>
      <c r="D56" s="136">
        <f t="shared" si="3"/>
        <v>-0.31324488523798955</v>
      </c>
    </row>
    <row r="57" spans="1:4" x14ac:dyDescent="0.25">
      <c r="A57" s="129" t="s">
        <v>148</v>
      </c>
      <c r="B57" s="130">
        <v>1119856.9291300001</v>
      </c>
      <c r="C57" s="130">
        <v>1051191.2639299999</v>
      </c>
      <c r="D57" s="136">
        <f t="shared" si="3"/>
        <v>-6.1316462321080144E-2</v>
      </c>
    </row>
    <row r="58" spans="1:4" x14ac:dyDescent="0.25">
      <c r="A58" s="129" t="s">
        <v>129</v>
      </c>
      <c r="B58" s="130">
        <v>829221.51020000002</v>
      </c>
      <c r="C58" s="130">
        <v>989464.66679000005</v>
      </c>
      <c r="D58" s="136">
        <f t="shared" si="3"/>
        <v>0.19324529648459188</v>
      </c>
    </row>
    <row r="59" spans="1:4" x14ac:dyDescent="0.25">
      <c r="A59" s="129" t="s">
        <v>147</v>
      </c>
      <c r="B59" s="130">
        <v>711437.15801999997</v>
      </c>
      <c r="C59" s="130">
        <v>845229.70395999996</v>
      </c>
      <c r="D59" s="136">
        <f t="shared" si="3"/>
        <v>0.18805954177647663</v>
      </c>
    </row>
    <row r="60" spans="1:4" x14ac:dyDescent="0.25">
      <c r="A60" s="129" t="s">
        <v>139</v>
      </c>
      <c r="B60" s="130">
        <v>814849.09288000001</v>
      </c>
      <c r="C60" s="130">
        <v>818844.41035999998</v>
      </c>
      <c r="D60" s="136">
        <f t="shared" si="3"/>
        <v>4.9031379121733222E-3</v>
      </c>
    </row>
    <row r="61" spans="1:4" x14ac:dyDescent="0.25">
      <c r="A61" s="129" t="s">
        <v>138</v>
      </c>
      <c r="B61" s="130">
        <v>557497.03052000003</v>
      </c>
      <c r="C61" s="130">
        <v>626715.73794999998</v>
      </c>
      <c r="D61" s="136">
        <f t="shared" si="3"/>
        <v>0.12415977779368055</v>
      </c>
    </row>
    <row r="62" spans="1:4" x14ac:dyDescent="0.25">
      <c r="A62" s="124"/>
      <c r="B62" s="125"/>
      <c r="C62" s="125"/>
      <c r="D62" s="124"/>
    </row>
    <row r="63" spans="1:4" ht="19" x14ac:dyDescent="0.4">
      <c r="A63" s="152" t="s">
        <v>73</v>
      </c>
      <c r="B63" s="152"/>
      <c r="C63" s="152"/>
      <c r="D63" s="152"/>
    </row>
    <row r="64" spans="1:4" ht="15.5" x14ac:dyDescent="0.35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ht="13" x14ac:dyDescent="0.3">
      <c r="A66" s="126" t="s">
        <v>75</v>
      </c>
      <c r="B66" s="127" t="s">
        <v>156</v>
      </c>
      <c r="C66" s="127" t="s">
        <v>157</v>
      </c>
      <c r="D66" s="128" t="s">
        <v>65</v>
      </c>
    </row>
    <row r="67" spans="1:4" x14ac:dyDescent="0.25">
      <c r="A67" s="129" t="s">
        <v>178</v>
      </c>
      <c r="B67" s="135">
        <v>6992071.8118599998</v>
      </c>
      <c r="C67" s="135">
        <v>7576002.7735200003</v>
      </c>
      <c r="D67" s="136">
        <f t="shared" ref="D67:D76" si="4">(C67-B67)/B67</f>
        <v>8.3513295825928563E-2</v>
      </c>
    </row>
    <row r="68" spans="1:4" x14ac:dyDescent="0.25">
      <c r="A68" s="129" t="s">
        <v>179</v>
      </c>
      <c r="B68" s="135">
        <v>1454317.62448</v>
      </c>
      <c r="C68" s="135">
        <v>1320275.02036</v>
      </c>
      <c r="D68" s="136">
        <f t="shared" si="4"/>
        <v>-9.2168727012386834E-2</v>
      </c>
    </row>
    <row r="69" spans="1:4" x14ac:dyDescent="0.25">
      <c r="A69" s="129" t="s">
        <v>180</v>
      </c>
      <c r="B69" s="135">
        <v>1167976.1047100001</v>
      </c>
      <c r="C69" s="135">
        <v>1195093.84192</v>
      </c>
      <c r="D69" s="136">
        <f t="shared" si="4"/>
        <v>2.3217715756893048E-2</v>
      </c>
    </row>
    <row r="70" spans="1:4" x14ac:dyDescent="0.25">
      <c r="A70" s="129" t="s">
        <v>181</v>
      </c>
      <c r="B70" s="135">
        <v>1058292.70362</v>
      </c>
      <c r="C70" s="135">
        <v>1137463.58632</v>
      </c>
      <c r="D70" s="136">
        <f t="shared" si="4"/>
        <v>7.481000523691389E-2</v>
      </c>
    </row>
    <row r="71" spans="1:4" x14ac:dyDescent="0.25">
      <c r="A71" s="129" t="s">
        <v>182</v>
      </c>
      <c r="B71" s="135">
        <v>717795.98245999997</v>
      </c>
      <c r="C71" s="135">
        <v>802846.91674000002</v>
      </c>
      <c r="D71" s="136">
        <f t="shared" si="4"/>
        <v>0.11848900851815454</v>
      </c>
    </row>
    <row r="72" spans="1:4" x14ac:dyDescent="0.25">
      <c r="A72" s="129" t="s">
        <v>183</v>
      </c>
      <c r="B72" s="135">
        <v>714942.49493000004</v>
      </c>
      <c r="C72" s="135">
        <v>781318.08042999997</v>
      </c>
      <c r="D72" s="136">
        <f t="shared" si="4"/>
        <v>9.2840453561931241E-2</v>
      </c>
    </row>
    <row r="73" spans="1:4" x14ac:dyDescent="0.25">
      <c r="A73" s="129" t="s">
        <v>184</v>
      </c>
      <c r="B73" s="135">
        <v>428771.5834</v>
      </c>
      <c r="C73" s="135">
        <v>541875.86811000004</v>
      </c>
      <c r="D73" s="136">
        <f t="shared" si="4"/>
        <v>0.26378680185175729</v>
      </c>
    </row>
    <row r="74" spans="1:4" x14ac:dyDescent="0.25">
      <c r="A74" s="129" t="s">
        <v>185</v>
      </c>
      <c r="B74" s="135">
        <v>338792.09589</v>
      </c>
      <c r="C74" s="135">
        <v>353511.30392999999</v>
      </c>
      <c r="D74" s="136">
        <f t="shared" si="4"/>
        <v>4.3446137671343643E-2</v>
      </c>
    </row>
    <row r="75" spans="1:4" x14ac:dyDescent="0.25">
      <c r="A75" s="129" t="s">
        <v>186</v>
      </c>
      <c r="B75" s="135">
        <v>349760.53159000003</v>
      </c>
      <c r="C75" s="135">
        <v>309089.74239999999</v>
      </c>
      <c r="D75" s="136">
        <f t="shared" si="4"/>
        <v>-0.11628181431767602</v>
      </c>
    </row>
    <row r="76" spans="1:4" x14ac:dyDescent="0.25">
      <c r="A76" s="129" t="s">
        <v>187</v>
      </c>
      <c r="B76" s="135">
        <v>249281.18857</v>
      </c>
      <c r="C76" s="135">
        <v>274441.48251</v>
      </c>
      <c r="D76" s="136">
        <f t="shared" si="4"/>
        <v>0.1009313782733943</v>
      </c>
    </row>
    <row r="77" spans="1:4" x14ac:dyDescent="0.25">
      <c r="A77" s="124"/>
      <c r="B77" s="125"/>
      <c r="C77" s="125"/>
      <c r="D77" s="124"/>
    </row>
    <row r="78" spans="1:4" ht="19" x14ac:dyDescent="0.4">
      <c r="A78" s="152" t="s">
        <v>76</v>
      </c>
      <c r="B78" s="152"/>
      <c r="C78" s="152"/>
      <c r="D78" s="152"/>
    </row>
    <row r="79" spans="1:4" ht="15.5" x14ac:dyDescent="0.35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ht="13" x14ac:dyDescent="0.3">
      <c r="A81" s="126" t="s">
        <v>75</v>
      </c>
      <c r="B81" s="127" t="s">
        <v>156</v>
      </c>
      <c r="C81" s="127" t="s">
        <v>157</v>
      </c>
      <c r="D81" s="128" t="s">
        <v>65</v>
      </c>
    </row>
    <row r="82" spans="1:4" x14ac:dyDescent="0.25">
      <c r="A82" s="129" t="s">
        <v>188</v>
      </c>
      <c r="B82" s="135">
        <v>118.79609000000001</v>
      </c>
      <c r="C82" s="135">
        <v>946.77733999999998</v>
      </c>
      <c r="D82" s="136">
        <f t="shared" ref="D82:D91" si="5">(C82-B82)/B82</f>
        <v>6.9697685336276631</v>
      </c>
    </row>
    <row r="83" spans="1:4" x14ac:dyDescent="0.25">
      <c r="A83" s="129" t="s">
        <v>189</v>
      </c>
      <c r="B83" s="135">
        <v>5977.8307000000004</v>
      </c>
      <c r="C83" s="135">
        <v>11671.14885</v>
      </c>
      <c r="D83" s="136">
        <f t="shared" si="5"/>
        <v>0.95240538511738027</v>
      </c>
    </row>
    <row r="84" spans="1:4" x14ac:dyDescent="0.25">
      <c r="A84" s="129" t="s">
        <v>190</v>
      </c>
      <c r="B84" s="135">
        <v>17728.467700000001</v>
      </c>
      <c r="C84" s="135">
        <v>33903.229370000001</v>
      </c>
      <c r="D84" s="136">
        <f t="shared" si="5"/>
        <v>0.91236095209739976</v>
      </c>
    </row>
    <row r="85" spans="1:4" x14ac:dyDescent="0.25">
      <c r="A85" s="129" t="s">
        <v>191</v>
      </c>
      <c r="B85" s="135">
        <v>2110.4654599999999</v>
      </c>
      <c r="C85" s="135">
        <v>3695.9076500000001</v>
      </c>
      <c r="D85" s="136">
        <f t="shared" si="5"/>
        <v>0.75122868393212194</v>
      </c>
    </row>
    <row r="86" spans="1:4" x14ac:dyDescent="0.25">
      <c r="A86" s="129" t="s">
        <v>192</v>
      </c>
      <c r="B86" s="135">
        <v>1126.03162</v>
      </c>
      <c r="C86" s="135">
        <v>1970.33086</v>
      </c>
      <c r="D86" s="136">
        <f t="shared" si="5"/>
        <v>0.74980064947021652</v>
      </c>
    </row>
    <row r="87" spans="1:4" x14ac:dyDescent="0.25">
      <c r="A87" s="129" t="s">
        <v>193</v>
      </c>
      <c r="B87" s="135">
        <v>2243.2674900000002</v>
      </c>
      <c r="C87" s="135">
        <v>3799.1690400000002</v>
      </c>
      <c r="D87" s="136">
        <f t="shared" si="5"/>
        <v>0.69358717002580905</v>
      </c>
    </row>
    <row r="88" spans="1:4" x14ac:dyDescent="0.25">
      <c r="A88" s="129" t="s">
        <v>194</v>
      </c>
      <c r="B88" s="135">
        <v>19696.707549999999</v>
      </c>
      <c r="C88" s="135">
        <v>32451.805639999999</v>
      </c>
      <c r="D88" s="136">
        <f t="shared" si="5"/>
        <v>0.64757513699288283</v>
      </c>
    </row>
    <row r="89" spans="1:4" x14ac:dyDescent="0.25">
      <c r="A89" s="129" t="s">
        <v>195</v>
      </c>
      <c r="B89" s="135">
        <v>62014.895620000003</v>
      </c>
      <c r="C89" s="135">
        <v>100500.57187</v>
      </c>
      <c r="D89" s="136">
        <f t="shared" si="5"/>
        <v>0.62058761633371584</v>
      </c>
    </row>
    <row r="90" spans="1:4" x14ac:dyDescent="0.25">
      <c r="A90" s="129" t="s">
        <v>196</v>
      </c>
      <c r="B90" s="135">
        <v>11445.57509</v>
      </c>
      <c r="C90" s="135">
        <v>18185.723849999998</v>
      </c>
      <c r="D90" s="136">
        <f t="shared" si="5"/>
        <v>0.58888685863315571</v>
      </c>
    </row>
    <row r="91" spans="1:4" x14ac:dyDescent="0.25">
      <c r="A91" s="129" t="s">
        <v>197</v>
      </c>
      <c r="B91" s="135">
        <v>11914.63212</v>
      </c>
      <c r="C91" s="135">
        <v>18612.047190000001</v>
      </c>
      <c r="D91" s="136">
        <f t="shared" si="5"/>
        <v>0.56211681590719564</v>
      </c>
    </row>
    <row r="92" spans="1:4" ht="13" x14ac:dyDescent="0.3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1" sqref="B1:J1"/>
    </sheetView>
  </sheetViews>
  <sheetFormatPr defaultColWidth="9.08984375" defaultRowHeight="12.5" x14ac:dyDescent="0.25"/>
  <cols>
    <col min="1" max="1" width="44.6328125" style="17" customWidth="1"/>
    <col min="2" max="2" width="16.81640625" style="19" customWidth="1"/>
    <col min="3" max="3" width="16.81640625" style="17" customWidth="1"/>
    <col min="4" max="5" width="10.81640625" style="17" customWidth="1"/>
    <col min="6" max="7" width="16.81640625" style="17" customWidth="1"/>
    <col min="8" max="9" width="10.81640625" style="17" customWidth="1"/>
    <col min="10" max="11" width="16.81640625" style="17" customWidth="1"/>
    <col min="12" max="13" width="10.81640625" style="17" customWidth="1"/>
    <col min="14" max="16384" width="9.08984375" style="17"/>
  </cols>
  <sheetData>
    <row r="1" spans="1:13" ht="25" x14ac:dyDescent="0.5">
      <c r="B1" s="150" t="s">
        <v>117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5">
      <c r="A6" s="88"/>
      <c r="B6" s="153" t="str">
        <f>SEKTOR_USD!B6</f>
        <v>1 - 31 OCAK</v>
      </c>
      <c r="C6" s="153"/>
      <c r="D6" s="153"/>
      <c r="E6" s="153"/>
      <c r="F6" s="153" t="str">
        <f>SEKTOR_USD!F6</f>
        <v>1 OCAK  -  31 OCAK</v>
      </c>
      <c r="G6" s="153"/>
      <c r="H6" s="153"/>
      <c r="I6" s="153"/>
      <c r="J6" s="153" t="s">
        <v>104</v>
      </c>
      <c r="K6" s="153"/>
      <c r="L6" s="153"/>
      <c r="M6" s="153"/>
    </row>
    <row r="7" spans="1:13" ht="29" x14ac:dyDescent="0.4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5" x14ac:dyDescent="0.35">
      <c r="A8" s="92" t="s">
        <v>2</v>
      </c>
      <c r="B8" s="93">
        <f>SEKTOR_USD!B8*$B$53</f>
        <v>34513481.604945369</v>
      </c>
      <c r="C8" s="93">
        <f>SEKTOR_USD!C8*$C$53</f>
        <v>54001534.559859745</v>
      </c>
      <c r="D8" s="94">
        <f t="shared" ref="D8:D43" si="0">(C8-B8)/B8*100</f>
        <v>56.465045103192288</v>
      </c>
      <c r="E8" s="94">
        <f>C8/C$44*100</f>
        <v>16.923950592770694</v>
      </c>
      <c r="F8" s="93">
        <f>SEKTOR_USD!F8*$B$54</f>
        <v>34513481.604945369</v>
      </c>
      <c r="G8" s="93">
        <f>SEKTOR_USD!G8*$C$54</f>
        <v>54001534.559859745</v>
      </c>
      <c r="H8" s="94">
        <f t="shared" ref="H8:H43" si="1">(G8-F8)/F8*100</f>
        <v>56.465045103192288</v>
      </c>
      <c r="I8" s="94">
        <f>G8/G$44*100</f>
        <v>16.923950592770694</v>
      </c>
      <c r="J8" s="93">
        <f>SEKTOR_USD!J8*$B$55</f>
        <v>283066960.09511214</v>
      </c>
      <c r="K8" s="93">
        <f>SEKTOR_USD!K8*$C$55</f>
        <v>587002441.05584264</v>
      </c>
      <c r="L8" s="94">
        <f t="shared" ref="L8:L43" si="2">(K8-J8)/J8*100</f>
        <v>107.37229129765143</v>
      </c>
      <c r="M8" s="94">
        <f>K8/K$44*100</f>
        <v>15.204123383106388</v>
      </c>
    </row>
    <row r="9" spans="1:13" s="21" customFormat="1" ht="15.5" x14ac:dyDescent="0.35">
      <c r="A9" s="95" t="s">
        <v>3</v>
      </c>
      <c r="B9" s="93">
        <f>SEKTOR_USD!B9*$B$53</f>
        <v>22903205.522030812</v>
      </c>
      <c r="C9" s="93">
        <f>SEKTOR_USD!C9*$C$53</f>
        <v>37120033.929406092</v>
      </c>
      <c r="D9" s="96">
        <f t="shared" si="0"/>
        <v>62.073531120785589</v>
      </c>
      <c r="E9" s="96">
        <f t="shared" ref="E9:E44" si="3">C9/C$44*100</f>
        <v>11.633329040434443</v>
      </c>
      <c r="F9" s="93">
        <f>SEKTOR_USD!F9*$B$54</f>
        <v>22903205.522030812</v>
      </c>
      <c r="G9" s="93">
        <f>SEKTOR_USD!G9*$C$54</f>
        <v>37120033.929406092</v>
      </c>
      <c r="H9" s="96">
        <f t="shared" si="1"/>
        <v>62.073531120785589</v>
      </c>
      <c r="I9" s="96">
        <f t="shared" ref="I9:I44" si="4">G9/G$44*100</f>
        <v>11.633329040434443</v>
      </c>
      <c r="J9" s="93">
        <f>SEKTOR_USD!J9*$B$55</f>
        <v>183930734.44090229</v>
      </c>
      <c r="K9" s="93">
        <f>SEKTOR_USD!K9*$C$55</f>
        <v>373945089.06766951</v>
      </c>
      <c r="L9" s="96">
        <f t="shared" si="2"/>
        <v>103.30756042722138</v>
      </c>
      <c r="M9" s="96">
        <f t="shared" ref="M9:M44" si="5">K9/K$44*100</f>
        <v>9.6856620603911292</v>
      </c>
    </row>
    <row r="10" spans="1:13" ht="14" x14ac:dyDescent="0.3">
      <c r="A10" s="97" t="str">
        <f>SEKTOR_USD!A10</f>
        <v xml:space="preserve"> Hububat, Bakliyat, Yağlı Tohumlar ve Mamulleri </v>
      </c>
      <c r="B10" s="98">
        <f>SEKTOR_USD!B10*$B$53</f>
        <v>11223567.869176675</v>
      </c>
      <c r="C10" s="98">
        <f>SEKTOR_USD!C10*$C$53</f>
        <v>18581567.605486128</v>
      </c>
      <c r="D10" s="99">
        <f t="shared" si="0"/>
        <v>65.558473224158561</v>
      </c>
      <c r="E10" s="99">
        <f t="shared" si="3"/>
        <v>5.8234184390239383</v>
      </c>
      <c r="F10" s="98">
        <f>SEKTOR_USD!F10*$B$54</f>
        <v>11223567.869176675</v>
      </c>
      <c r="G10" s="98">
        <f>SEKTOR_USD!G10*$C$54</f>
        <v>18581567.605486128</v>
      </c>
      <c r="H10" s="99">
        <f t="shared" si="1"/>
        <v>65.558473224158561</v>
      </c>
      <c r="I10" s="99">
        <f t="shared" si="4"/>
        <v>5.8234184390239383</v>
      </c>
      <c r="J10" s="98">
        <f>SEKTOR_USD!J10*$B$55</f>
        <v>87895018.956199244</v>
      </c>
      <c r="K10" s="98">
        <f>SEKTOR_USD!K10*$C$55</f>
        <v>197552680.44546989</v>
      </c>
      <c r="L10" s="99">
        <f t="shared" si="2"/>
        <v>124.75981323118705</v>
      </c>
      <c r="M10" s="99">
        <f t="shared" si="5"/>
        <v>5.1168702514314992</v>
      </c>
    </row>
    <row r="11" spans="1:13" ht="14" x14ac:dyDescent="0.3">
      <c r="A11" s="97" t="str">
        <f>SEKTOR_USD!A11</f>
        <v xml:space="preserve"> Yaş Meyve ve Sebze  </v>
      </c>
      <c r="B11" s="98">
        <f>SEKTOR_USD!B11*$B$53</f>
        <v>3849746.7174741495</v>
      </c>
      <c r="C11" s="98">
        <f>SEKTOR_USD!C11*$C$53</f>
        <v>6105199.9004901703</v>
      </c>
      <c r="D11" s="99">
        <f t="shared" si="0"/>
        <v>58.587053864568063</v>
      </c>
      <c r="E11" s="99">
        <f t="shared" si="3"/>
        <v>1.9133549132821634</v>
      </c>
      <c r="F11" s="98">
        <f>SEKTOR_USD!F11*$B$54</f>
        <v>3849746.7174741495</v>
      </c>
      <c r="G11" s="98">
        <f>SEKTOR_USD!G11*$C$54</f>
        <v>6105199.9004901703</v>
      </c>
      <c r="H11" s="99">
        <f t="shared" si="1"/>
        <v>58.587053864568063</v>
      </c>
      <c r="I11" s="99">
        <f t="shared" si="4"/>
        <v>1.9133549132821634</v>
      </c>
      <c r="J11" s="98">
        <f>SEKTOR_USD!J11*$B$55</f>
        <v>28934356.185934212</v>
      </c>
      <c r="K11" s="98">
        <f>SEKTOR_USD!K11*$C$55</f>
        <v>50834852.345570721</v>
      </c>
      <c r="L11" s="99">
        <f t="shared" si="2"/>
        <v>75.690283270525796</v>
      </c>
      <c r="M11" s="99">
        <f t="shared" si="5"/>
        <v>1.3166885061565274</v>
      </c>
    </row>
    <row r="12" spans="1:13" ht="14" x14ac:dyDescent="0.3">
      <c r="A12" s="97" t="str">
        <f>SEKTOR_USD!A12</f>
        <v xml:space="preserve"> Meyve Sebze Mamulleri </v>
      </c>
      <c r="B12" s="98">
        <f>SEKTOR_USD!B12*$B$53</f>
        <v>2341115.533956239</v>
      </c>
      <c r="C12" s="98">
        <f>SEKTOR_USD!C12*$C$53</f>
        <v>3206394.5771833514</v>
      </c>
      <c r="D12" s="99">
        <f t="shared" si="0"/>
        <v>36.960117118392773</v>
      </c>
      <c r="E12" s="99">
        <f t="shared" si="3"/>
        <v>1.0048763215242946</v>
      </c>
      <c r="F12" s="98">
        <f>SEKTOR_USD!F12*$B$54</f>
        <v>2341115.533956239</v>
      </c>
      <c r="G12" s="98">
        <f>SEKTOR_USD!G12*$C$54</f>
        <v>3206394.5771833514</v>
      </c>
      <c r="H12" s="99">
        <f t="shared" si="1"/>
        <v>36.960117118392773</v>
      </c>
      <c r="I12" s="99">
        <f t="shared" si="4"/>
        <v>1.0048763215242946</v>
      </c>
      <c r="J12" s="98">
        <f>SEKTOR_USD!J12*$B$55</f>
        <v>19404491.47328293</v>
      </c>
      <c r="K12" s="98">
        <f>SEKTOR_USD!K12*$C$55</f>
        <v>42851665.985882506</v>
      </c>
      <c r="L12" s="99">
        <f t="shared" si="2"/>
        <v>120.83374895385852</v>
      </c>
      <c r="M12" s="99">
        <f t="shared" si="5"/>
        <v>1.1099136413285213</v>
      </c>
    </row>
    <row r="13" spans="1:13" ht="14" x14ac:dyDescent="0.3">
      <c r="A13" s="97" t="str">
        <f>SEKTOR_USD!A13</f>
        <v xml:space="preserve"> Kuru Meyve ve Mamulleri  </v>
      </c>
      <c r="B13" s="98">
        <f>SEKTOR_USD!B13*$B$53</f>
        <v>1615905.8187090529</v>
      </c>
      <c r="C13" s="98">
        <f>SEKTOR_USD!C13*$C$53</f>
        <v>2405964.9722225172</v>
      </c>
      <c r="D13" s="99">
        <f t="shared" si="0"/>
        <v>48.89264859165138</v>
      </c>
      <c r="E13" s="99">
        <f t="shared" si="3"/>
        <v>0.75402361524921369</v>
      </c>
      <c r="F13" s="98">
        <f>SEKTOR_USD!F13*$B$54</f>
        <v>1615905.8187090529</v>
      </c>
      <c r="G13" s="98">
        <f>SEKTOR_USD!G13*$C$54</f>
        <v>2405964.9722225172</v>
      </c>
      <c r="H13" s="99">
        <f t="shared" si="1"/>
        <v>48.89264859165138</v>
      </c>
      <c r="I13" s="99">
        <f t="shared" si="4"/>
        <v>0.75402361524921369</v>
      </c>
      <c r="J13" s="98">
        <f>SEKTOR_USD!J13*$B$55</f>
        <v>14852845.6282099</v>
      </c>
      <c r="K13" s="98">
        <f>SEKTOR_USD!K13*$C$55</f>
        <v>26854085.993724536</v>
      </c>
      <c r="L13" s="99">
        <f t="shared" si="2"/>
        <v>80.800949972312168</v>
      </c>
      <c r="M13" s="99">
        <f t="shared" si="5"/>
        <v>0.69555560289449525</v>
      </c>
    </row>
    <row r="14" spans="1:13" ht="14" x14ac:dyDescent="0.3">
      <c r="A14" s="97" t="str">
        <f>SEKTOR_USD!A14</f>
        <v xml:space="preserve"> Fındık ve Mamulleri </v>
      </c>
      <c r="B14" s="98">
        <f>SEKTOR_USD!B14*$B$53</f>
        <v>2462715.0647199661</v>
      </c>
      <c r="C14" s="98">
        <f>SEKTOR_USD!C14*$C$53</f>
        <v>2692593.8393247859</v>
      </c>
      <c r="D14" s="99">
        <f t="shared" si="0"/>
        <v>9.3343634388722556</v>
      </c>
      <c r="E14" s="99">
        <f t="shared" si="3"/>
        <v>0.84385241039064629</v>
      </c>
      <c r="F14" s="98">
        <f>SEKTOR_USD!F14*$B$54</f>
        <v>2462715.0647199661</v>
      </c>
      <c r="G14" s="98">
        <f>SEKTOR_USD!G14*$C$54</f>
        <v>2692593.8393247859</v>
      </c>
      <c r="H14" s="99">
        <f t="shared" si="1"/>
        <v>9.3343634388722556</v>
      </c>
      <c r="I14" s="99">
        <f t="shared" si="4"/>
        <v>0.84385241039064629</v>
      </c>
      <c r="J14" s="98">
        <f>SEKTOR_USD!J14*$B$55</f>
        <v>21064478.959476691</v>
      </c>
      <c r="K14" s="98">
        <f>SEKTOR_USD!K14*$C$55</f>
        <v>29060705.090809382</v>
      </c>
      <c r="L14" s="99">
        <f t="shared" si="2"/>
        <v>37.960711711481821</v>
      </c>
      <c r="M14" s="99">
        <f t="shared" si="5"/>
        <v>0.75270989504914254</v>
      </c>
    </row>
    <row r="15" spans="1:13" ht="14" x14ac:dyDescent="0.3">
      <c r="A15" s="97" t="str">
        <f>SEKTOR_USD!A15</f>
        <v xml:space="preserve"> Zeytin ve Zeytinyağı </v>
      </c>
      <c r="B15" s="98">
        <f>SEKTOR_USD!B15*$B$53</f>
        <v>507856.08489856683</v>
      </c>
      <c r="C15" s="98">
        <f>SEKTOR_USD!C15*$C$53</f>
        <v>2249424.9567837049</v>
      </c>
      <c r="D15" s="99">
        <f t="shared" si="0"/>
        <v>342.92566805278676</v>
      </c>
      <c r="E15" s="99">
        <f t="shared" si="3"/>
        <v>0.70496435223620901</v>
      </c>
      <c r="F15" s="98">
        <f>SEKTOR_USD!F15*$B$54</f>
        <v>507856.08489856683</v>
      </c>
      <c r="G15" s="98">
        <f>SEKTOR_USD!G15*$C$54</f>
        <v>2249424.9567837049</v>
      </c>
      <c r="H15" s="99">
        <f t="shared" si="1"/>
        <v>342.92566805278676</v>
      </c>
      <c r="I15" s="99">
        <f t="shared" si="4"/>
        <v>0.70496435223620901</v>
      </c>
      <c r="J15" s="98">
        <f>SEKTOR_USD!J15*$B$55</f>
        <v>3102904.9326853212</v>
      </c>
      <c r="K15" s="98">
        <f>SEKTOR_USD!K15*$C$55</f>
        <v>9815317.4756379537</v>
      </c>
      <c r="L15" s="99">
        <f t="shared" si="2"/>
        <v>216.32672249302738</v>
      </c>
      <c r="M15" s="99">
        <f t="shared" si="5"/>
        <v>0.2542294333146784</v>
      </c>
    </row>
    <row r="16" spans="1:13" ht="14" x14ac:dyDescent="0.3">
      <c r="A16" s="97" t="str">
        <f>SEKTOR_USD!A16</f>
        <v xml:space="preserve"> Tütün </v>
      </c>
      <c r="B16" s="98">
        <f>SEKTOR_USD!B16*$B$53</f>
        <v>734259.35390209209</v>
      </c>
      <c r="C16" s="98">
        <f>SEKTOR_USD!C16*$C$53</f>
        <v>1616646.7940641809</v>
      </c>
      <c r="D16" s="99">
        <f t="shared" si="0"/>
        <v>120.17380990419748</v>
      </c>
      <c r="E16" s="99">
        <f t="shared" si="3"/>
        <v>0.50665320331545771</v>
      </c>
      <c r="F16" s="98">
        <f>SEKTOR_USD!F16*$B$54</f>
        <v>734259.35390209209</v>
      </c>
      <c r="G16" s="98">
        <f>SEKTOR_USD!G16*$C$54</f>
        <v>1616646.7940641809</v>
      </c>
      <c r="H16" s="99">
        <f t="shared" si="1"/>
        <v>120.17380990419748</v>
      </c>
      <c r="I16" s="99">
        <f t="shared" si="4"/>
        <v>0.50665320331545771</v>
      </c>
      <c r="J16" s="98">
        <f>SEKTOR_USD!J16*$B$55</f>
        <v>7289275.0878130626</v>
      </c>
      <c r="K16" s="98">
        <f>SEKTOR_USD!K16*$C$55</f>
        <v>14619658.382397559</v>
      </c>
      <c r="L16" s="99">
        <f t="shared" si="2"/>
        <v>100.56395466320322</v>
      </c>
      <c r="M16" s="99">
        <f t="shared" si="5"/>
        <v>0.37866808435246735</v>
      </c>
    </row>
    <row r="17" spans="1:13" ht="14" x14ac:dyDescent="0.3">
      <c r="A17" s="97" t="str">
        <f>SEKTOR_USD!A17</f>
        <v xml:space="preserve"> Süs Bitkileri ve Mamulleri</v>
      </c>
      <c r="B17" s="98">
        <f>SEKTOR_USD!B17*$B$53</f>
        <v>168039.07919407118</v>
      </c>
      <c r="C17" s="98">
        <f>SEKTOR_USD!C17*$C$53</f>
        <v>262241.28385124734</v>
      </c>
      <c r="D17" s="99">
        <f t="shared" si="0"/>
        <v>56.05970058213687</v>
      </c>
      <c r="E17" s="99">
        <f t="shared" si="3"/>
        <v>8.2185785412517226E-2</v>
      </c>
      <c r="F17" s="98">
        <f>SEKTOR_USD!F17*$B$54</f>
        <v>168039.07919407118</v>
      </c>
      <c r="G17" s="98">
        <f>SEKTOR_USD!G17*$C$54</f>
        <v>262241.28385124734</v>
      </c>
      <c r="H17" s="99">
        <f t="shared" si="1"/>
        <v>56.05970058213687</v>
      </c>
      <c r="I17" s="99">
        <f t="shared" si="4"/>
        <v>8.2185785412517226E-2</v>
      </c>
      <c r="J17" s="98">
        <f>SEKTOR_USD!J17*$B$55</f>
        <v>1387363.2173009615</v>
      </c>
      <c r="K17" s="98">
        <f>SEKTOR_USD!K17*$C$55</f>
        <v>2356123.3481769296</v>
      </c>
      <c r="L17" s="99">
        <f t="shared" si="2"/>
        <v>69.827433709871414</v>
      </c>
      <c r="M17" s="99">
        <f t="shared" si="5"/>
        <v>6.1026645863797836E-2</v>
      </c>
    </row>
    <row r="18" spans="1:13" s="21" customFormat="1" ht="15.5" x14ac:dyDescent="0.35">
      <c r="A18" s="95" t="s">
        <v>12</v>
      </c>
      <c r="B18" s="93">
        <f>SEKTOR_USD!B18*$B$53</f>
        <v>4064516.9800223415</v>
      </c>
      <c r="C18" s="93">
        <f>SEKTOR_USD!C18*$C$53</f>
        <v>5112145.7004593592</v>
      </c>
      <c r="D18" s="96">
        <f t="shared" si="0"/>
        <v>25.774986931688478</v>
      </c>
      <c r="E18" s="96">
        <f t="shared" si="3"/>
        <v>1.6021341238315365</v>
      </c>
      <c r="F18" s="93">
        <f>SEKTOR_USD!F18*$B$54</f>
        <v>4064516.9800223415</v>
      </c>
      <c r="G18" s="93">
        <f>SEKTOR_USD!G18*$C$54</f>
        <v>5112145.7004593592</v>
      </c>
      <c r="H18" s="96">
        <f t="shared" si="1"/>
        <v>25.774986931688478</v>
      </c>
      <c r="I18" s="96">
        <f t="shared" si="4"/>
        <v>1.6021341238315365</v>
      </c>
      <c r="J18" s="93">
        <f>SEKTOR_USD!J18*$B$55</f>
        <v>32636973.251477301</v>
      </c>
      <c r="K18" s="93">
        <f>SEKTOR_USD!K18*$C$55</f>
        <v>68564789.91642268</v>
      </c>
      <c r="L18" s="96">
        <f t="shared" si="2"/>
        <v>110.08317587575043</v>
      </c>
      <c r="M18" s="96">
        <f t="shared" si="5"/>
        <v>1.7759168492569988</v>
      </c>
    </row>
    <row r="19" spans="1:13" ht="14" x14ac:dyDescent="0.3">
      <c r="A19" s="97" t="str">
        <f>SEKTOR_USD!A19</f>
        <v xml:space="preserve"> Su Ürünleri ve Hayvansal Mamuller</v>
      </c>
      <c r="B19" s="98">
        <f>SEKTOR_USD!B19*$B$53</f>
        <v>4064516.9800223415</v>
      </c>
      <c r="C19" s="98">
        <f>SEKTOR_USD!C19*$C$53</f>
        <v>5112145.7004593592</v>
      </c>
      <c r="D19" s="99">
        <f t="shared" si="0"/>
        <v>25.774986931688478</v>
      </c>
      <c r="E19" s="99">
        <f t="shared" si="3"/>
        <v>1.6021341238315365</v>
      </c>
      <c r="F19" s="98">
        <f>SEKTOR_USD!F19*$B$54</f>
        <v>4064516.9800223415</v>
      </c>
      <c r="G19" s="98">
        <f>SEKTOR_USD!G19*$C$54</f>
        <v>5112145.7004593592</v>
      </c>
      <c r="H19" s="99">
        <f t="shared" si="1"/>
        <v>25.774986931688478</v>
      </c>
      <c r="I19" s="99">
        <f t="shared" si="4"/>
        <v>1.6021341238315365</v>
      </c>
      <c r="J19" s="98">
        <f>SEKTOR_USD!J19*$B$55</f>
        <v>32636973.251477301</v>
      </c>
      <c r="K19" s="98">
        <f>SEKTOR_USD!K19*$C$55</f>
        <v>68564789.91642268</v>
      </c>
      <c r="L19" s="99">
        <f t="shared" si="2"/>
        <v>110.08317587575043</v>
      </c>
      <c r="M19" s="99">
        <f t="shared" si="5"/>
        <v>1.7759168492569988</v>
      </c>
    </row>
    <row r="20" spans="1:13" s="21" customFormat="1" ht="15.5" x14ac:dyDescent="0.35">
      <c r="A20" s="95" t="s">
        <v>110</v>
      </c>
      <c r="B20" s="93">
        <f>SEKTOR_USD!B20*$B$53</f>
        <v>7545759.1028922154</v>
      </c>
      <c r="C20" s="93">
        <f>SEKTOR_USD!C20*$C$53</f>
        <v>11769354.929994298</v>
      </c>
      <c r="D20" s="96">
        <f t="shared" si="0"/>
        <v>55.973107138859234</v>
      </c>
      <c r="E20" s="96">
        <f t="shared" si="3"/>
        <v>3.6884874285047178</v>
      </c>
      <c r="F20" s="93">
        <f>SEKTOR_USD!F20*$B$54</f>
        <v>7545759.1028922154</v>
      </c>
      <c r="G20" s="93">
        <f>SEKTOR_USD!G20*$C$54</f>
        <v>11769354.929994298</v>
      </c>
      <c r="H20" s="96">
        <f t="shared" si="1"/>
        <v>55.973107138859234</v>
      </c>
      <c r="I20" s="96">
        <f t="shared" si="4"/>
        <v>3.6884874285047178</v>
      </c>
      <c r="J20" s="93">
        <f>SEKTOR_USD!J20*$B$55</f>
        <v>66499252.402732521</v>
      </c>
      <c r="K20" s="93">
        <f>SEKTOR_USD!K20*$C$55</f>
        <v>144492562.07175055</v>
      </c>
      <c r="L20" s="96">
        <f t="shared" si="2"/>
        <v>117.28449095438734</v>
      </c>
      <c r="M20" s="96">
        <f t="shared" si="5"/>
        <v>3.7425444734582634</v>
      </c>
    </row>
    <row r="21" spans="1:13" ht="14" x14ac:dyDescent="0.3">
      <c r="A21" s="97" t="str">
        <f>SEKTOR_USD!A21</f>
        <v xml:space="preserve"> Mobilya, Kağıt ve Orman Ürünleri</v>
      </c>
      <c r="B21" s="98">
        <f>SEKTOR_USD!B21*$B$53</f>
        <v>7545759.1028922154</v>
      </c>
      <c r="C21" s="98">
        <f>SEKTOR_USD!C21*$C$53</f>
        <v>11769354.929994298</v>
      </c>
      <c r="D21" s="99">
        <f t="shared" si="0"/>
        <v>55.973107138859234</v>
      </c>
      <c r="E21" s="99">
        <f t="shared" si="3"/>
        <v>3.6884874285047178</v>
      </c>
      <c r="F21" s="98">
        <f>SEKTOR_USD!F21*$B$54</f>
        <v>7545759.1028922154</v>
      </c>
      <c r="G21" s="98">
        <f>SEKTOR_USD!G21*$C$54</f>
        <v>11769354.929994298</v>
      </c>
      <c r="H21" s="99">
        <f t="shared" si="1"/>
        <v>55.973107138859234</v>
      </c>
      <c r="I21" s="99">
        <f t="shared" si="4"/>
        <v>3.6884874285047178</v>
      </c>
      <c r="J21" s="98">
        <f>SEKTOR_USD!J21*$B$55</f>
        <v>66499252.402732521</v>
      </c>
      <c r="K21" s="98">
        <f>SEKTOR_USD!K21*$C$55</f>
        <v>144492562.07175055</v>
      </c>
      <c r="L21" s="99">
        <f t="shared" si="2"/>
        <v>117.28449095438734</v>
      </c>
      <c r="M21" s="99">
        <f t="shared" si="5"/>
        <v>3.7425444734582634</v>
      </c>
    </row>
    <row r="22" spans="1:13" ht="16.5" x14ac:dyDescent="0.35">
      <c r="A22" s="92" t="s">
        <v>14</v>
      </c>
      <c r="B22" s="93">
        <f>SEKTOR_USD!B22*$B$53</f>
        <v>177126795.9674558</v>
      </c>
      <c r="C22" s="93">
        <f>SEKTOR_USD!C22*$C$53</f>
        <v>256796719.86745432</v>
      </c>
      <c r="D22" s="96">
        <f t="shared" si="0"/>
        <v>44.979035196140835</v>
      </c>
      <c r="E22" s="96">
        <f t="shared" si="3"/>
        <v>80.479472201014829</v>
      </c>
      <c r="F22" s="93">
        <f>SEKTOR_USD!F22*$B$54</f>
        <v>177126795.9674558</v>
      </c>
      <c r="G22" s="93">
        <f>SEKTOR_USD!G22*$C$54</f>
        <v>256796719.86745432</v>
      </c>
      <c r="H22" s="96">
        <f t="shared" si="1"/>
        <v>44.979035196140835</v>
      </c>
      <c r="I22" s="96">
        <f t="shared" si="4"/>
        <v>80.479472201014829</v>
      </c>
      <c r="J22" s="93">
        <f>SEKTOR_USD!J22*$B$55</f>
        <v>1619822790.8532872</v>
      </c>
      <c r="K22" s="93">
        <f>SEKTOR_USD!K22*$C$55</f>
        <v>3165068686.2502737</v>
      </c>
      <c r="L22" s="96">
        <f t="shared" si="2"/>
        <v>95.395984309060424</v>
      </c>
      <c r="M22" s="96">
        <f t="shared" si="5"/>
        <v>81.979377692532722</v>
      </c>
    </row>
    <row r="23" spans="1:13" s="21" customFormat="1" ht="15.5" x14ac:dyDescent="0.35">
      <c r="A23" s="95" t="s">
        <v>15</v>
      </c>
      <c r="B23" s="93">
        <f>SEKTOR_USD!B23*$B$53</f>
        <v>15511391.882117551</v>
      </c>
      <c r="C23" s="93">
        <f>SEKTOR_USD!C23*$C$53</f>
        <v>22708029.526769735</v>
      </c>
      <c r="D23" s="96">
        <f t="shared" si="0"/>
        <v>46.395821208984437</v>
      </c>
      <c r="E23" s="96">
        <f t="shared" si="3"/>
        <v>7.1166416455115495</v>
      </c>
      <c r="F23" s="93">
        <f>SEKTOR_USD!F23*$B$54</f>
        <v>15511391.882117551</v>
      </c>
      <c r="G23" s="93">
        <f>SEKTOR_USD!G23*$C$54</f>
        <v>22708029.526769735</v>
      </c>
      <c r="H23" s="96">
        <f t="shared" si="1"/>
        <v>46.395821208984437</v>
      </c>
      <c r="I23" s="96">
        <f t="shared" si="4"/>
        <v>7.1166416455115495</v>
      </c>
      <c r="J23" s="93">
        <f>SEKTOR_USD!J23*$B$55</f>
        <v>141762338.34824729</v>
      </c>
      <c r="K23" s="93">
        <f>SEKTOR_USD!K23*$C$55</f>
        <v>258701742.18109173</v>
      </c>
      <c r="L23" s="96">
        <f t="shared" si="2"/>
        <v>82.489753763496836</v>
      </c>
      <c r="M23" s="96">
        <f t="shared" si="5"/>
        <v>6.7007101375438944</v>
      </c>
    </row>
    <row r="24" spans="1:13" ht="14" x14ac:dyDescent="0.3">
      <c r="A24" s="97" t="str">
        <f>SEKTOR_USD!A24</f>
        <v xml:space="preserve"> Tekstil ve Hammaddeleri</v>
      </c>
      <c r="B24" s="98">
        <f>SEKTOR_USD!B24*$B$53</f>
        <v>11029036.252170932</v>
      </c>
      <c r="C24" s="98">
        <f>SEKTOR_USD!C24*$C$53</f>
        <v>15377419.00258074</v>
      </c>
      <c r="D24" s="99">
        <f t="shared" si="0"/>
        <v>39.426679276295623</v>
      </c>
      <c r="E24" s="99">
        <f t="shared" si="3"/>
        <v>4.8192460004174658</v>
      </c>
      <c r="F24" s="98">
        <f>SEKTOR_USD!F24*$B$54</f>
        <v>11029036.252170932</v>
      </c>
      <c r="G24" s="98">
        <f>SEKTOR_USD!G24*$C$54</f>
        <v>15377419.00258074</v>
      </c>
      <c r="H24" s="99">
        <f t="shared" si="1"/>
        <v>39.426679276295623</v>
      </c>
      <c r="I24" s="99">
        <f t="shared" si="4"/>
        <v>4.8192460004174658</v>
      </c>
      <c r="J24" s="98">
        <f>SEKTOR_USD!J24*$B$55</f>
        <v>95863318.144203246</v>
      </c>
      <c r="K24" s="98">
        <f>SEKTOR_USD!K24*$C$55</f>
        <v>175974708.54511261</v>
      </c>
      <c r="L24" s="99">
        <f t="shared" si="2"/>
        <v>83.568347050538236</v>
      </c>
      <c r="M24" s="99">
        <f t="shared" si="5"/>
        <v>4.5579728360474556</v>
      </c>
    </row>
    <row r="25" spans="1:13" ht="14" x14ac:dyDescent="0.3">
      <c r="A25" s="97" t="str">
        <f>SEKTOR_USD!A25</f>
        <v xml:space="preserve"> Deri ve Deri Mamulleri </v>
      </c>
      <c r="B25" s="98">
        <f>SEKTOR_USD!B25*$B$53</f>
        <v>1795947.664224589</v>
      </c>
      <c r="C25" s="98">
        <f>SEKTOR_USD!C25*$C$53</f>
        <v>3357107.3955469378</v>
      </c>
      <c r="D25" s="99">
        <f t="shared" si="0"/>
        <v>86.926794272503969</v>
      </c>
      <c r="E25" s="99">
        <f t="shared" si="3"/>
        <v>1.0521093550384661</v>
      </c>
      <c r="F25" s="98">
        <f>SEKTOR_USD!F25*$B$54</f>
        <v>1795947.664224589</v>
      </c>
      <c r="G25" s="98">
        <f>SEKTOR_USD!G25*$C$54</f>
        <v>3357107.3955469378</v>
      </c>
      <c r="H25" s="99">
        <f t="shared" si="1"/>
        <v>86.926794272503969</v>
      </c>
      <c r="I25" s="99">
        <f t="shared" si="4"/>
        <v>1.0521093550384661</v>
      </c>
      <c r="J25" s="98">
        <f>SEKTOR_USD!J25*$B$55</f>
        <v>16446124.35557666</v>
      </c>
      <c r="K25" s="98">
        <f>SEKTOR_USD!K25*$C$55</f>
        <v>35724677.001073323</v>
      </c>
      <c r="L25" s="99">
        <f t="shared" si="2"/>
        <v>117.22246669598826</v>
      </c>
      <c r="M25" s="99">
        <f t="shared" si="5"/>
        <v>0.92531539727322853</v>
      </c>
    </row>
    <row r="26" spans="1:13" ht="14" x14ac:dyDescent="0.3">
      <c r="A26" s="97" t="str">
        <f>SEKTOR_USD!A26</f>
        <v xml:space="preserve"> Halı </v>
      </c>
      <c r="B26" s="98">
        <f>SEKTOR_USD!B26*$B$53</f>
        <v>2686407.9657220328</v>
      </c>
      <c r="C26" s="98">
        <f>SEKTOR_USD!C26*$C$53</f>
        <v>3973503.1286420589</v>
      </c>
      <c r="D26" s="99">
        <f t="shared" si="0"/>
        <v>47.911381269824751</v>
      </c>
      <c r="E26" s="99">
        <f t="shared" si="3"/>
        <v>1.2452862900556181</v>
      </c>
      <c r="F26" s="98">
        <f>SEKTOR_USD!F26*$B$54</f>
        <v>2686407.9657220328</v>
      </c>
      <c r="G26" s="98">
        <f>SEKTOR_USD!G26*$C$54</f>
        <v>3973503.1286420589</v>
      </c>
      <c r="H26" s="99">
        <f t="shared" si="1"/>
        <v>47.911381269824751</v>
      </c>
      <c r="I26" s="99">
        <f t="shared" si="4"/>
        <v>1.2452862900556181</v>
      </c>
      <c r="J26" s="98">
        <f>SEKTOR_USD!J26*$B$55</f>
        <v>29452895.848467387</v>
      </c>
      <c r="K26" s="98">
        <f>SEKTOR_USD!K26*$C$55</f>
        <v>47002356.634905808</v>
      </c>
      <c r="L26" s="99">
        <f t="shared" si="2"/>
        <v>59.584839727573424</v>
      </c>
      <c r="M26" s="99">
        <f t="shared" si="5"/>
        <v>1.2174219042232111</v>
      </c>
    </row>
    <row r="27" spans="1:13" s="21" customFormat="1" ht="15.5" x14ac:dyDescent="0.35">
      <c r="A27" s="95" t="s">
        <v>19</v>
      </c>
      <c r="B27" s="93">
        <f>SEKTOR_USD!B27*$B$53</f>
        <v>28976114.371427957</v>
      </c>
      <c r="C27" s="93">
        <f>SEKTOR_USD!C27*$C$53</f>
        <v>43280102.981918164</v>
      </c>
      <c r="D27" s="96">
        <f t="shared" si="0"/>
        <v>49.364757562507158</v>
      </c>
      <c r="E27" s="96">
        <f t="shared" si="3"/>
        <v>13.563879813527896</v>
      </c>
      <c r="F27" s="93">
        <f>SEKTOR_USD!F27*$B$54</f>
        <v>28976114.371427957</v>
      </c>
      <c r="G27" s="93">
        <f>SEKTOR_USD!G27*$C$54</f>
        <v>43280102.981918164</v>
      </c>
      <c r="H27" s="96">
        <f t="shared" si="1"/>
        <v>49.364757562507158</v>
      </c>
      <c r="I27" s="96">
        <f t="shared" si="4"/>
        <v>13.563879813527896</v>
      </c>
      <c r="J27" s="93">
        <f>SEKTOR_USD!J27*$B$55</f>
        <v>242945812.41033688</v>
      </c>
      <c r="K27" s="93">
        <f>SEKTOR_USD!K27*$C$55</f>
        <v>571822994.51458788</v>
      </c>
      <c r="L27" s="96">
        <f t="shared" si="2"/>
        <v>135.37059101425282</v>
      </c>
      <c r="M27" s="96">
        <f t="shared" si="5"/>
        <v>14.810956060521866</v>
      </c>
    </row>
    <row r="28" spans="1:13" ht="14" x14ac:dyDescent="0.3">
      <c r="A28" s="97" t="str">
        <f>SEKTOR_USD!A28</f>
        <v xml:space="preserve"> Kimyevi Maddeler ve Mamulleri  </v>
      </c>
      <c r="B28" s="98">
        <f>SEKTOR_USD!B28*$B$53</f>
        <v>28976114.371427957</v>
      </c>
      <c r="C28" s="98">
        <f>SEKTOR_USD!C28*$C$53</f>
        <v>43280102.981918164</v>
      </c>
      <c r="D28" s="99">
        <f t="shared" si="0"/>
        <v>49.364757562507158</v>
      </c>
      <c r="E28" s="99">
        <f t="shared" si="3"/>
        <v>13.563879813527896</v>
      </c>
      <c r="F28" s="98">
        <f>SEKTOR_USD!F28*$B$54</f>
        <v>28976114.371427957</v>
      </c>
      <c r="G28" s="98">
        <f>SEKTOR_USD!G28*$C$54</f>
        <v>43280102.981918164</v>
      </c>
      <c r="H28" s="99">
        <f t="shared" si="1"/>
        <v>49.364757562507158</v>
      </c>
      <c r="I28" s="99">
        <f t="shared" si="4"/>
        <v>13.563879813527896</v>
      </c>
      <c r="J28" s="98">
        <f>SEKTOR_USD!J28*$B$55</f>
        <v>242945812.41033688</v>
      </c>
      <c r="K28" s="98">
        <f>SEKTOR_USD!K28*$C$55</f>
        <v>571822994.51458788</v>
      </c>
      <c r="L28" s="99">
        <f t="shared" si="2"/>
        <v>135.37059101425282</v>
      </c>
      <c r="M28" s="99">
        <f t="shared" si="5"/>
        <v>14.810956060521866</v>
      </c>
    </row>
    <row r="29" spans="1:13" s="21" customFormat="1" ht="15.5" x14ac:dyDescent="0.35">
      <c r="A29" s="95" t="s">
        <v>21</v>
      </c>
      <c r="B29" s="93">
        <f>SEKTOR_USD!B29*$B$53</f>
        <v>132639289.71391031</v>
      </c>
      <c r="C29" s="93">
        <f>SEKTOR_USD!C29*$C$53</f>
        <v>190808587.35876641</v>
      </c>
      <c r="D29" s="96">
        <f t="shared" si="0"/>
        <v>43.855254178698829</v>
      </c>
      <c r="E29" s="96">
        <f t="shared" si="3"/>
        <v>59.798950741975375</v>
      </c>
      <c r="F29" s="93">
        <f>SEKTOR_USD!F29*$B$54</f>
        <v>132639289.71391031</v>
      </c>
      <c r="G29" s="93">
        <f>SEKTOR_USD!G29*$C$54</f>
        <v>190808587.35876641</v>
      </c>
      <c r="H29" s="96">
        <f t="shared" si="1"/>
        <v>43.855254178698829</v>
      </c>
      <c r="I29" s="96">
        <f t="shared" si="4"/>
        <v>59.798950741975375</v>
      </c>
      <c r="J29" s="93">
        <f>SEKTOR_USD!J29*$B$55</f>
        <v>1235114640.094703</v>
      </c>
      <c r="K29" s="93">
        <f>SEKTOR_USD!K29*$C$55</f>
        <v>2334543949.554594</v>
      </c>
      <c r="L29" s="96">
        <f t="shared" si="2"/>
        <v>89.014353305341103</v>
      </c>
      <c r="M29" s="96">
        <f t="shared" si="5"/>
        <v>60.467711494466968</v>
      </c>
    </row>
    <row r="30" spans="1:13" ht="14" x14ac:dyDescent="0.3">
      <c r="A30" s="97" t="str">
        <f>SEKTOR_USD!A30</f>
        <v xml:space="preserve"> Hazırgiyim ve Konfeksiyon </v>
      </c>
      <c r="B30" s="98">
        <f>SEKTOR_USD!B30*$B$53</f>
        <v>21542107.398169801</v>
      </c>
      <c r="C30" s="98">
        <f>SEKTOR_USD!C30*$C$53</f>
        <v>30681329.054827154</v>
      </c>
      <c r="D30" s="99">
        <f t="shared" si="0"/>
        <v>42.424919195388533</v>
      </c>
      <c r="E30" s="99">
        <f t="shared" si="3"/>
        <v>9.615454473221611</v>
      </c>
      <c r="F30" s="98">
        <f>SEKTOR_USD!F30*$B$54</f>
        <v>21542107.398169801</v>
      </c>
      <c r="G30" s="98">
        <f>SEKTOR_USD!G30*$C$54</f>
        <v>30681329.054827154</v>
      </c>
      <c r="H30" s="99">
        <f t="shared" si="1"/>
        <v>42.424919195388533</v>
      </c>
      <c r="I30" s="99">
        <f t="shared" si="4"/>
        <v>9.615454473221611</v>
      </c>
      <c r="J30" s="98">
        <f>SEKTOR_USD!J30*$B$55</f>
        <v>190472231.14199355</v>
      </c>
      <c r="K30" s="98">
        <f>SEKTOR_USD!K30*$C$55</f>
        <v>360813621.74268615</v>
      </c>
      <c r="L30" s="99">
        <f t="shared" si="2"/>
        <v>89.431089025101102</v>
      </c>
      <c r="M30" s="99">
        <f t="shared" si="5"/>
        <v>9.3455400516118097</v>
      </c>
    </row>
    <row r="31" spans="1:13" ht="14" x14ac:dyDescent="0.3">
      <c r="A31" s="97" t="str">
        <f>SEKTOR_USD!A31</f>
        <v xml:space="preserve"> Otomotiv Endüstrisi</v>
      </c>
      <c r="B31" s="98">
        <f>SEKTOR_USD!B31*$B$53</f>
        <v>30150782.07141595</v>
      </c>
      <c r="C31" s="98">
        <f>SEKTOR_USD!C31*$C$53</f>
        <v>51004762.376687519</v>
      </c>
      <c r="D31" s="99">
        <f t="shared" si="0"/>
        <v>69.165636419898732</v>
      </c>
      <c r="E31" s="99">
        <f t="shared" si="3"/>
        <v>15.984769423584158</v>
      </c>
      <c r="F31" s="98">
        <f>SEKTOR_USD!F31*$B$54</f>
        <v>30150782.07141595</v>
      </c>
      <c r="G31" s="98">
        <f>SEKTOR_USD!G31*$C$54</f>
        <v>51004762.376687519</v>
      </c>
      <c r="H31" s="99">
        <f t="shared" si="1"/>
        <v>69.165636419898732</v>
      </c>
      <c r="I31" s="99">
        <f t="shared" si="4"/>
        <v>15.984769423584158</v>
      </c>
      <c r="J31" s="98">
        <f>SEKTOR_USD!J31*$B$55</f>
        <v>274619017.85474014</v>
      </c>
      <c r="K31" s="98">
        <f>SEKTOR_USD!K31*$C$55</f>
        <v>534498673.77220404</v>
      </c>
      <c r="L31" s="99">
        <f t="shared" si="2"/>
        <v>94.632796354594547</v>
      </c>
      <c r="M31" s="99">
        <f t="shared" si="5"/>
        <v>13.844207818832944</v>
      </c>
    </row>
    <row r="32" spans="1:13" ht="14" x14ac:dyDescent="0.3">
      <c r="A32" s="97" t="str">
        <f>SEKTOR_USD!A32</f>
        <v xml:space="preserve"> Gemi, Yat ve Hizmetleri</v>
      </c>
      <c r="B32" s="98">
        <f>SEKTOR_USD!B32*$B$53</f>
        <v>958009.20978513348</v>
      </c>
      <c r="C32" s="98">
        <f>SEKTOR_USD!C32*$C$53</f>
        <v>385371.99549522874</v>
      </c>
      <c r="D32" s="99">
        <f t="shared" si="0"/>
        <v>-59.77366485008411</v>
      </c>
      <c r="E32" s="99">
        <f t="shared" si="3"/>
        <v>0.12077465325303233</v>
      </c>
      <c r="F32" s="98">
        <f>SEKTOR_USD!F32*$B$54</f>
        <v>958009.20978513348</v>
      </c>
      <c r="G32" s="98">
        <f>SEKTOR_USD!G32*$C$54</f>
        <v>385371.99549522874</v>
      </c>
      <c r="H32" s="99">
        <f t="shared" si="1"/>
        <v>-59.77366485008411</v>
      </c>
      <c r="I32" s="99">
        <f t="shared" si="4"/>
        <v>0.12077465325303233</v>
      </c>
      <c r="J32" s="98">
        <f>SEKTOR_USD!J32*$B$55</f>
        <v>15498018.430642946</v>
      </c>
      <c r="K32" s="98">
        <f>SEKTOR_USD!K32*$C$55</f>
        <v>23828092.738034595</v>
      </c>
      <c r="L32" s="99">
        <f t="shared" si="2"/>
        <v>53.74928636632206</v>
      </c>
      <c r="M32" s="99">
        <f t="shared" si="5"/>
        <v>0.61717845895416723</v>
      </c>
    </row>
    <row r="33" spans="1:13" ht="14" x14ac:dyDescent="0.3">
      <c r="A33" s="97" t="str">
        <f>SEKTOR_USD!A33</f>
        <v xml:space="preserve"> Elektrik ve Elektronik</v>
      </c>
      <c r="B33" s="98">
        <f>SEKTOR_USD!B33*$B$53</f>
        <v>13269465.524598606</v>
      </c>
      <c r="C33" s="98">
        <f>SEKTOR_USD!C33*$C$53</f>
        <v>22182620.784047242</v>
      </c>
      <c r="D33" s="99">
        <f t="shared" si="0"/>
        <v>67.170416494361817</v>
      </c>
      <c r="E33" s="99">
        <f t="shared" si="3"/>
        <v>6.9519798136706683</v>
      </c>
      <c r="F33" s="98">
        <f>SEKTOR_USD!F33*$B$54</f>
        <v>13269465.524598606</v>
      </c>
      <c r="G33" s="98">
        <f>SEKTOR_USD!G33*$C$54</f>
        <v>22182620.784047242</v>
      </c>
      <c r="H33" s="99">
        <f t="shared" si="1"/>
        <v>67.170416494361817</v>
      </c>
      <c r="I33" s="99">
        <f t="shared" si="4"/>
        <v>6.9519798136706683</v>
      </c>
      <c r="J33" s="98">
        <f>SEKTOR_USD!J33*$B$55</f>
        <v>133549907.66527726</v>
      </c>
      <c r="K33" s="98">
        <f>SEKTOR_USD!K33*$C$55</f>
        <v>261138087.15266475</v>
      </c>
      <c r="L33" s="99">
        <f t="shared" si="2"/>
        <v>95.535954848555988</v>
      </c>
      <c r="M33" s="99">
        <f t="shared" si="5"/>
        <v>6.7638146273395057</v>
      </c>
    </row>
    <row r="34" spans="1:13" ht="14" x14ac:dyDescent="0.3">
      <c r="A34" s="97" t="str">
        <f>SEKTOR_USD!A34</f>
        <v xml:space="preserve"> Makine ve Aksamları</v>
      </c>
      <c r="B34" s="98">
        <f>SEKTOR_USD!B34*$B$53</f>
        <v>9629348.8886531293</v>
      </c>
      <c r="C34" s="98">
        <f>SEKTOR_USD!C34*$C$53</f>
        <v>15872919.380991982</v>
      </c>
      <c r="D34" s="99">
        <f t="shared" si="0"/>
        <v>64.838968496572463</v>
      </c>
      <c r="E34" s="99">
        <f t="shared" si="3"/>
        <v>4.9745346230701344</v>
      </c>
      <c r="F34" s="98">
        <f>SEKTOR_USD!F34*$B$54</f>
        <v>9629348.8886531293</v>
      </c>
      <c r="G34" s="98">
        <f>SEKTOR_USD!G34*$C$54</f>
        <v>15872919.380991982</v>
      </c>
      <c r="H34" s="99">
        <f t="shared" si="1"/>
        <v>64.838968496572463</v>
      </c>
      <c r="I34" s="99">
        <f t="shared" si="4"/>
        <v>4.9745346230701344</v>
      </c>
      <c r="J34" s="98">
        <f>SEKTOR_USD!J34*$B$55</f>
        <v>88789506.256979331</v>
      </c>
      <c r="K34" s="98">
        <f>SEKTOR_USD!K34*$C$55</f>
        <v>178343921.70940584</v>
      </c>
      <c r="L34" s="99">
        <f t="shared" si="2"/>
        <v>100.86148603330818</v>
      </c>
      <c r="M34" s="99">
        <f t="shared" si="5"/>
        <v>4.6193385250997903</v>
      </c>
    </row>
    <row r="35" spans="1:13" ht="14" x14ac:dyDescent="0.3">
      <c r="A35" s="97" t="str">
        <f>SEKTOR_USD!A35</f>
        <v xml:space="preserve"> Demir ve Demir Dışı Metaller </v>
      </c>
      <c r="B35" s="98">
        <f>SEKTOR_USD!B35*$B$53</f>
        <v>15157337.446331874</v>
      </c>
      <c r="C35" s="98">
        <f>SEKTOR_USD!C35*$C$53</f>
        <v>19740756.989716001</v>
      </c>
      <c r="D35" s="99">
        <f t="shared" si="0"/>
        <v>30.238949021309345</v>
      </c>
      <c r="E35" s="99">
        <f t="shared" si="3"/>
        <v>6.1867055942181004</v>
      </c>
      <c r="F35" s="98">
        <f>SEKTOR_USD!F35*$B$54</f>
        <v>15157337.446331874</v>
      </c>
      <c r="G35" s="98">
        <f>SEKTOR_USD!G35*$C$54</f>
        <v>19740756.989716001</v>
      </c>
      <c r="H35" s="99">
        <f t="shared" si="1"/>
        <v>30.238949021309345</v>
      </c>
      <c r="I35" s="99">
        <f t="shared" si="4"/>
        <v>6.1867055942181004</v>
      </c>
      <c r="J35" s="98">
        <f>SEKTOR_USD!J35*$B$55</f>
        <v>119225534.95758419</v>
      </c>
      <c r="K35" s="98">
        <f>SEKTOR_USD!K35*$C$55</f>
        <v>243127221.03606883</v>
      </c>
      <c r="L35" s="99">
        <f t="shared" si="2"/>
        <v>103.92210537999603</v>
      </c>
      <c r="M35" s="99">
        <f t="shared" si="5"/>
        <v>6.2973098711058189</v>
      </c>
    </row>
    <row r="36" spans="1:13" ht="14" x14ac:dyDescent="0.3">
      <c r="A36" s="97" t="str">
        <f>SEKTOR_USD!A36</f>
        <v xml:space="preserve"> Çelik</v>
      </c>
      <c r="B36" s="98">
        <f>SEKTOR_USD!B36*$B$53</f>
        <v>21979802.597505189</v>
      </c>
      <c r="C36" s="98">
        <f>SEKTOR_USD!C36*$C$53</f>
        <v>20943408.892019719</v>
      </c>
      <c r="D36" s="99">
        <f t="shared" si="0"/>
        <v>-4.7152093422490795</v>
      </c>
      <c r="E36" s="99">
        <f t="shared" si="3"/>
        <v>6.5636137976753215</v>
      </c>
      <c r="F36" s="98">
        <f>SEKTOR_USD!F36*$B$54</f>
        <v>21979802.597505189</v>
      </c>
      <c r="G36" s="98">
        <f>SEKTOR_USD!G36*$C$54</f>
        <v>20943408.892019719</v>
      </c>
      <c r="H36" s="99">
        <f t="shared" si="1"/>
        <v>-4.7152093422490795</v>
      </c>
      <c r="I36" s="99">
        <f t="shared" si="4"/>
        <v>6.5636137976753215</v>
      </c>
      <c r="J36" s="98">
        <f>SEKTOR_USD!J36*$B$55</f>
        <v>213894587.91147175</v>
      </c>
      <c r="K36" s="98">
        <f>SEKTOR_USD!K36*$C$55</f>
        <v>348844766.06412661</v>
      </c>
      <c r="L36" s="99">
        <f t="shared" si="2"/>
        <v>63.091908715572089</v>
      </c>
      <c r="M36" s="99">
        <f t="shared" si="5"/>
        <v>9.0355311900403112</v>
      </c>
    </row>
    <row r="37" spans="1:13" ht="14" x14ac:dyDescent="0.3">
      <c r="A37" s="97" t="str">
        <f>SEKTOR_USD!A37</f>
        <v xml:space="preserve"> Çimento Cam Seramik ve Toprak Ürünleri</v>
      </c>
      <c r="B37" s="98">
        <f>SEKTOR_USD!B37*$B$53</f>
        <v>4786682.4238220314</v>
      </c>
      <c r="C37" s="98">
        <f>SEKTOR_USD!C37*$C$53</f>
        <v>6786598.9660194255</v>
      </c>
      <c r="D37" s="99">
        <f t="shared" si="0"/>
        <v>41.780848719863833</v>
      </c>
      <c r="E37" s="99">
        <f t="shared" si="3"/>
        <v>2.1269037357919065</v>
      </c>
      <c r="F37" s="98">
        <f>SEKTOR_USD!F37*$B$54</f>
        <v>4786682.4238220314</v>
      </c>
      <c r="G37" s="98">
        <f>SEKTOR_USD!G37*$C$54</f>
        <v>6786598.9660194255</v>
      </c>
      <c r="H37" s="99">
        <f t="shared" si="1"/>
        <v>41.780848719863833</v>
      </c>
      <c r="I37" s="99">
        <f t="shared" si="4"/>
        <v>2.1269037357919065</v>
      </c>
      <c r="J37" s="98">
        <f>SEKTOR_USD!J37*$B$55</f>
        <v>43920551.288066417</v>
      </c>
      <c r="K37" s="98">
        <f>SEKTOR_USD!K37*$C$55</f>
        <v>92671144.302145585</v>
      </c>
      <c r="L37" s="99">
        <f t="shared" si="2"/>
        <v>110.99722472592259</v>
      </c>
      <c r="M37" s="99">
        <f t="shared" si="5"/>
        <v>2.4003026452311444</v>
      </c>
    </row>
    <row r="38" spans="1:13" ht="14" x14ac:dyDescent="0.3">
      <c r="A38" s="97" t="str">
        <f>SEKTOR_USD!A38</f>
        <v xml:space="preserve"> Mücevher</v>
      </c>
      <c r="B38" s="98">
        <f>SEKTOR_USD!B38*$B$53</f>
        <v>4858388.107479034</v>
      </c>
      <c r="C38" s="98">
        <f>SEKTOR_USD!C38*$C$53</f>
        <v>7885653.9434088301</v>
      </c>
      <c r="D38" s="99">
        <f t="shared" si="0"/>
        <v>62.310086575208011</v>
      </c>
      <c r="E38" s="99">
        <f t="shared" si="3"/>
        <v>2.4713449130228762</v>
      </c>
      <c r="F38" s="98">
        <f>SEKTOR_USD!F38*$B$54</f>
        <v>4858388.107479034</v>
      </c>
      <c r="G38" s="98">
        <f>SEKTOR_USD!G38*$C$54</f>
        <v>7885653.9434088301</v>
      </c>
      <c r="H38" s="99">
        <f t="shared" si="1"/>
        <v>62.310086575208011</v>
      </c>
      <c r="I38" s="99">
        <f t="shared" si="4"/>
        <v>2.4713449130228762</v>
      </c>
      <c r="J38" s="98">
        <f>SEKTOR_USD!J38*$B$55</f>
        <v>63924005.765042543</v>
      </c>
      <c r="K38" s="98">
        <f>SEKTOR_USD!K38*$C$55</f>
        <v>100464024.13672408</v>
      </c>
      <c r="L38" s="99">
        <f t="shared" si="2"/>
        <v>57.161653019660733</v>
      </c>
      <c r="M38" s="99">
        <f t="shared" si="5"/>
        <v>2.6021483246145829</v>
      </c>
    </row>
    <row r="39" spans="1:13" ht="14" x14ac:dyDescent="0.3">
      <c r="A39" s="97" t="str">
        <f>SEKTOR_USD!A39</f>
        <v xml:space="preserve"> Savunma ve Havacılık Sanayii</v>
      </c>
      <c r="B39" s="98">
        <f>SEKTOR_USD!B39*$B$53</f>
        <v>3997919.5056640557</v>
      </c>
      <c r="C39" s="98">
        <f>SEKTOR_USD!C39*$C$53</f>
        <v>5285949.8792447727</v>
      </c>
      <c r="D39" s="99">
        <f t="shared" si="0"/>
        <v>32.217516429630436</v>
      </c>
      <c r="E39" s="99">
        <f t="shared" si="3"/>
        <v>1.6566039339685221</v>
      </c>
      <c r="F39" s="98">
        <f>SEKTOR_USD!F39*$B$54</f>
        <v>3997919.5056640557</v>
      </c>
      <c r="G39" s="98">
        <f>SEKTOR_USD!G39*$C$54</f>
        <v>5285949.8792447727</v>
      </c>
      <c r="H39" s="99">
        <f t="shared" si="1"/>
        <v>32.217516429630436</v>
      </c>
      <c r="I39" s="99">
        <f t="shared" si="4"/>
        <v>1.6566039339685221</v>
      </c>
      <c r="J39" s="98">
        <f>SEKTOR_USD!J39*$B$55</f>
        <v>31299440.650250334</v>
      </c>
      <c r="K39" s="98">
        <f>SEKTOR_USD!K39*$C$55</f>
        <v>73896188.815789297</v>
      </c>
      <c r="L39" s="99">
        <f t="shared" si="2"/>
        <v>136.09427926054096</v>
      </c>
      <c r="M39" s="99">
        <f t="shared" si="5"/>
        <v>1.9140069848358667</v>
      </c>
    </row>
    <row r="40" spans="1:13" ht="14" x14ac:dyDescent="0.3">
      <c r="A40" s="97" t="str">
        <f>SEKTOR_USD!A40</f>
        <v xml:space="preserve"> İklimlendirme Sanayii</v>
      </c>
      <c r="B40" s="98">
        <f>SEKTOR_USD!B40*$B$53</f>
        <v>6198488.116596207</v>
      </c>
      <c r="C40" s="98">
        <f>SEKTOR_USD!C40*$C$53</f>
        <v>9868118.6999634672</v>
      </c>
      <c r="D40" s="99">
        <f t="shared" si="0"/>
        <v>59.20202659648519</v>
      </c>
      <c r="E40" s="99">
        <f t="shared" si="3"/>
        <v>3.0926445828433522</v>
      </c>
      <c r="F40" s="98">
        <f>SEKTOR_USD!F40*$B$54</f>
        <v>6198488.116596207</v>
      </c>
      <c r="G40" s="98">
        <f>SEKTOR_USD!G40*$C$54</f>
        <v>9868118.6999634672</v>
      </c>
      <c r="H40" s="99">
        <f t="shared" si="1"/>
        <v>59.20202659648519</v>
      </c>
      <c r="I40" s="99">
        <f t="shared" si="4"/>
        <v>3.0926445828433522</v>
      </c>
      <c r="J40" s="98">
        <f>SEKTOR_USD!J40*$B$55</f>
        <v>58593160.014736876</v>
      </c>
      <c r="K40" s="98">
        <f>SEKTOR_USD!K40*$C$55</f>
        <v>114599166.55046129</v>
      </c>
      <c r="L40" s="99">
        <f t="shared" si="2"/>
        <v>95.584546936260551</v>
      </c>
      <c r="M40" s="99">
        <f t="shared" si="5"/>
        <v>2.968266817937502</v>
      </c>
    </row>
    <row r="41" spans="1:13" ht="14" x14ac:dyDescent="0.3">
      <c r="A41" s="97" t="str">
        <f>SEKTOR_USD!A41</f>
        <v xml:space="preserve"> Diğer Sanayi Ürünleri</v>
      </c>
      <c r="B41" s="98">
        <f>SEKTOR_USD!B41*$B$53</f>
        <v>110958.42388926749</v>
      </c>
      <c r="C41" s="98">
        <f>SEKTOR_USD!C41*$C$53</f>
        <v>171096.39634509661</v>
      </c>
      <c r="D41" s="99">
        <f t="shared" si="0"/>
        <v>54.198654187666406</v>
      </c>
      <c r="E41" s="99">
        <f t="shared" si="3"/>
        <v>5.3621197655703216E-2</v>
      </c>
      <c r="F41" s="98">
        <f>SEKTOR_USD!F41*$B$54</f>
        <v>110958.42388926749</v>
      </c>
      <c r="G41" s="98">
        <f>SEKTOR_USD!G41*$C$54</f>
        <v>171096.39634509661</v>
      </c>
      <c r="H41" s="99">
        <f t="shared" si="1"/>
        <v>54.198654187666406</v>
      </c>
      <c r="I41" s="99">
        <f t="shared" si="4"/>
        <v>5.3621197655703216E-2</v>
      </c>
      <c r="J41" s="98">
        <f>SEKTOR_USD!J41*$B$55</f>
        <v>1328678.1579177009</v>
      </c>
      <c r="K41" s="98">
        <f>SEKTOR_USD!K41*$C$55</f>
        <v>2319041.534283442</v>
      </c>
      <c r="L41" s="99">
        <f t="shared" si="2"/>
        <v>74.537492052841031</v>
      </c>
      <c r="M41" s="99">
        <f t="shared" si="5"/>
        <v>6.0066178863538218E-2</v>
      </c>
    </row>
    <row r="42" spans="1:13" ht="16.5" x14ac:dyDescent="0.35">
      <c r="A42" s="92" t="s">
        <v>31</v>
      </c>
      <c r="B42" s="93">
        <f>SEKTOR_USD!B42*$B$53</f>
        <v>6738431.1940916553</v>
      </c>
      <c r="C42" s="93">
        <f>SEKTOR_USD!C42*$C$53</f>
        <v>8285249.5326140393</v>
      </c>
      <c r="D42" s="96">
        <f t="shared" si="0"/>
        <v>22.955170038371165</v>
      </c>
      <c r="E42" s="96">
        <f t="shared" si="3"/>
        <v>2.5965772062145018</v>
      </c>
      <c r="F42" s="93">
        <f>SEKTOR_USD!F42*$B$54</f>
        <v>6738431.1940916553</v>
      </c>
      <c r="G42" s="93">
        <f>SEKTOR_USD!G42*$C$54</f>
        <v>8285249.5326140393</v>
      </c>
      <c r="H42" s="96">
        <f t="shared" si="1"/>
        <v>22.955170038371165</v>
      </c>
      <c r="I42" s="96">
        <f t="shared" si="4"/>
        <v>2.5965772062145018</v>
      </c>
      <c r="J42" s="93">
        <f>SEKTOR_USD!J42*$B$55</f>
        <v>56930403.638358906</v>
      </c>
      <c r="K42" s="93">
        <f>SEKTOR_USD!K42*$C$55</f>
        <v>108739695.29002848</v>
      </c>
      <c r="L42" s="96">
        <f t="shared" si="2"/>
        <v>91.004609735036553</v>
      </c>
      <c r="M42" s="96">
        <f t="shared" si="5"/>
        <v>2.8164989243608702</v>
      </c>
    </row>
    <row r="43" spans="1:13" ht="14" x14ac:dyDescent="0.3">
      <c r="A43" s="97" t="str">
        <f>SEKTOR_USD!A43</f>
        <v xml:space="preserve"> Madencilik Ürünleri</v>
      </c>
      <c r="B43" s="98">
        <f>SEKTOR_USD!B43*$B$53</f>
        <v>6738431.1940916553</v>
      </c>
      <c r="C43" s="98">
        <f>SEKTOR_USD!C43*$C$53</f>
        <v>8285249.5326140393</v>
      </c>
      <c r="D43" s="99">
        <f t="shared" si="0"/>
        <v>22.955170038371165</v>
      </c>
      <c r="E43" s="99">
        <f t="shared" si="3"/>
        <v>2.5965772062145018</v>
      </c>
      <c r="F43" s="98">
        <f>SEKTOR_USD!F43*$B$54</f>
        <v>6738431.1940916553</v>
      </c>
      <c r="G43" s="98">
        <f>SEKTOR_USD!G43*$C$54</f>
        <v>8285249.5326140393</v>
      </c>
      <c r="H43" s="99">
        <f t="shared" si="1"/>
        <v>22.955170038371165</v>
      </c>
      <c r="I43" s="99">
        <f t="shared" si="4"/>
        <v>2.5965772062145018</v>
      </c>
      <c r="J43" s="98">
        <f>SEKTOR_USD!J43*$B$55</f>
        <v>56930403.638358906</v>
      </c>
      <c r="K43" s="98">
        <f>SEKTOR_USD!K43*$C$55</f>
        <v>108739695.29002848</v>
      </c>
      <c r="L43" s="99">
        <f t="shared" si="2"/>
        <v>91.004609735036553</v>
      </c>
      <c r="M43" s="99">
        <f t="shared" si="5"/>
        <v>2.8164989243608702</v>
      </c>
    </row>
    <row r="44" spans="1:13" ht="18" x14ac:dyDescent="0.4">
      <c r="A44" s="100" t="s">
        <v>33</v>
      </c>
      <c r="B44" s="101">
        <f>SEKTOR_USD!B44*$B$53</f>
        <v>218378708.76649284</v>
      </c>
      <c r="C44" s="101">
        <f>SEKTOR_USD!C44*$C$53</f>
        <v>319083503.95992804</v>
      </c>
      <c r="D44" s="102">
        <f>(C44-B44)/B44*100</f>
        <v>46.114749813415386</v>
      </c>
      <c r="E44" s="103">
        <f t="shared" si="3"/>
        <v>100</v>
      </c>
      <c r="F44" s="101">
        <f>SEKTOR_USD!F44*$B$54</f>
        <v>218378708.76649284</v>
      </c>
      <c r="G44" s="101">
        <f>SEKTOR_USD!G44*$C$54</f>
        <v>319083503.95992804</v>
      </c>
      <c r="H44" s="102">
        <f>(G44-F44)/F44*100</f>
        <v>46.114749813415386</v>
      </c>
      <c r="I44" s="102">
        <f t="shared" si="4"/>
        <v>100</v>
      </c>
      <c r="J44" s="101">
        <f>SEKTOR_USD!J44*$B$55</f>
        <v>1959820154.5867584</v>
      </c>
      <c r="K44" s="101">
        <f>SEKTOR_USD!K44*$C$55</f>
        <v>3860810822.5961452</v>
      </c>
      <c r="L44" s="102">
        <f>(K44-J44)/J44*100</f>
        <v>96.998220145879856</v>
      </c>
      <c r="M44" s="102">
        <f t="shared" si="5"/>
        <v>100</v>
      </c>
    </row>
    <row r="45" spans="1:13" ht="14" hidden="1" x14ac:dyDescent="0.3">
      <c r="A45" s="42" t="s">
        <v>34</v>
      </c>
      <c r="B45" s="40">
        <f>SEKTOR_USD!B46*2.1157</f>
        <v>37138743.721355595</v>
      </c>
      <c r="C45" s="40">
        <f>SEKTOR_USD!C46*2.7012</f>
        <v>52338322.909207202</v>
      </c>
      <c r="D45" s="41"/>
      <c r="E45" s="41"/>
      <c r="F45" s="40">
        <f>SEKTOR_USD!F46*2.1642</f>
        <v>37990106.896893598</v>
      </c>
      <c r="G45" s="40">
        <f>SEKTOR_USD!G46*2.5613</f>
        <v>49627627.153617807</v>
      </c>
      <c r="H45" s="41">
        <f>(G45-F45)/F45*100</f>
        <v>30.633028457405558</v>
      </c>
      <c r="I45" s="41" t="e">
        <f t="shared" ref="I45:I46" si="6">G45/G$46*100</f>
        <v>#REF!</v>
      </c>
      <c r="J45" s="40">
        <f>SEKTOR_USD!J46*2.0809</f>
        <v>473954945.63461435</v>
      </c>
      <c r="K45" s="40">
        <f>SEKTOR_USD!K46*2.3856</f>
        <v>610699219.75587845</v>
      </c>
      <c r="L45" s="41">
        <f>(K45-J45)/J45*100</f>
        <v>28.851745378068962</v>
      </c>
      <c r="M45" s="41" t="e">
        <f t="shared" ref="M45:M46" si="7">K45/K$46*100</f>
        <v>#REF!</v>
      </c>
    </row>
    <row r="46" spans="1:13" s="22" customFormat="1" ht="17.5" hidden="1" x14ac:dyDescent="0.35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8" hidden="1" x14ac:dyDescent="0.4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ht="13" x14ac:dyDescent="0.3">
      <c r="A51" s="27" t="s">
        <v>115</v>
      </c>
    </row>
    <row r="52" spans="1:3" ht="13" x14ac:dyDescent="0.3">
      <c r="A52" s="81"/>
      <c r="B52" s="82">
        <v>2022</v>
      </c>
      <c r="C52" s="82">
        <v>2023</v>
      </c>
    </row>
    <row r="53" spans="1:3" ht="13" x14ac:dyDescent="0.25">
      <c r="A53" s="84" t="s">
        <v>223</v>
      </c>
      <c r="B53" s="83">
        <v>13.535066</v>
      </c>
      <c r="C53" s="83">
        <v>18.779415</v>
      </c>
    </row>
    <row r="54" spans="1:3" ht="13" x14ac:dyDescent="0.25">
      <c r="A54" s="84" t="s">
        <v>223</v>
      </c>
      <c r="B54" s="83">
        <v>13.535066</v>
      </c>
      <c r="C54" s="83">
        <v>18.779415</v>
      </c>
    </row>
    <row r="55" spans="1:3" ht="13" x14ac:dyDescent="0.25">
      <c r="A55" s="84" t="s">
        <v>224</v>
      </c>
      <c r="B55" s="83">
        <v>9.3739642500000002</v>
      </c>
      <c r="C55" s="83">
        <v>16.984797583333332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B1" sqref="B1"/>
    </sheetView>
  </sheetViews>
  <sheetFormatPr defaultColWidth="9.08984375" defaultRowHeight="12.5" x14ac:dyDescent="0.25"/>
  <cols>
    <col min="1" max="1" width="51" style="17" customWidth="1"/>
    <col min="2" max="2" width="14.453125" style="17" customWidth="1"/>
    <col min="3" max="3" width="17.90625" style="17" bestFit="1" customWidth="1"/>
    <col min="4" max="4" width="14.453125" style="17" customWidth="1"/>
    <col min="5" max="5" width="17.90625" style="17" bestFit="1" customWidth="1"/>
    <col min="6" max="6" width="19.90625" style="17" bestFit="1" customWidth="1"/>
    <col min="7" max="7" width="19.90625" style="17" customWidth="1"/>
    <col min="8" max="16384" width="9.08984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120</v>
      </c>
      <c r="C6" s="157"/>
      <c r="D6" s="157" t="s">
        <v>120</v>
      </c>
      <c r="E6" s="157"/>
      <c r="F6" s="157" t="s">
        <v>121</v>
      </c>
      <c r="G6" s="157"/>
    </row>
    <row r="7" spans="1:7" ht="29" x14ac:dyDescent="0.4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5" x14ac:dyDescent="0.35">
      <c r="A8" s="92" t="s">
        <v>2</v>
      </c>
      <c r="B8" s="105">
        <f>SEKTOR_USD!D8</f>
        <v>12.770536897165579</v>
      </c>
      <c r="C8" s="105">
        <f>SEKTOR_TL!D8</f>
        <v>56.465045103192288</v>
      </c>
      <c r="D8" s="105">
        <f>SEKTOR_USD!H8</f>
        <v>12.770536897165579</v>
      </c>
      <c r="E8" s="105">
        <f>SEKTOR_TL!H8</f>
        <v>56.465045103192288</v>
      </c>
      <c r="F8" s="105">
        <f>SEKTOR_USD!L8</f>
        <v>14.44943253090406</v>
      </c>
      <c r="G8" s="105">
        <f>SEKTOR_TL!L8</f>
        <v>107.37229129765143</v>
      </c>
    </row>
    <row r="9" spans="1:7" s="21" customFormat="1" ht="15.5" x14ac:dyDescent="0.35">
      <c r="A9" s="95" t="s">
        <v>3</v>
      </c>
      <c r="B9" s="105">
        <f>SEKTOR_USD!D9</f>
        <v>16.81279425226435</v>
      </c>
      <c r="C9" s="105">
        <f>SEKTOR_TL!D9</f>
        <v>62.073531120785589</v>
      </c>
      <c r="D9" s="105">
        <f>SEKTOR_USD!H9</f>
        <v>16.81279425226435</v>
      </c>
      <c r="E9" s="105">
        <f>SEKTOR_TL!H9</f>
        <v>62.073531120785589</v>
      </c>
      <c r="F9" s="105">
        <f>SEKTOR_USD!L9</f>
        <v>12.206094529474369</v>
      </c>
      <c r="G9" s="105">
        <f>SEKTOR_TL!L9</f>
        <v>103.30756042722138</v>
      </c>
    </row>
    <row r="10" spans="1:7" ht="14" x14ac:dyDescent="0.3">
      <c r="A10" s="97" t="s">
        <v>4</v>
      </c>
      <c r="B10" s="106">
        <f>SEKTOR_USD!D10</f>
        <v>19.324529648459187</v>
      </c>
      <c r="C10" s="106">
        <f>SEKTOR_TL!D10</f>
        <v>65.558473224158561</v>
      </c>
      <c r="D10" s="106">
        <f>SEKTOR_USD!H10</f>
        <v>19.324529648459187</v>
      </c>
      <c r="E10" s="106">
        <f>SEKTOR_TL!H10</f>
        <v>65.558473224158561</v>
      </c>
      <c r="F10" s="106">
        <f>SEKTOR_USD!L10</f>
        <v>24.045661641163885</v>
      </c>
      <c r="G10" s="106">
        <f>SEKTOR_TL!L10</f>
        <v>124.75981323118705</v>
      </c>
    </row>
    <row r="11" spans="1:7" ht="14" x14ac:dyDescent="0.3">
      <c r="A11" s="97" t="s">
        <v>5</v>
      </c>
      <c r="B11" s="106">
        <f>SEKTOR_USD!D11</f>
        <v>14.299952410790423</v>
      </c>
      <c r="C11" s="106">
        <f>SEKTOR_TL!D11</f>
        <v>58.587053864568063</v>
      </c>
      <c r="D11" s="106">
        <f>SEKTOR_USD!H11</f>
        <v>14.299952410790423</v>
      </c>
      <c r="E11" s="106">
        <f>SEKTOR_TL!H11</f>
        <v>58.587053864568063</v>
      </c>
      <c r="F11" s="106">
        <f>SEKTOR_USD!L11</f>
        <v>-3.0359692913650549</v>
      </c>
      <c r="G11" s="106">
        <f>SEKTOR_TL!L11</f>
        <v>75.690283270525796</v>
      </c>
    </row>
    <row r="12" spans="1:7" ht="14" x14ac:dyDescent="0.3">
      <c r="A12" s="97" t="s">
        <v>6</v>
      </c>
      <c r="B12" s="106">
        <f>SEKTOR_USD!D12</f>
        <v>-1.2874349618890562</v>
      </c>
      <c r="C12" s="106">
        <f>SEKTOR_TL!D12</f>
        <v>36.960117118392773</v>
      </c>
      <c r="D12" s="106">
        <f>SEKTOR_USD!H12</f>
        <v>-1.2874349618890562</v>
      </c>
      <c r="E12" s="106">
        <f>SEKTOR_TL!H12</f>
        <v>36.960117118392773</v>
      </c>
      <c r="F12" s="106">
        <f>SEKTOR_USD!L12</f>
        <v>21.878854177117727</v>
      </c>
      <c r="G12" s="106">
        <f>SEKTOR_TL!L12</f>
        <v>120.83374895385852</v>
      </c>
    </row>
    <row r="13" spans="1:7" ht="14" x14ac:dyDescent="0.3">
      <c r="A13" s="97" t="s">
        <v>7</v>
      </c>
      <c r="B13" s="106">
        <f>SEKTOR_USD!D13</f>
        <v>7.3128116931655445</v>
      </c>
      <c r="C13" s="106">
        <f>SEKTOR_TL!D13</f>
        <v>48.89264859165138</v>
      </c>
      <c r="D13" s="106">
        <f>SEKTOR_USD!H13</f>
        <v>7.3128116931655445</v>
      </c>
      <c r="E13" s="106">
        <f>SEKTOR_TL!H13</f>
        <v>48.89264859165138</v>
      </c>
      <c r="F13" s="106">
        <f>SEKTOR_USD!L13</f>
        <v>-0.21537595069310386</v>
      </c>
      <c r="G13" s="106">
        <f>SEKTOR_TL!L13</f>
        <v>80.800949972312168</v>
      </c>
    </row>
    <row r="14" spans="1:7" ht="14" x14ac:dyDescent="0.3">
      <c r="A14" s="97" t="s">
        <v>8</v>
      </c>
      <c r="B14" s="106">
        <f>SEKTOR_USD!D14</f>
        <v>-21.198406595033831</v>
      </c>
      <c r="C14" s="106">
        <f>SEKTOR_TL!D14</f>
        <v>9.3343634388722556</v>
      </c>
      <c r="D14" s="106">
        <f>SEKTOR_USD!H14</f>
        <v>-21.198406595033831</v>
      </c>
      <c r="E14" s="106">
        <f>SEKTOR_TL!H14</f>
        <v>9.3343634388722556</v>
      </c>
      <c r="F14" s="106">
        <f>SEKTOR_USD!L14</f>
        <v>-23.859040819126221</v>
      </c>
      <c r="G14" s="106">
        <f>SEKTOR_TL!L14</f>
        <v>37.960711711481821</v>
      </c>
    </row>
    <row r="15" spans="1:7" ht="14" x14ac:dyDescent="0.3">
      <c r="A15" s="97" t="s">
        <v>9</v>
      </c>
      <c r="B15" s="106">
        <f>SEKTOR_USD!D15</f>
        <v>219.23402034560505</v>
      </c>
      <c r="C15" s="106">
        <f>SEKTOR_TL!D15</f>
        <v>342.92566805278676</v>
      </c>
      <c r="D15" s="106">
        <f>SEKTOR_USD!H15</f>
        <v>219.23402034560505</v>
      </c>
      <c r="E15" s="106">
        <f>SEKTOR_TL!H15</f>
        <v>342.92566805278676</v>
      </c>
      <c r="F15" s="106">
        <f>SEKTOR_USD!L15</f>
        <v>74.58173248287666</v>
      </c>
      <c r="G15" s="106">
        <f>SEKTOR_TL!L15</f>
        <v>216.32672249302738</v>
      </c>
    </row>
    <row r="16" spans="1:7" ht="14" x14ac:dyDescent="0.3">
      <c r="A16" s="97" t="s">
        <v>10</v>
      </c>
      <c r="B16" s="106">
        <f>SEKTOR_USD!D16</f>
        <v>58.687959583659364</v>
      </c>
      <c r="C16" s="106">
        <f>SEKTOR_TL!D16</f>
        <v>120.17380990419748</v>
      </c>
      <c r="D16" s="106">
        <f>SEKTOR_USD!H16</f>
        <v>58.687959583659364</v>
      </c>
      <c r="E16" s="106">
        <f>SEKTOR_TL!H16</f>
        <v>120.17380990419748</v>
      </c>
      <c r="F16" s="106">
        <f>SEKTOR_USD!L16</f>
        <v>10.691889710617035</v>
      </c>
      <c r="G16" s="106">
        <f>SEKTOR_TL!L16</f>
        <v>100.56395466320322</v>
      </c>
    </row>
    <row r="17" spans="1:7" ht="14" x14ac:dyDescent="0.3">
      <c r="A17" s="107" t="s">
        <v>11</v>
      </c>
      <c r="B17" s="106">
        <f>SEKTOR_USD!D17</f>
        <v>12.478389093561262</v>
      </c>
      <c r="C17" s="106">
        <f>SEKTOR_TL!D17</f>
        <v>56.05970058213687</v>
      </c>
      <c r="D17" s="106">
        <f>SEKTOR_USD!H17</f>
        <v>12.478389093561262</v>
      </c>
      <c r="E17" s="106">
        <f>SEKTOR_TL!H17</f>
        <v>56.05970058213687</v>
      </c>
      <c r="F17" s="106">
        <f>SEKTOR_USD!L17</f>
        <v>-6.271694763809359</v>
      </c>
      <c r="G17" s="106">
        <f>SEKTOR_TL!L17</f>
        <v>69.827433709871414</v>
      </c>
    </row>
    <row r="18" spans="1:7" s="21" customFormat="1" ht="15.5" x14ac:dyDescent="0.35">
      <c r="A18" s="95" t="s">
        <v>12</v>
      </c>
      <c r="B18" s="105">
        <f>SEKTOR_USD!D18</f>
        <v>-9.348999994433207</v>
      </c>
      <c r="C18" s="105">
        <f>SEKTOR_TL!D18</f>
        <v>25.774986931688478</v>
      </c>
      <c r="D18" s="105">
        <f>SEKTOR_USD!H18</f>
        <v>-9.348999994433207</v>
      </c>
      <c r="E18" s="105">
        <f>SEKTOR_TL!H18</f>
        <v>25.774986931688478</v>
      </c>
      <c r="F18" s="105">
        <f>SEKTOR_USD!L18</f>
        <v>15.94557842232828</v>
      </c>
      <c r="G18" s="105">
        <f>SEKTOR_TL!L18</f>
        <v>110.08317587575043</v>
      </c>
    </row>
    <row r="19" spans="1:7" ht="14" x14ac:dyDescent="0.3">
      <c r="A19" s="97" t="s">
        <v>13</v>
      </c>
      <c r="B19" s="106">
        <f>SEKTOR_USD!D19</f>
        <v>-9.348999994433207</v>
      </c>
      <c r="C19" s="106">
        <f>SEKTOR_TL!D19</f>
        <v>25.774986931688478</v>
      </c>
      <c r="D19" s="106">
        <f>SEKTOR_USD!H19</f>
        <v>-9.348999994433207</v>
      </c>
      <c r="E19" s="106">
        <f>SEKTOR_TL!H19</f>
        <v>25.774986931688478</v>
      </c>
      <c r="F19" s="106">
        <f>SEKTOR_USD!L19</f>
        <v>15.94557842232828</v>
      </c>
      <c r="G19" s="106">
        <f>SEKTOR_TL!L19</f>
        <v>110.08317587575043</v>
      </c>
    </row>
    <row r="20" spans="1:7" s="21" customFormat="1" ht="15.5" x14ac:dyDescent="0.35">
      <c r="A20" s="95" t="s">
        <v>110</v>
      </c>
      <c r="B20" s="105">
        <f>SEKTOR_USD!D20</f>
        <v>12.415977779368054</v>
      </c>
      <c r="C20" s="105">
        <f>SEKTOR_TL!D20</f>
        <v>55.973107138859234</v>
      </c>
      <c r="D20" s="105">
        <f>SEKTOR_USD!H20</f>
        <v>12.415977779368054</v>
      </c>
      <c r="E20" s="105">
        <f>SEKTOR_TL!H20</f>
        <v>55.973107138859234</v>
      </c>
      <c r="F20" s="105">
        <f>SEKTOR_USD!L20</f>
        <v>19.920007306094849</v>
      </c>
      <c r="G20" s="105">
        <f>SEKTOR_TL!L20</f>
        <v>117.28449095438734</v>
      </c>
    </row>
    <row r="21" spans="1:7" ht="14" x14ac:dyDescent="0.3">
      <c r="A21" s="97" t="s">
        <v>109</v>
      </c>
      <c r="B21" s="106">
        <f>SEKTOR_USD!D21</f>
        <v>12.415977779368054</v>
      </c>
      <c r="C21" s="106">
        <f>SEKTOR_TL!D21</f>
        <v>55.973107138859234</v>
      </c>
      <c r="D21" s="106">
        <f>SEKTOR_USD!H21</f>
        <v>12.415977779368054</v>
      </c>
      <c r="E21" s="106">
        <f>SEKTOR_TL!H21</f>
        <v>55.973107138859234</v>
      </c>
      <c r="F21" s="106">
        <f>SEKTOR_USD!L21</f>
        <v>19.920007306094849</v>
      </c>
      <c r="G21" s="106">
        <f>SEKTOR_TL!L21</f>
        <v>117.28449095438734</v>
      </c>
    </row>
    <row r="22" spans="1:7" ht="16.5" x14ac:dyDescent="0.35">
      <c r="A22" s="92" t="s">
        <v>14</v>
      </c>
      <c r="B22" s="105">
        <f>SEKTOR_USD!D22</f>
        <v>4.4921159682604062</v>
      </c>
      <c r="C22" s="105">
        <f>SEKTOR_TL!D22</f>
        <v>44.979035196140835</v>
      </c>
      <c r="D22" s="105">
        <f>SEKTOR_USD!H22</f>
        <v>4.4921159682604062</v>
      </c>
      <c r="E22" s="105">
        <f>SEKTOR_TL!H22</f>
        <v>44.979035196140835</v>
      </c>
      <c r="F22" s="105">
        <f>SEKTOR_USD!L22</f>
        <v>7.8396703004586454</v>
      </c>
      <c r="G22" s="105">
        <f>SEKTOR_TL!L22</f>
        <v>95.395984309060424</v>
      </c>
    </row>
    <row r="23" spans="1:7" s="21" customFormat="1" ht="15.5" x14ac:dyDescent="0.35">
      <c r="A23" s="95" t="s">
        <v>15</v>
      </c>
      <c r="B23" s="105">
        <f>SEKTOR_USD!D23</f>
        <v>5.5132495973811713</v>
      </c>
      <c r="C23" s="105">
        <f>SEKTOR_TL!D23</f>
        <v>46.395821208984437</v>
      </c>
      <c r="D23" s="105">
        <f>SEKTOR_USD!H23</f>
        <v>5.5132495973811713</v>
      </c>
      <c r="E23" s="105">
        <f>SEKTOR_TL!H23</f>
        <v>46.395821208984437</v>
      </c>
      <c r="F23" s="105">
        <f>SEKTOR_USD!L23</f>
        <v>0.71668027701042347</v>
      </c>
      <c r="G23" s="105">
        <f>SEKTOR_TL!L23</f>
        <v>82.489753763496836</v>
      </c>
    </row>
    <row r="24" spans="1:7" ht="14" x14ac:dyDescent="0.3">
      <c r="A24" s="97" t="s">
        <v>16</v>
      </c>
      <c r="B24" s="106">
        <f>SEKTOR_USD!D24</f>
        <v>0.49031379121733221</v>
      </c>
      <c r="C24" s="106">
        <f>SEKTOR_TL!D24</f>
        <v>39.426679276295623</v>
      </c>
      <c r="D24" s="106">
        <f>SEKTOR_USD!H24</f>
        <v>0.49031379121733221</v>
      </c>
      <c r="E24" s="106">
        <f>SEKTOR_TL!H24</f>
        <v>39.426679276295623</v>
      </c>
      <c r="F24" s="106">
        <f>SEKTOR_USD!L24</f>
        <v>1.3119593707652655</v>
      </c>
      <c r="G24" s="106">
        <f>SEKTOR_TL!L24</f>
        <v>83.568347050538236</v>
      </c>
    </row>
    <row r="25" spans="1:7" ht="14" x14ac:dyDescent="0.3">
      <c r="A25" s="97" t="s">
        <v>17</v>
      </c>
      <c r="B25" s="106">
        <f>SEKTOR_USD!D25</f>
        <v>34.7255224748355</v>
      </c>
      <c r="C25" s="106">
        <f>SEKTOR_TL!D25</f>
        <v>86.926794272503969</v>
      </c>
      <c r="D25" s="106">
        <f>SEKTOR_USD!H25</f>
        <v>34.7255224748355</v>
      </c>
      <c r="E25" s="106">
        <f>SEKTOR_TL!H25</f>
        <v>86.926794272503969</v>
      </c>
      <c r="F25" s="106">
        <f>SEKTOR_USD!L25</f>
        <v>19.885775918996274</v>
      </c>
      <c r="G25" s="106">
        <f>SEKTOR_TL!L25</f>
        <v>117.22246669598826</v>
      </c>
    </row>
    <row r="26" spans="1:7" ht="14" x14ac:dyDescent="0.3">
      <c r="A26" s="97" t="s">
        <v>18</v>
      </c>
      <c r="B26" s="106">
        <f>SEKTOR_USD!D26</f>
        <v>6.6055735835350431</v>
      </c>
      <c r="C26" s="106">
        <f>SEKTOR_TL!D26</f>
        <v>47.911381269824751</v>
      </c>
      <c r="D26" s="106">
        <f>SEKTOR_USD!H26</f>
        <v>6.6055735835350431</v>
      </c>
      <c r="E26" s="106">
        <f>SEKTOR_TL!H26</f>
        <v>47.911381269824751</v>
      </c>
      <c r="F26" s="106">
        <f>SEKTOR_USD!L26</f>
        <v>-11.924615226726273</v>
      </c>
      <c r="G26" s="106">
        <f>SEKTOR_TL!L26</f>
        <v>59.584839727573424</v>
      </c>
    </row>
    <row r="27" spans="1:7" s="21" customFormat="1" ht="15.5" x14ac:dyDescent="0.35">
      <c r="A27" s="95" t="s">
        <v>19</v>
      </c>
      <c r="B27" s="105">
        <f>SEKTOR_USD!D27</f>
        <v>7.6530792723060586</v>
      </c>
      <c r="C27" s="105">
        <f>SEKTOR_TL!D27</f>
        <v>49.364757562507158</v>
      </c>
      <c r="D27" s="105">
        <f>SEKTOR_USD!H27</f>
        <v>7.6530792723060586</v>
      </c>
      <c r="E27" s="105">
        <f>SEKTOR_TL!H27</f>
        <v>49.364757562507158</v>
      </c>
      <c r="F27" s="105">
        <f>SEKTOR_USD!L27</f>
        <v>29.901783924349335</v>
      </c>
      <c r="G27" s="105">
        <f>SEKTOR_TL!L27</f>
        <v>135.37059101425282</v>
      </c>
    </row>
    <row r="28" spans="1:7" ht="14" x14ac:dyDescent="0.3">
      <c r="A28" s="97" t="s">
        <v>20</v>
      </c>
      <c r="B28" s="106">
        <f>SEKTOR_USD!D28</f>
        <v>7.6530792723060586</v>
      </c>
      <c r="C28" s="106">
        <f>SEKTOR_TL!D28</f>
        <v>49.364757562507158</v>
      </c>
      <c r="D28" s="106">
        <f>SEKTOR_USD!H28</f>
        <v>7.6530792723060586</v>
      </c>
      <c r="E28" s="106">
        <f>SEKTOR_TL!H28</f>
        <v>49.364757562507158</v>
      </c>
      <c r="F28" s="106">
        <f>SEKTOR_USD!L28</f>
        <v>29.901783924349335</v>
      </c>
      <c r="G28" s="106">
        <f>SEKTOR_TL!L28</f>
        <v>135.37059101425282</v>
      </c>
    </row>
    <row r="29" spans="1:7" s="21" customFormat="1" ht="15.5" x14ac:dyDescent="0.35">
      <c r="A29" s="95" t="s">
        <v>21</v>
      </c>
      <c r="B29" s="105">
        <f>SEKTOR_USD!D29</f>
        <v>3.6821626102551455</v>
      </c>
      <c r="C29" s="105">
        <f>SEKTOR_TL!D29</f>
        <v>43.855254178698829</v>
      </c>
      <c r="D29" s="105">
        <f>SEKTOR_USD!H29</f>
        <v>3.6821626102551455</v>
      </c>
      <c r="E29" s="105">
        <f>SEKTOR_TL!H29</f>
        <v>43.855254178698829</v>
      </c>
      <c r="F29" s="105">
        <f>SEKTOR_USD!L29</f>
        <v>4.3176276860528588</v>
      </c>
      <c r="G29" s="105">
        <f>SEKTOR_TL!L29</f>
        <v>89.014353305341103</v>
      </c>
    </row>
    <row r="30" spans="1:7" ht="14" x14ac:dyDescent="0.3">
      <c r="A30" s="97" t="s">
        <v>22</v>
      </c>
      <c r="B30" s="106">
        <f>SEKTOR_USD!D30</f>
        <v>2.6512637030626824</v>
      </c>
      <c r="C30" s="106">
        <f>SEKTOR_TL!D30</f>
        <v>42.424919195388533</v>
      </c>
      <c r="D30" s="106">
        <f>SEKTOR_USD!H30</f>
        <v>2.6512637030626824</v>
      </c>
      <c r="E30" s="106">
        <f>SEKTOR_TL!H30</f>
        <v>42.424919195388533</v>
      </c>
      <c r="F30" s="106">
        <f>SEKTOR_USD!L30</f>
        <v>4.547625466100687</v>
      </c>
      <c r="G30" s="106">
        <f>SEKTOR_TL!L30</f>
        <v>89.431089025101102</v>
      </c>
    </row>
    <row r="31" spans="1:7" ht="14" x14ac:dyDescent="0.3">
      <c r="A31" s="97" t="s">
        <v>23</v>
      </c>
      <c r="B31" s="106">
        <f>SEKTOR_USD!D31</f>
        <v>21.924354612501677</v>
      </c>
      <c r="C31" s="106">
        <f>SEKTOR_TL!D31</f>
        <v>69.165636419898732</v>
      </c>
      <c r="D31" s="106">
        <f>SEKTOR_USD!H31</f>
        <v>21.924354612501677</v>
      </c>
      <c r="E31" s="106">
        <f>SEKTOR_TL!H31</f>
        <v>69.165636419898732</v>
      </c>
      <c r="F31" s="106">
        <f>SEKTOR_USD!L31</f>
        <v>7.4184644211366777</v>
      </c>
      <c r="G31" s="106">
        <f>SEKTOR_TL!L31</f>
        <v>94.632796354594547</v>
      </c>
    </row>
    <row r="32" spans="1:7" ht="14" x14ac:dyDescent="0.3">
      <c r="A32" s="97" t="s">
        <v>24</v>
      </c>
      <c r="B32" s="106">
        <f>SEKTOR_USD!D32</f>
        <v>-71.007291697199747</v>
      </c>
      <c r="C32" s="106">
        <f>SEKTOR_TL!D32</f>
        <v>-59.77366485008411</v>
      </c>
      <c r="D32" s="106">
        <f>SEKTOR_USD!H32</f>
        <v>-71.007291697199747</v>
      </c>
      <c r="E32" s="106">
        <f>SEKTOR_TL!H32</f>
        <v>-59.77366485008411</v>
      </c>
      <c r="F32" s="106">
        <f>SEKTOR_USD!L32</f>
        <v>-15.14527583919158</v>
      </c>
      <c r="G32" s="106">
        <f>SEKTOR_TL!L32</f>
        <v>53.74928636632206</v>
      </c>
    </row>
    <row r="33" spans="1:7" ht="14" x14ac:dyDescent="0.3">
      <c r="A33" s="97" t="s">
        <v>105</v>
      </c>
      <c r="B33" s="106">
        <f>SEKTOR_USD!D33</f>
        <v>20.486320819827231</v>
      </c>
      <c r="C33" s="106">
        <f>SEKTOR_TL!D33</f>
        <v>67.170416494361817</v>
      </c>
      <c r="D33" s="106">
        <f>SEKTOR_USD!H33</f>
        <v>20.486320819827231</v>
      </c>
      <c r="E33" s="106">
        <f>SEKTOR_TL!H33</f>
        <v>67.170416494361817</v>
      </c>
      <c r="F33" s="106">
        <f>SEKTOR_USD!L33</f>
        <v>7.9169204900383123</v>
      </c>
      <c r="G33" s="106">
        <f>SEKTOR_TL!L33</f>
        <v>95.535954848555988</v>
      </c>
    </row>
    <row r="34" spans="1:7" ht="14" x14ac:dyDescent="0.3">
      <c r="A34" s="97" t="s">
        <v>25</v>
      </c>
      <c r="B34" s="106">
        <f>SEKTOR_USD!D34</f>
        <v>18.805954177647664</v>
      </c>
      <c r="C34" s="106">
        <f>SEKTOR_TL!D34</f>
        <v>64.838968496572463</v>
      </c>
      <c r="D34" s="106">
        <f>SEKTOR_USD!H34</f>
        <v>18.805954177647664</v>
      </c>
      <c r="E34" s="106">
        <f>SEKTOR_TL!H34</f>
        <v>64.838968496572463</v>
      </c>
      <c r="F34" s="106">
        <f>SEKTOR_USD!L34</f>
        <v>10.856098227847431</v>
      </c>
      <c r="G34" s="106">
        <f>SEKTOR_TL!L34</f>
        <v>100.86148603330818</v>
      </c>
    </row>
    <row r="35" spans="1:7" ht="14" x14ac:dyDescent="0.3">
      <c r="A35" s="97" t="s">
        <v>26</v>
      </c>
      <c r="B35" s="106">
        <f>SEKTOR_USD!D35</f>
        <v>-6.1316462321080145</v>
      </c>
      <c r="C35" s="106">
        <f>SEKTOR_TL!D35</f>
        <v>30.238949021309345</v>
      </c>
      <c r="D35" s="106">
        <f>SEKTOR_USD!H35</f>
        <v>-6.1316462321080145</v>
      </c>
      <c r="E35" s="106">
        <f>SEKTOR_TL!H35</f>
        <v>30.238949021309345</v>
      </c>
      <c r="F35" s="106">
        <f>SEKTOR_USD!L35</f>
        <v>12.545263859521649</v>
      </c>
      <c r="G35" s="106">
        <f>SEKTOR_TL!L35</f>
        <v>103.92210537999603</v>
      </c>
    </row>
    <row r="36" spans="1:7" ht="14" x14ac:dyDescent="0.3">
      <c r="A36" s="97" t="s">
        <v>27</v>
      </c>
      <c r="B36" s="106">
        <f>SEKTOR_USD!D36</f>
        <v>-31.324488523798955</v>
      </c>
      <c r="C36" s="106">
        <f>SEKTOR_TL!D36</f>
        <v>-4.7152093422490795</v>
      </c>
      <c r="D36" s="106">
        <f>SEKTOR_USD!H36</f>
        <v>-31.324488523798955</v>
      </c>
      <c r="E36" s="106">
        <f>SEKTOR_TL!H36</f>
        <v>-4.7152093422490795</v>
      </c>
      <c r="F36" s="106">
        <f>SEKTOR_USD!L36</f>
        <v>-9.9890526064191238</v>
      </c>
      <c r="G36" s="106">
        <f>SEKTOR_TL!L36</f>
        <v>63.091908715572089</v>
      </c>
    </row>
    <row r="37" spans="1:7" ht="14" x14ac:dyDescent="0.3">
      <c r="A37" s="97" t="s">
        <v>106</v>
      </c>
      <c r="B37" s="106">
        <f>SEKTOR_USD!D37</f>
        <v>2.1870566766521966</v>
      </c>
      <c r="C37" s="106">
        <f>SEKTOR_TL!D37</f>
        <v>41.780848719863833</v>
      </c>
      <c r="D37" s="106">
        <f>SEKTOR_USD!H37</f>
        <v>2.1870566766521966</v>
      </c>
      <c r="E37" s="106">
        <f>SEKTOR_TL!H37</f>
        <v>41.780848719863833</v>
      </c>
      <c r="F37" s="106">
        <f>SEKTOR_USD!L37</f>
        <v>16.450044913743849</v>
      </c>
      <c r="G37" s="106">
        <f>SEKTOR_TL!L37</f>
        <v>110.99722472592259</v>
      </c>
    </row>
    <row r="38" spans="1:7" ht="14" x14ac:dyDescent="0.3">
      <c r="A38" s="107" t="s">
        <v>28</v>
      </c>
      <c r="B38" s="106">
        <f>SEKTOR_USD!D38</f>
        <v>16.98328910997251</v>
      </c>
      <c r="C38" s="106">
        <f>SEKTOR_TL!D38</f>
        <v>62.310086575208011</v>
      </c>
      <c r="D38" s="106">
        <f>SEKTOR_USD!H38</f>
        <v>16.98328910997251</v>
      </c>
      <c r="E38" s="106">
        <f>SEKTOR_TL!H38</f>
        <v>62.310086575208011</v>
      </c>
      <c r="F38" s="106">
        <f>SEKTOR_USD!L38</f>
        <v>-13.261979741057495</v>
      </c>
      <c r="G38" s="106">
        <f>SEKTOR_TL!L38</f>
        <v>57.161653019660733</v>
      </c>
    </row>
    <row r="39" spans="1:7" ht="14" x14ac:dyDescent="0.3">
      <c r="A39" s="107" t="s">
        <v>107</v>
      </c>
      <c r="B39" s="106">
        <f>SEKTOR_USD!D39</f>
        <v>-4.7056145662081423</v>
      </c>
      <c r="C39" s="106">
        <f>SEKTOR_TL!D39</f>
        <v>32.217516429630436</v>
      </c>
      <c r="D39" s="106">
        <f>SEKTOR_USD!H39</f>
        <v>-4.7056145662081423</v>
      </c>
      <c r="E39" s="106">
        <f>SEKTOR_TL!H39</f>
        <v>32.217516429630436</v>
      </c>
      <c r="F39" s="106">
        <f>SEKTOR_USD!L39</f>
        <v>30.301189788067536</v>
      </c>
      <c r="G39" s="106">
        <f>SEKTOR_TL!L39</f>
        <v>136.09427926054096</v>
      </c>
    </row>
    <row r="40" spans="1:7" ht="14" x14ac:dyDescent="0.3">
      <c r="A40" s="107" t="s">
        <v>29</v>
      </c>
      <c r="B40" s="106">
        <f>SEKTOR_USD!D40</f>
        <v>14.743187544296891</v>
      </c>
      <c r="C40" s="106">
        <f>SEKTOR_TL!D40</f>
        <v>59.20202659648519</v>
      </c>
      <c r="D40" s="106">
        <f>SEKTOR_USD!H40</f>
        <v>14.743187544296891</v>
      </c>
      <c r="E40" s="106">
        <f>SEKTOR_TL!H40</f>
        <v>59.20202659648519</v>
      </c>
      <c r="F40" s="106">
        <f>SEKTOR_USD!L40</f>
        <v>7.943738619058724</v>
      </c>
      <c r="G40" s="106">
        <f>SEKTOR_TL!L40</f>
        <v>95.584546936260551</v>
      </c>
    </row>
    <row r="41" spans="1:7" ht="14" x14ac:dyDescent="0.3">
      <c r="A41" s="97" t="s">
        <v>30</v>
      </c>
      <c r="B41" s="106">
        <f>SEKTOR_USD!D41</f>
        <v>11.13705946331349</v>
      </c>
      <c r="C41" s="106">
        <f>SEKTOR_TL!D41</f>
        <v>54.198654187666406</v>
      </c>
      <c r="D41" s="106">
        <f>SEKTOR_USD!H41</f>
        <v>11.13705946331349</v>
      </c>
      <c r="E41" s="106">
        <f>SEKTOR_TL!H41</f>
        <v>54.198654187666406</v>
      </c>
      <c r="F41" s="106">
        <f>SEKTOR_USD!L41</f>
        <v>-3.672198460966384</v>
      </c>
      <c r="G41" s="106">
        <f>SEKTOR_TL!L41</f>
        <v>74.537492052841031</v>
      </c>
    </row>
    <row r="42" spans="1:7" ht="16.5" x14ac:dyDescent="0.35">
      <c r="A42" s="92" t="s">
        <v>31</v>
      </c>
      <c r="B42" s="105">
        <f>SEKTOR_USD!D42</f>
        <v>-11.381353385577961</v>
      </c>
      <c r="C42" s="105">
        <f>SEKTOR_TL!D42</f>
        <v>22.955170038371165</v>
      </c>
      <c r="D42" s="105">
        <f>SEKTOR_USD!H42</f>
        <v>-11.381353385577961</v>
      </c>
      <c r="E42" s="105">
        <f>SEKTOR_TL!H42</f>
        <v>22.955170038371165</v>
      </c>
      <c r="F42" s="105">
        <f>SEKTOR_USD!L42</f>
        <v>5.4160565915939571</v>
      </c>
      <c r="G42" s="105">
        <f>SEKTOR_TL!L42</f>
        <v>91.004609735036553</v>
      </c>
    </row>
    <row r="43" spans="1:7" ht="14" x14ac:dyDescent="0.3">
      <c r="A43" s="97" t="s">
        <v>32</v>
      </c>
      <c r="B43" s="106">
        <f>SEKTOR_USD!D43</f>
        <v>-11.381353385577961</v>
      </c>
      <c r="C43" s="106">
        <f>SEKTOR_TL!D43</f>
        <v>22.955170038371165</v>
      </c>
      <c r="D43" s="106">
        <f>SEKTOR_USD!H43</f>
        <v>-11.381353385577961</v>
      </c>
      <c r="E43" s="106">
        <f>SEKTOR_TL!H43</f>
        <v>22.955170038371165</v>
      </c>
      <c r="F43" s="106">
        <f>SEKTOR_USD!L43</f>
        <v>5.4160565915939571</v>
      </c>
      <c r="G43" s="106">
        <f>SEKTOR_TL!L43</f>
        <v>91.004609735036553</v>
      </c>
    </row>
    <row r="44" spans="1:7" ht="18" x14ac:dyDescent="0.4">
      <c r="A44" s="108" t="s">
        <v>40</v>
      </c>
      <c r="B44" s="109">
        <f>SEKTOR_USD!D44</f>
        <v>5.310670342929483</v>
      </c>
      <c r="C44" s="109">
        <f>SEKTOR_TL!D44</f>
        <v>46.114749813415386</v>
      </c>
      <c r="D44" s="109">
        <f>SEKTOR_USD!H44</f>
        <v>5.310670342929483</v>
      </c>
      <c r="E44" s="109">
        <f>SEKTOR_TL!H44</f>
        <v>46.114749813415386</v>
      </c>
      <c r="F44" s="109">
        <f>SEKTOR_USD!L44</f>
        <v>8.7239493965576251</v>
      </c>
      <c r="G44" s="109">
        <f>SEKTOR_TL!L44</f>
        <v>96.998220145879856</v>
      </c>
    </row>
    <row r="45" spans="1:7" ht="14" hidden="1" x14ac:dyDescent="0.3">
      <c r="A45" s="42" t="s">
        <v>34</v>
      </c>
      <c r="B45" s="47"/>
      <c r="C45" s="47"/>
      <c r="D45" s="41">
        <f>SEKTOR_USD!H46</f>
        <v>10.379885287751172</v>
      </c>
      <c r="E45" s="41">
        <f>SEKTOR_TL!H45</f>
        <v>30.633028457405558</v>
      </c>
      <c r="F45" s="41">
        <f>SEKTOR_USD!L46</f>
        <v>12.394197249003906</v>
      </c>
      <c r="G45" s="41">
        <f>SEKTOR_TL!L45</f>
        <v>28.851745378068962</v>
      </c>
    </row>
    <row r="46" spans="1:7" s="22" customFormat="1" ht="17.5" hidden="1" x14ac:dyDescent="0.35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8" x14ac:dyDescent="0.4">
      <c r="A47" s="23"/>
      <c r="B47" s="25"/>
      <c r="C47" s="25"/>
      <c r="D47" s="25"/>
      <c r="E47" s="25"/>
    </row>
    <row r="48" spans="1:7" ht="13" x14ac:dyDescent="0.3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B1" sqref="B1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5" bestFit="1" customWidth="1"/>
    <col min="5" max="5" width="13.54296875" bestFit="1" customWidth="1"/>
    <col min="6" max="7" width="12.6328125" bestFit="1" customWidth="1"/>
    <col min="8" max="9" width="15" bestFit="1" customWidth="1"/>
    <col min="10" max="11" width="14.08984375" bestFit="1" customWidth="1"/>
    <col min="12" max="12" width="11.54296875" bestFit="1" customWidth="1"/>
    <col min="13" max="13" width="15" bestFit="1" customWidth="1"/>
  </cols>
  <sheetData>
    <row r="2" spans="1:13" ht="25" x14ac:dyDescent="0.5">
      <c r="C2" s="150" t="s">
        <v>123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125</v>
      </c>
      <c r="C7" s="146"/>
      <c r="D7" s="146"/>
      <c r="E7" s="146"/>
      <c r="F7" s="146" t="s">
        <v>126</v>
      </c>
      <c r="G7" s="146"/>
      <c r="H7" s="146"/>
      <c r="I7" s="146"/>
      <c r="J7" s="146" t="s">
        <v>104</v>
      </c>
      <c r="K7" s="146"/>
      <c r="L7" s="146"/>
      <c r="M7" s="146"/>
    </row>
    <row r="8" spans="1:13" ht="45.5" x14ac:dyDescent="0.35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127</v>
      </c>
      <c r="K8" s="5" t="s">
        <v>128</v>
      </c>
      <c r="L8" s="7" t="s">
        <v>118</v>
      </c>
      <c r="M8" s="7" t="s">
        <v>119</v>
      </c>
    </row>
    <row r="9" spans="1:13" ht="22.5" customHeight="1" x14ac:dyDescent="0.35">
      <c r="A9" s="52" t="s">
        <v>198</v>
      </c>
      <c r="B9" s="75">
        <v>5142155.9846400004</v>
      </c>
      <c r="C9" s="75">
        <v>5104502.4182900004</v>
      </c>
      <c r="D9" s="64">
        <f>(C9-B9)/B9*100</f>
        <v>-0.73225251164052518</v>
      </c>
      <c r="E9" s="77">
        <f t="shared" ref="E9:E23" si="0">C9/C$23*100</f>
        <v>30.042157645858737</v>
      </c>
      <c r="F9" s="75">
        <v>5142155.9846400004</v>
      </c>
      <c r="G9" s="75">
        <v>5104502.4182900004</v>
      </c>
      <c r="H9" s="64">
        <f t="shared" ref="H9:H22" si="1">(G9-F9)/F9*100</f>
        <v>-0.73225251164052518</v>
      </c>
      <c r="I9" s="66">
        <f t="shared" ref="I9:I23" si="2">G9/G$23*100</f>
        <v>30.042157645858737</v>
      </c>
      <c r="J9" s="75">
        <v>68929713.699739993</v>
      </c>
      <c r="K9" s="75">
        <v>72873217.401920006</v>
      </c>
      <c r="L9" s="64">
        <f t="shared" ref="L9:L23" si="3">(K9-J9)/J9*100</f>
        <v>5.7210504592519262</v>
      </c>
      <c r="M9" s="77">
        <f t="shared" ref="M9:M23" si="4">K9/K$23*100</f>
        <v>32.058987184084756</v>
      </c>
    </row>
    <row r="10" spans="1:13" ht="22.5" customHeight="1" x14ac:dyDescent="0.35">
      <c r="A10" s="52" t="s">
        <v>199</v>
      </c>
      <c r="B10" s="75">
        <v>2352038.46221</v>
      </c>
      <c r="C10" s="75">
        <v>2829745.90594</v>
      </c>
      <c r="D10" s="64">
        <f t="shared" ref="D10:D23" si="5">(C10-B10)/B10*100</f>
        <v>20.310358499883588</v>
      </c>
      <c r="E10" s="77">
        <f t="shared" si="0"/>
        <v>16.654252586768603</v>
      </c>
      <c r="F10" s="75">
        <v>2352038.46221</v>
      </c>
      <c r="G10" s="75">
        <v>2829745.90594</v>
      </c>
      <c r="H10" s="64">
        <f t="shared" si="1"/>
        <v>20.310358499883588</v>
      </c>
      <c r="I10" s="66">
        <f t="shared" si="2"/>
        <v>16.654252586768603</v>
      </c>
      <c r="J10" s="75">
        <v>30750199.043469999</v>
      </c>
      <c r="K10" s="75">
        <v>32833130.618659999</v>
      </c>
      <c r="L10" s="64">
        <f t="shared" si="3"/>
        <v>6.7737173741394816</v>
      </c>
      <c r="M10" s="77">
        <f t="shared" si="4"/>
        <v>14.444221776452931</v>
      </c>
    </row>
    <row r="11" spans="1:13" ht="22.5" customHeight="1" x14ac:dyDescent="0.35">
      <c r="A11" s="52" t="s">
        <v>200</v>
      </c>
      <c r="B11" s="75">
        <v>1569233.20551</v>
      </c>
      <c r="C11" s="75">
        <v>1878488.5023399999</v>
      </c>
      <c r="D11" s="64">
        <f t="shared" si="5"/>
        <v>19.70741478985541</v>
      </c>
      <c r="E11" s="77">
        <f t="shared" si="0"/>
        <v>11.055700066087264</v>
      </c>
      <c r="F11" s="75">
        <v>1569233.20551</v>
      </c>
      <c r="G11" s="75">
        <v>1878488.5023399999</v>
      </c>
      <c r="H11" s="64">
        <f t="shared" si="1"/>
        <v>19.70741478985541</v>
      </c>
      <c r="I11" s="66">
        <f t="shared" si="2"/>
        <v>11.055700066087264</v>
      </c>
      <c r="J11" s="75">
        <v>20020373.815480001</v>
      </c>
      <c r="K11" s="75">
        <v>24523402.88975</v>
      </c>
      <c r="L11" s="64">
        <f t="shared" si="3"/>
        <v>22.492232741369701</v>
      </c>
      <c r="M11" s="77">
        <f t="shared" si="4"/>
        <v>10.788537778104583</v>
      </c>
    </row>
    <row r="12" spans="1:13" ht="22.5" customHeight="1" x14ac:dyDescent="0.35">
      <c r="A12" s="52" t="s">
        <v>201</v>
      </c>
      <c r="B12" s="75">
        <v>1777223.08336</v>
      </c>
      <c r="C12" s="75">
        <v>1892298.3854</v>
      </c>
      <c r="D12" s="64">
        <f t="shared" si="5"/>
        <v>6.4750060427101683</v>
      </c>
      <c r="E12" s="77">
        <f t="shared" si="0"/>
        <v>11.136977074101374</v>
      </c>
      <c r="F12" s="75">
        <v>1777223.08336</v>
      </c>
      <c r="G12" s="75">
        <v>1892298.3854</v>
      </c>
      <c r="H12" s="64">
        <f t="shared" si="1"/>
        <v>6.4750060427101683</v>
      </c>
      <c r="I12" s="66">
        <f t="shared" si="2"/>
        <v>11.136977074101374</v>
      </c>
      <c r="J12" s="75">
        <v>22616646.774409998</v>
      </c>
      <c r="K12" s="75">
        <v>24061502.363329999</v>
      </c>
      <c r="L12" s="64">
        <f t="shared" si="3"/>
        <v>6.3884606915062587</v>
      </c>
      <c r="M12" s="77">
        <f t="shared" si="4"/>
        <v>10.585334686697909</v>
      </c>
    </row>
    <row r="13" spans="1:13" ht="22.5" customHeight="1" x14ac:dyDescent="0.35">
      <c r="A13" s="53" t="s">
        <v>202</v>
      </c>
      <c r="B13" s="75">
        <v>1408472.92194</v>
      </c>
      <c r="C13" s="75">
        <v>1214505.9452200001</v>
      </c>
      <c r="D13" s="64">
        <f t="shared" si="5"/>
        <v>-13.771438108503641</v>
      </c>
      <c r="E13" s="77">
        <f t="shared" si="0"/>
        <v>7.1478816304204624</v>
      </c>
      <c r="F13" s="75">
        <v>1408472.92194</v>
      </c>
      <c r="G13" s="75">
        <v>1214505.9452200001</v>
      </c>
      <c r="H13" s="64">
        <f t="shared" si="1"/>
        <v>-13.771438108503641</v>
      </c>
      <c r="I13" s="66">
        <f t="shared" si="2"/>
        <v>7.1478816304204624</v>
      </c>
      <c r="J13" s="75">
        <v>16722741.739669999</v>
      </c>
      <c r="K13" s="75">
        <v>19094328.201900002</v>
      </c>
      <c r="L13" s="64">
        <f t="shared" si="3"/>
        <v>14.18180403159657</v>
      </c>
      <c r="M13" s="77">
        <f t="shared" si="4"/>
        <v>8.4001344381055407</v>
      </c>
    </row>
    <row r="14" spans="1:13" ht="22.5" customHeight="1" x14ac:dyDescent="0.35">
      <c r="A14" s="52" t="s">
        <v>203</v>
      </c>
      <c r="B14" s="75">
        <v>1369703.0062500001</v>
      </c>
      <c r="C14" s="75">
        <v>1433970.8447199999</v>
      </c>
      <c r="D14" s="64">
        <f t="shared" si="5"/>
        <v>4.6921002711349518</v>
      </c>
      <c r="E14" s="77">
        <f t="shared" si="0"/>
        <v>8.4395254711378982</v>
      </c>
      <c r="F14" s="75">
        <v>1369703.0062500001</v>
      </c>
      <c r="G14" s="75">
        <v>1433970.8447199999</v>
      </c>
      <c r="H14" s="64">
        <f t="shared" si="1"/>
        <v>4.6921002711349518</v>
      </c>
      <c r="I14" s="66">
        <f t="shared" si="2"/>
        <v>8.4395254711378982</v>
      </c>
      <c r="J14" s="75">
        <v>16611355.21383</v>
      </c>
      <c r="K14" s="75">
        <v>18340188.147999998</v>
      </c>
      <c r="L14" s="64">
        <f t="shared" si="3"/>
        <v>10.407536964417185</v>
      </c>
      <c r="M14" s="77">
        <f t="shared" si="4"/>
        <v>8.0683669220695577</v>
      </c>
    </row>
    <row r="15" spans="1:13" ht="22.5" customHeight="1" x14ac:dyDescent="0.35">
      <c r="A15" s="52" t="s">
        <v>204</v>
      </c>
      <c r="B15" s="75">
        <v>842939.08227999997</v>
      </c>
      <c r="C15" s="75">
        <v>942746.23118999996</v>
      </c>
      <c r="D15" s="64">
        <f t="shared" si="5"/>
        <v>11.840375064831427</v>
      </c>
      <c r="E15" s="77">
        <f t="shared" si="0"/>
        <v>5.5484606679718311</v>
      </c>
      <c r="F15" s="75">
        <v>842939.08227999997</v>
      </c>
      <c r="G15" s="75">
        <v>942746.23118999996</v>
      </c>
      <c r="H15" s="64">
        <f t="shared" si="1"/>
        <v>11.840375064831427</v>
      </c>
      <c r="I15" s="66">
        <f t="shared" si="2"/>
        <v>5.5484606679718311</v>
      </c>
      <c r="J15" s="75">
        <v>11758189.773229999</v>
      </c>
      <c r="K15" s="75">
        <v>12442691.44575</v>
      </c>
      <c r="L15" s="64">
        <f t="shared" si="3"/>
        <v>5.8214885600708115</v>
      </c>
      <c r="M15" s="77">
        <f t="shared" si="4"/>
        <v>5.4738915038532436</v>
      </c>
    </row>
    <row r="16" spans="1:13" ht="22.5" customHeight="1" x14ac:dyDescent="0.35">
      <c r="A16" s="52" t="s">
        <v>205</v>
      </c>
      <c r="B16" s="75">
        <v>805704.10970999999</v>
      </c>
      <c r="C16" s="75">
        <v>821660.51543000003</v>
      </c>
      <c r="D16" s="64">
        <f t="shared" si="5"/>
        <v>1.9804299776680159</v>
      </c>
      <c r="E16" s="77">
        <f t="shared" si="0"/>
        <v>4.8358199709100846</v>
      </c>
      <c r="F16" s="75">
        <v>805704.10970999999</v>
      </c>
      <c r="G16" s="75">
        <v>821660.51543000003</v>
      </c>
      <c r="H16" s="64">
        <f t="shared" si="1"/>
        <v>1.9804299776680159</v>
      </c>
      <c r="I16" s="66">
        <f t="shared" si="2"/>
        <v>4.8358199709100846</v>
      </c>
      <c r="J16" s="75">
        <v>10041776.798699999</v>
      </c>
      <c r="K16" s="75">
        <v>11511025.39938</v>
      </c>
      <c r="L16" s="64">
        <f t="shared" si="3"/>
        <v>14.631360865043414</v>
      </c>
      <c r="M16" s="77">
        <f t="shared" si="4"/>
        <v>5.0640252881804901</v>
      </c>
    </row>
    <row r="17" spans="1:13" ht="22.5" customHeight="1" x14ac:dyDescent="0.35">
      <c r="A17" s="52" t="s">
        <v>206</v>
      </c>
      <c r="B17" s="75">
        <v>266442.15357000002</v>
      </c>
      <c r="C17" s="75">
        <v>256283.93234999999</v>
      </c>
      <c r="D17" s="64">
        <f t="shared" si="5"/>
        <v>-3.8125428292378873</v>
      </c>
      <c r="E17" s="77">
        <f t="shared" si="0"/>
        <v>1.5083394358227289</v>
      </c>
      <c r="F17" s="75">
        <v>266442.15357000002</v>
      </c>
      <c r="G17" s="75">
        <v>256283.93234999999</v>
      </c>
      <c r="H17" s="64">
        <f t="shared" si="1"/>
        <v>-3.8125428292378873</v>
      </c>
      <c r="I17" s="66">
        <f t="shared" si="2"/>
        <v>1.5083394358227289</v>
      </c>
      <c r="J17" s="75">
        <v>3451508.4748499999</v>
      </c>
      <c r="K17" s="75">
        <v>3492810.3870199998</v>
      </c>
      <c r="L17" s="64">
        <f t="shared" si="3"/>
        <v>1.1966336594840568</v>
      </c>
      <c r="M17" s="77">
        <f t="shared" si="4"/>
        <v>1.5365859697991326</v>
      </c>
    </row>
    <row r="18" spans="1:13" ht="22.5" customHeight="1" x14ac:dyDescent="0.35">
      <c r="A18" s="52" t="s">
        <v>207</v>
      </c>
      <c r="B18" s="75">
        <v>200575.73827</v>
      </c>
      <c r="C18" s="75">
        <v>214844.99080999999</v>
      </c>
      <c r="D18" s="64">
        <f t="shared" si="5"/>
        <v>7.114146837037584</v>
      </c>
      <c r="E18" s="77">
        <f t="shared" si="0"/>
        <v>1.2644537223080221</v>
      </c>
      <c r="F18" s="75">
        <v>200575.73827</v>
      </c>
      <c r="G18" s="75">
        <v>214844.99080999999</v>
      </c>
      <c r="H18" s="64">
        <f t="shared" si="1"/>
        <v>7.114146837037584</v>
      </c>
      <c r="I18" s="66">
        <f t="shared" si="2"/>
        <v>1.2644537223080221</v>
      </c>
      <c r="J18" s="75">
        <v>2541633.1036299998</v>
      </c>
      <c r="K18" s="75">
        <v>2575671.0013600001</v>
      </c>
      <c r="L18" s="64">
        <f t="shared" si="3"/>
        <v>1.339213660751698</v>
      </c>
      <c r="M18" s="77">
        <f t="shared" si="4"/>
        <v>1.133110442586873</v>
      </c>
    </row>
    <row r="19" spans="1:13" ht="22.5" customHeight="1" x14ac:dyDescent="0.35">
      <c r="A19" s="52" t="s">
        <v>208</v>
      </c>
      <c r="B19" s="75">
        <v>168143.49700999999</v>
      </c>
      <c r="C19" s="75">
        <v>178533.85954999999</v>
      </c>
      <c r="D19" s="64">
        <f t="shared" si="5"/>
        <v>6.179461427153532</v>
      </c>
      <c r="E19" s="77">
        <f t="shared" si="0"/>
        <v>1.0507473430723693</v>
      </c>
      <c r="F19" s="75">
        <v>168143.49700999999</v>
      </c>
      <c r="G19" s="75">
        <v>178533.85954999999</v>
      </c>
      <c r="H19" s="64">
        <f t="shared" si="1"/>
        <v>6.179461427153532</v>
      </c>
      <c r="I19" s="66">
        <f t="shared" si="2"/>
        <v>1.0507473430723693</v>
      </c>
      <c r="J19" s="75">
        <v>2519443.9944000002</v>
      </c>
      <c r="K19" s="75">
        <v>2468643.00532</v>
      </c>
      <c r="L19" s="64">
        <f t="shared" si="3"/>
        <v>-2.0163571483595666</v>
      </c>
      <c r="M19" s="77">
        <f t="shared" si="4"/>
        <v>1.0860258033227606</v>
      </c>
    </row>
    <row r="20" spans="1:13" ht="22.5" customHeight="1" x14ac:dyDescent="0.35">
      <c r="A20" s="52" t="s">
        <v>209</v>
      </c>
      <c r="B20" s="75">
        <v>126012.01798</v>
      </c>
      <c r="C20" s="75">
        <v>121239.39148000001</v>
      </c>
      <c r="D20" s="64">
        <f t="shared" si="5"/>
        <v>-3.7874375607233635</v>
      </c>
      <c r="E20" s="77">
        <f t="shared" si="0"/>
        <v>0.71354514373024913</v>
      </c>
      <c r="F20" s="75">
        <v>126012.01798</v>
      </c>
      <c r="G20" s="75">
        <v>121239.39148000001</v>
      </c>
      <c r="H20" s="64">
        <f t="shared" si="1"/>
        <v>-3.7874375607233635</v>
      </c>
      <c r="I20" s="66">
        <f t="shared" si="2"/>
        <v>0.71354514373024913</v>
      </c>
      <c r="J20" s="75">
        <v>1659103.1038800001</v>
      </c>
      <c r="K20" s="75">
        <v>1596553.73706</v>
      </c>
      <c r="L20" s="64">
        <f t="shared" si="3"/>
        <v>-3.7700711109346576</v>
      </c>
      <c r="M20" s="77">
        <f t="shared" si="4"/>
        <v>0.70236909553221683</v>
      </c>
    </row>
    <row r="21" spans="1:13" ht="22.5" customHeight="1" x14ac:dyDescent="0.35">
      <c r="A21" s="52" t="s">
        <v>210</v>
      </c>
      <c r="B21" s="75">
        <v>105636.03718</v>
      </c>
      <c r="C21" s="75">
        <v>99926.288339999999</v>
      </c>
      <c r="D21" s="64">
        <f t="shared" si="5"/>
        <v>-5.405114573041768</v>
      </c>
      <c r="E21" s="77">
        <f t="shared" si="0"/>
        <v>0.58810850917012214</v>
      </c>
      <c r="F21" s="75">
        <v>105636.03718</v>
      </c>
      <c r="G21" s="75">
        <v>99926.288339999999</v>
      </c>
      <c r="H21" s="64">
        <f t="shared" si="1"/>
        <v>-5.405114573041768</v>
      </c>
      <c r="I21" s="66">
        <f t="shared" si="2"/>
        <v>0.58810850917012214</v>
      </c>
      <c r="J21" s="75">
        <v>1426502.0967000001</v>
      </c>
      <c r="K21" s="75">
        <v>1425558.2151200001</v>
      </c>
      <c r="L21" s="64">
        <f t="shared" si="3"/>
        <v>-6.6167556443385123E-2</v>
      </c>
      <c r="M21" s="77">
        <f t="shared" si="4"/>
        <v>0.62714333438356873</v>
      </c>
    </row>
    <row r="22" spans="1:13" ht="22.5" customHeight="1" x14ac:dyDescent="0.35">
      <c r="A22" s="52" t="s">
        <v>211</v>
      </c>
      <c r="B22" s="75">
        <v>12.824450000000001</v>
      </c>
      <c r="C22" s="75">
        <v>2383.9801900000002</v>
      </c>
      <c r="D22" s="64">
        <f t="shared" si="5"/>
        <v>18489.336696700444</v>
      </c>
      <c r="E22" s="77">
        <f t="shared" si="0"/>
        <v>1.4030732640259346E-2</v>
      </c>
      <c r="F22" s="75">
        <v>12.824450000000001</v>
      </c>
      <c r="G22" s="75">
        <v>2383.9801900000002</v>
      </c>
      <c r="H22" s="64">
        <f t="shared" si="1"/>
        <v>18489.336696700444</v>
      </c>
      <c r="I22" s="66">
        <f t="shared" si="2"/>
        <v>1.4030732640259346E-2</v>
      </c>
      <c r="J22" s="75">
        <v>21393.641749999999</v>
      </c>
      <c r="K22" s="75">
        <v>71070.172579999999</v>
      </c>
      <c r="L22" s="64">
        <f t="shared" si="3"/>
        <v>232.20231230617858</v>
      </c>
      <c r="M22" s="77">
        <f t="shared" si="4"/>
        <v>3.1265776826437761E-2</v>
      </c>
    </row>
    <row r="23" spans="1:13" ht="24" customHeight="1" x14ac:dyDescent="0.25">
      <c r="A23" s="68" t="s">
        <v>42</v>
      </c>
      <c r="B23" s="76">
        <f>SUM(B9:B22)</f>
        <v>16134292.124360001</v>
      </c>
      <c r="C23" s="76">
        <f>SUM(C9:C22)</f>
        <v>16991131.19125</v>
      </c>
      <c r="D23" s="74">
        <f t="shared" si="5"/>
        <v>5.3106703429295177</v>
      </c>
      <c r="E23" s="78">
        <f t="shared" si="0"/>
        <v>100</v>
      </c>
      <c r="F23" s="67">
        <f>SUM(F9:F22)</f>
        <v>16134292.124360001</v>
      </c>
      <c r="G23" s="67">
        <f>SUM(G9:G22)</f>
        <v>16991131.19125</v>
      </c>
      <c r="H23" s="74">
        <f>(G23-F23)/F23*100</f>
        <v>5.3106703429295177</v>
      </c>
      <c r="I23" s="70">
        <f t="shared" si="2"/>
        <v>100</v>
      </c>
      <c r="J23" s="76">
        <f>SUM(J9:J22)</f>
        <v>209070581.27373999</v>
      </c>
      <c r="K23" s="76">
        <f>SUM(K9:K22)</f>
        <v>227309792.98715001</v>
      </c>
      <c r="L23" s="74">
        <f t="shared" si="3"/>
        <v>8.7239493965576536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F1" sqref="F1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5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7"/>
      <c r="B3" s="73" t="s">
        <v>122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ht="13" x14ac:dyDescent="0.3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168</v>
      </c>
      <c r="C5" s="79">
        <v>1594722.2876299999</v>
      </c>
      <c r="D5" s="79">
        <v>0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1594722.2876299999</v>
      </c>
      <c r="P5" s="57">
        <f t="shared" ref="P5:P24" si="0">O5/O$26*100</f>
        <v>9.385615764365598</v>
      </c>
    </row>
    <row r="6" spans="1:16" x14ac:dyDescent="0.25">
      <c r="A6" s="54" t="s">
        <v>98</v>
      </c>
      <c r="B6" s="55" t="s">
        <v>169</v>
      </c>
      <c r="C6" s="79">
        <v>1004881.73354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1004881.73354</v>
      </c>
      <c r="P6" s="57">
        <f t="shared" si="0"/>
        <v>5.9141544034307074</v>
      </c>
    </row>
    <row r="7" spans="1:16" x14ac:dyDescent="0.25">
      <c r="A7" s="54" t="s">
        <v>97</v>
      </c>
      <c r="B7" s="55" t="s">
        <v>170</v>
      </c>
      <c r="C7" s="79">
        <v>890934.84566999995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890934.84566999995</v>
      </c>
      <c r="P7" s="57">
        <f t="shared" si="0"/>
        <v>5.2435287306168821</v>
      </c>
    </row>
    <row r="8" spans="1:16" x14ac:dyDescent="0.25">
      <c r="A8" s="54" t="s">
        <v>96</v>
      </c>
      <c r="B8" s="55" t="s">
        <v>171</v>
      </c>
      <c r="C8" s="79">
        <v>804437.71704999998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804437.71704999998</v>
      </c>
      <c r="P8" s="57">
        <f t="shared" si="0"/>
        <v>4.7344565114314756</v>
      </c>
    </row>
    <row r="9" spans="1:16" x14ac:dyDescent="0.25">
      <c r="A9" s="54" t="s">
        <v>95</v>
      </c>
      <c r="B9" s="55" t="s">
        <v>172</v>
      </c>
      <c r="C9" s="79">
        <v>797350.05730999995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797350.05730999995</v>
      </c>
      <c r="P9" s="57">
        <f t="shared" si="0"/>
        <v>4.692742633407569</v>
      </c>
    </row>
    <row r="10" spans="1:16" x14ac:dyDescent="0.25">
      <c r="A10" s="54" t="s">
        <v>94</v>
      </c>
      <c r="B10" s="55" t="s">
        <v>173</v>
      </c>
      <c r="C10" s="79">
        <v>766076.19842999999</v>
      </c>
      <c r="D10" s="79">
        <v>0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766076.19842999999</v>
      </c>
      <c r="P10" s="57">
        <f t="shared" si="0"/>
        <v>4.5086827345816145</v>
      </c>
    </row>
    <row r="11" spans="1:16" x14ac:dyDescent="0.25">
      <c r="A11" s="54" t="s">
        <v>93</v>
      </c>
      <c r="B11" s="55" t="s">
        <v>174</v>
      </c>
      <c r="C11" s="79">
        <v>729168.07339999999</v>
      </c>
      <c r="D11" s="79">
        <v>0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729168.07339999999</v>
      </c>
      <c r="P11" s="57">
        <f t="shared" si="0"/>
        <v>4.2914627942811903</v>
      </c>
    </row>
    <row r="12" spans="1:16" x14ac:dyDescent="0.25">
      <c r="A12" s="54" t="s">
        <v>92</v>
      </c>
      <c r="B12" s="55" t="s">
        <v>175</v>
      </c>
      <c r="C12" s="79">
        <v>671201.25049999997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671201.25049999997</v>
      </c>
      <c r="P12" s="57">
        <f t="shared" si="0"/>
        <v>3.9503035021332291</v>
      </c>
    </row>
    <row r="13" spans="1:16" x14ac:dyDescent="0.25">
      <c r="A13" s="54" t="s">
        <v>91</v>
      </c>
      <c r="B13" s="55" t="s">
        <v>176</v>
      </c>
      <c r="C13" s="79">
        <v>529446.70394000004</v>
      </c>
      <c r="D13" s="79">
        <v>0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529446.70394000004</v>
      </c>
      <c r="P13" s="57">
        <f t="shared" si="0"/>
        <v>3.1160179859752462</v>
      </c>
    </row>
    <row r="14" spans="1:16" x14ac:dyDescent="0.25">
      <c r="A14" s="54" t="s">
        <v>90</v>
      </c>
      <c r="B14" s="55" t="s">
        <v>177</v>
      </c>
      <c r="C14" s="79">
        <v>456704.01272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456704.01272</v>
      </c>
      <c r="P14" s="57">
        <f t="shared" si="0"/>
        <v>2.6878964536227645</v>
      </c>
    </row>
    <row r="15" spans="1:16" x14ac:dyDescent="0.25">
      <c r="A15" s="54" t="s">
        <v>89</v>
      </c>
      <c r="B15" s="55" t="s">
        <v>212</v>
      </c>
      <c r="C15" s="79">
        <v>444404.77789999999</v>
      </c>
      <c r="D15" s="79">
        <v>0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444404.77789999999</v>
      </c>
      <c r="P15" s="57">
        <f t="shared" si="0"/>
        <v>2.6155102500112366</v>
      </c>
    </row>
    <row r="16" spans="1:16" x14ac:dyDescent="0.25">
      <c r="A16" s="54" t="s">
        <v>88</v>
      </c>
      <c r="B16" s="55" t="s">
        <v>213</v>
      </c>
      <c r="C16" s="79">
        <v>438793.83672000002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438793.83672000002</v>
      </c>
      <c r="P16" s="57">
        <f t="shared" si="0"/>
        <v>2.5824874858594922</v>
      </c>
    </row>
    <row r="17" spans="1:16" x14ac:dyDescent="0.25">
      <c r="A17" s="54" t="s">
        <v>87</v>
      </c>
      <c r="B17" s="55" t="s">
        <v>214</v>
      </c>
      <c r="C17" s="79">
        <v>310386.61119000003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310386.61119000003</v>
      </c>
      <c r="P17" s="57">
        <f t="shared" si="0"/>
        <v>1.8267566043503995</v>
      </c>
    </row>
    <row r="18" spans="1:16" x14ac:dyDescent="0.25">
      <c r="A18" s="54" t="s">
        <v>86</v>
      </c>
      <c r="B18" s="55" t="s">
        <v>215</v>
      </c>
      <c r="C18" s="79">
        <v>306514.73482000001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306514.73482000001</v>
      </c>
      <c r="P18" s="57">
        <f t="shared" si="0"/>
        <v>1.8039689728124011</v>
      </c>
    </row>
    <row r="19" spans="1:16" x14ac:dyDescent="0.25">
      <c r="A19" s="54" t="s">
        <v>85</v>
      </c>
      <c r="B19" s="55" t="s">
        <v>216</v>
      </c>
      <c r="C19" s="79">
        <v>246391.50382000001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246391.50382000001</v>
      </c>
      <c r="P19" s="57">
        <f t="shared" si="0"/>
        <v>1.4501183061130469</v>
      </c>
    </row>
    <row r="20" spans="1:16" x14ac:dyDescent="0.25">
      <c r="A20" s="54" t="s">
        <v>84</v>
      </c>
      <c r="B20" s="55" t="s">
        <v>217</v>
      </c>
      <c r="C20" s="79">
        <v>223124.47659000001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223124.47659000001</v>
      </c>
      <c r="P20" s="57">
        <f t="shared" si="0"/>
        <v>1.3131820011189337</v>
      </c>
    </row>
    <row r="21" spans="1:16" x14ac:dyDescent="0.25">
      <c r="A21" s="54" t="s">
        <v>83</v>
      </c>
      <c r="B21" s="55" t="s">
        <v>218</v>
      </c>
      <c r="C21" s="79">
        <v>217945.26673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217945.26673</v>
      </c>
      <c r="P21" s="57">
        <f t="shared" si="0"/>
        <v>1.2827001585523412</v>
      </c>
    </row>
    <row r="22" spans="1:16" x14ac:dyDescent="0.25">
      <c r="A22" s="54" t="s">
        <v>82</v>
      </c>
      <c r="B22" s="55" t="s">
        <v>219</v>
      </c>
      <c r="C22" s="79">
        <v>216856.73185000001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216856.73185000001</v>
      </c>
      <c r="P22" s="57">
        <f t="shared" si="0"/>
        <v>1.2762936699686938</v>
      </c>
    </row>
    <row r="23" spans="1:16" x14ac:dyDescent="0.25">
      <c r="A23" s="54" t="s">
        <v>81</v>
      </c>
      <c r="B23" s="55" t="s">
        <v>159</v>
      </c>
      <c r="C23" s="79">
        <v>202877.1881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202877.1881</v>
      </c>
      <c r="P23" s="57">
        <f t="shared" si="0"/>
        <v>1.1940181369706369</v>
      </c>
    </row>
    <row r="24" spans="1:16" x14ac:dyDescent="0.25">
      <c r="A24" s="54" t="s">
        <v>80</v>
      </c>
      <c r="B24" s="55" t="s">
        <v>220</v>
      </c>
      <c r="C24" s="79">
        <v>191719.70503000001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191719.70503000001</v>
      </c>
      <c r="P24" s="57">
        <f t="shared" si="0"/>
        <v>1.1283516257512674</v>
      </c>
    </row>
    <row r="25" spans="1:16" ht="13" x14ac:dyDescent="0.3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11043937.712940002</v>
      </c>
      <c r="P25" s="60">
        <f>SUM(P5:P24)</f>
        <v>64.998248725354728</v>
      </c>
    </row>
    <row r="26" spans="1:16" ht="13.5" customHeight="1" x14ac:dyDescent="0.3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16991131.191249996</v>
      </c>
      <c r="P26" s="56">
        <f>O26/O$26*100</f>
        <v>100</v>
      </c>
    </row>
    <row r="27" spans="1:16" x14ac:dyDescent="0.25">
      <c r="B27" s="38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1" sqref="N1"/>
    </sheetView>
  </sheetViews>
  <sheetFormatPr defaultColWidth="9.08984375" defaultRowHeight="12.5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2023-03-05T19:37:32Z</dcterms:modified>
</cp:coreProperties>
</file>