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ownloads\"/>
    </mc:Choice>
  </mc:AlternateContent>
  <bookViews>
    <workbookView xWindow="240" yWindow="480" windowWidth="15580" windowHeight="76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3_AYLIK_IHR" sheetId="22" r:id="rId14"/>
  </sheets>
  <definedNames>
    <definedName name="_xlnm._FilterDatabase" localSheetId="13" hidden="1">'2002_2023_AYLIK_IHR'!$A$1:$O$83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K45" i="1"/>
  <c r="M45" i="1" s="1"/>
  <c r="J45" i="1"/>
  <c r="G45" i="1"/>
  <c r="I45" i="1" s="1"/>
  <c r="F45" i="1"/>
  <c r="C45" i="1"/>
  <c r="E45" i="1" s="1"/>
  <c r="B45" i="1"/>
  <c r="D45" i="1" l="1"/>
  <c r="L45" i="1"/>
  <c r="H45" i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C2" i="22"/>
  <c r="E22" i="4"/>
  <c r="A43" i="2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1" i="2"/>
  <c r="K40" i="2"/>
  <c r="K39" i="2"/>
  <c r="K38" i="2"/>
  <c r="K37" i="2"/>
  <c r="K36" i="2"/>
  <c r="K35" i="2"/>
  <c r="K34" i="2"/>
  <c r="K33" i="2"/>
  <c r="K32" i="2"/>
  <c r="L32" i="2" s="1"/>
  <c r="G32" i="3" s="1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L12" i="2" s="1"/>
  <c r="G12" i="3" s="1"/>
  <c r="K11" i="2"/>
  <c r="K10" i="2"/>
  <c r="L10" i="2" s="1"/>
  <c r="G10" i="3" s="1"/>
  <c r="J43" i="2"/>
  <c r="J41" i="2"/>
  <c r="L41" i="2" s="1"/>
  <c r="G41" i="3" s="1"/>
  <c r="J40" i="2"/>
  <c r="J39" i="2"/>
  <c r="J38" i="2"/>
  <c r="J37" i="2"/>
  <c r="J36" i="2"/>
  <c r="J35" i="2"/>
  <c r="L35" i="2" s="1"/>
  <c r="G35" i="3" s="1"/>
  <c r="J34" i="2"/>
  <c r="J33" i="2"/>
  <c r="L33" i="2" s="1"/>
  <c r="G33" i="3" s="1"/>
  <c r="J32" i="2"/>
  <c r="J31" i="2"/>
  <c r="J30" i="2"/>
  <c r="J28" i="2"/>
  <c r="J26" i="2"/>
  <c r="J25" i="2"/>
  <c r="L25" i="2" s="1"/>
  <c r="G25" i="3" s="1"/>
  <c r="J24" i="2"/>
  <c r="J21" i="2"/>
  <c r="J19" i="2"/>
  <c r="J17" i="2"/>
  <c r="J16" i="2"/>
  <c r="J15" i="2"/>
  <c r="L15" i="2" s="1"/>
  <c r="G15" i="3" s="1"/>
  <c r="J14" i="2"/>
  <c r="J13" i="2"/>
  <c r="J12" i="2"/>
  <c r="J11" i="2"/>
  <c r="L11" i="2" s="1"/>
  <c r="G11" i="3" s="1"/>
  <c r="J10" i="2"/>
  <c r="G43" i="2"/>
  <c r="G41" i="2"/>
  <c r="G40" i="2"/>
  <c r="G39" i="2"/>
  <c r="G38" i="2"/>
  <c r="H38" i="2" s="1"/>
  <c r="E38" i="3" s="1"/>
  <c r="G37" i="2"/>
  <c r="G36" i="2"/>
  <c r="G35" i="2"/>
  <c r="G34" i="2"/>
  <c r="G33" i="2"/>
  <c r="G32" i="2"/>
  <c r="G31" i="2"/>
  <c r="G30" i="2"/>
  <c r="H30" i="2" s="1"/>
  <c r="E30" i="3" s="1"/>
  <c r="G28" i="2"/>
  <c r="H28" i="2" s="1"/>
  <c r="E28" i="3" s="1"/>
  <c r="G26" i="2"/>
  <c r="G25" i="2"/>
  <c r="G24" i="2"/>
  <c r="G21" i="2"/>
  <c r="G19" i="2"/>
  <c r="G17" i="2"/>
  <c r="G16" i="2"/>
  <c r="H16" i="2" s="1"/>
  <c r="E16" i="3" s="1"/>
  <c r="G15" i="2"/>
  <c r="H15" i="2" s="1"/>
  <c r="E15" i="3" s="1"/>
  <c r="G14" i="2"/>
  <c r="H14" i="2" s="1"/>
  <c r="E14" i="3" s="1"/>
  <c r="G13" i="2"/>
  <c r="G12" i="2"/>
  <c r="G11" i="2"/>
  <c r="G10" i="2"/>
  <c r="F43" i="2"/>
  <c r="F41" i="2"/>
  <c r="H41" i="2" s="1"/>
  <c r="E41" i="3" s="1"/>
  <c r="F40" i="2"/>
  <c r="F39" i="2"/>
  <c r="H39" i="2" s="1"/>
  <c r="E39" i="3" s="1"/>
  <c r="F38" i="2"/>
  <c r="F37" i="2"/>
  <c r="F36" i="2"/>
  <c r="F35" i="2"/>
  <c r="H35" i="2" s="1"/>
  <c r="E35" i="3" s="1"/>
  <c r="F34" i="2"/>
  <c r="F33" i="2"/>
  <c r="H33" i="2" s="1"/>
  <c r="E33" i="3" s="1"/>
  <c r="F32" i="2"/>
  <c r="F31" i="2"/>
  <c r="F30" i="2"/>
  <c r="F28" i="2"/>
  <c r="F26" i="2"/>
  <c r="F25" i="2"/>
  <c r="F24" i="2"/>
  <c r="F21" i="2"/>
  <c r="H21" i="2" s="1"/>
  <c r="E21" i="3" s="1"/>
  <c r="F19" i="2"/>
  <c r="F17" i="2"/>
  <c r="F16" i="2"/>
  <c r="F15" i="2"/>
  <c r="F14" i="2"/>
  <c r="F13" i="2"/>
  <c r="H13" i="2" s="1"/>
  <c r="E13" i="3" s="1"/>
  <c r="F12" i="2"/>
  <c r="F11" i="2"/>
  <c r="F10" i="2"/>
  <c r="C43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D24" i="2" s="1"/>
  <c r="C24" i="3" s="1"/>
  <c r="C21" i="2"/>
  <c r="C19" i="2"/>
  <c r="D19" i="2" s="1"/>
  <c r="C19" i="3" s="1"/>
  <c r="C17" i="2"/>
  <c r="C16" i="2"/>
  <c r="C15" i="2"/>
  <c r="C14" i="2"/>
  <c r="D14" i="2" s="1"/>
  <c r="C14" i="3" s="1"/>
  <c r="C13" i="2"/>
  <c r="C12" i="2"/>
  <c r="D12" i="2" s="1"/>
  <c r="C12" i="3" s="1"/>
  <c r="C11" i="2"/>
  <c r="C10" i="2"/>
  <c r="D10" i="2" s="1"/>
  <c r="C10" i="3" s="1"/>
  <c r="B43" i="2"/>
  <c r="B41" i="2"/>
  <c r="D41" i="2" s="1"/>
  <c r="C41" i="3" s="1"/>
  <c r="B40" i="2"/>
  <c r="B39" i="2"/>
  <c r="B38" i="2"/>
  <c r="B37" i="2"/>
  <c r="B36" i="2"/>
  <c r="B35" i="2"/>
  <c r="B34" i="2"/>
  <c r="B33" i="2"/>
  <c r="B32" i="2"/>
  <c r="B31" i="2"/>
  <c r="B30" i="2"/>
  <c r="B28" i="2"/>
  <c r="D28" i="2" s="1"/>
  <c r="C28" i="3" s="1"/>
  <c r="B26" i="2"/>
  <c r="B25" i="2"/>
  <c r="B24" i="2"/>
  <c r="B21" i="2"/>
  <c r="D21" i="2" s="1"/>
  <c r="C21" i="3" s="1"/>
  <c r="B19" i="2"/>
  <c r="B17" i="2"/>
  <c r="D17" i="2" s="1"/>
  <c r="C17" i="3" s="1"/>
  <c r="B16" i="2"/>
  <c r="B15" i="2"/>
  <c r="D15" i="2" s="1"/>
  <c r="C15" i="3" s="1"/>
  <c r="B14" i="2"/>
  <c r="B13" i="2"/>
  <c r="B12" i="2"/>
  <c r="B11" i="2"/>
  <c r="D11" i="2" s="1"/>
  <c r="C11" i="3" s="1"/>
  <c r="B10" i="2"/>
  <c r="C7" i="2"/>
  <c r="B7" i="2"/>
  <c r="F6" i="2"/>
  <c r="B6" i="2"/>
  <c r="K42" i="1"/>
  <c r="K42" i="2" s="1"/>
  <c r="J42" i="1"/>
  <c r="J42" i="2" s="1"/>
  <c r="G42" i="1"/>
  <c r="F42" i="1"/>
  <c r="F42" i="2"/>
  <c r="H42" i="2" s="1"/>
  <c r="E42" i="3" s="1"/>
  <c r="C42" i="1"/>
  <c r="C42" i="2"/>
  <c r="D42" i="2" s="1"/>
  <c r="C42" i="3" s="1"/>
  <c r="B42" i="1"/>
  <c r="B42" i="2"/>
  <c r="K29" i="1"/>
  <c r="K29" i="2" s="1"/>
  <c r="J29" i="1"/>
  <c r="J29" i="2" s="1"/>
  <c r="G29" i="1"/>
  <c r="G29" i="2" s="1"/>
  <c r="F29" i="1"/>
  <c r="F29" i="2" s="1"/>
  <c r="C29" i="1"/>
  <c r="C29" i="2" s="1"/>
  <c r="B29" i="1"/>
  <c r="B22" i="1" s="1"/>
  <c r="K27" i="1"/>
  <c r="J27" i="1"/>
  <c r="J27" i="2" s="1"/>
  <c r="G27" i="1"/>
  <c r="F27" i="1"/>
  <c r="F27" i="2"/>
  <c r="C27" i="1"/>
  <c r="C27" i="2"/>
  <c r="B27" i="1"/>
  <c r="B27" i="2" s="1"/>
  <c r="K23" i="1"/>
  <c r="J23" i="1"/>
  <c r="L23" i="1" s="1"/>
  <c r="F23" i="3" s="1"/>
  <c r="G23" i="1"/>
  <c r="F23" i="1"/>
  <c r="F23" i="2" s="1"/>
  <c r="C23" i="1"/>
  <c r="C23" i="2" s="1"/>
  <c r="B23" i="1"/>
  <c r="B23" i="2" s="1"/>
  <c r="K20" i="1"/>
  <c r="K20" i="2" s="1"/>
  <c r="J20" i="1"/>
  <c r="J20" i="2" s="1"/>
  <c r="G20" i="1"/>
  <c r="F20" i="1"/>
  <c r="F20" i="2" s="1"/>
  <c r="C20" i="1"/>
  <c r="C20" i="2" s="1"/>
  <c r="B20" i="1"/>
  <c r="B20" i="2"/>
  <c r="K18" i="1"/>
  <c r="K18" i="2" s="1"/>
  <c r="J18" i="1"/>
  <c r="J18" i="2"/>
  <c r="G18" i="1"/>
  <c r="F18" i="1"/>
  <c r="F18" i="2" s="1"/>
  <c r="C18" i="1"/>
  <c r="C18" i="2" s="1"/>
  <c r="B18" i="1"/>
  <c r="B18" i="2" s="1"/>
  <c r="K9" i="1"/>
  <c r="J9" i="1"/>
  <c r="L9" i="1" s="1"/>
  <c r="F9" i="3" s="1"/>
  <c r="G9" i="1"/>
  <c r="G8" i="1" s="1"/>
  <c r="F9" i="1"/>
  <c r="F9" i="2" s="1"/>
  <c r="C9" i="1"/>
  <c r="C9" i="2" s="1"/>
  <c r="B9" i="1"/>
  <c r="B9" i="2" s="1"/>
  <c r="G18" i="2"/>
  <c r="G27" i="2"/>
  <c r="K23" i="2"/>
  <c r="G20" i="2"/>
  <c r="G23" i="2"/>
  <c r="K27" i="2"/>
  <c r="G42" i="2"/>
  <c r="J46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1" i="1"/>
  <c r="F21" i="3" s="1"/>
  <c r="L19" i="1"/>
  <c r="F19" i="3" s="1"/>
  <c r="L17" i="1"/>
  <c r="F17" i="3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13" i="2"/>
  <c r="G13" i="3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" i="22"/>
  <c r="O3" i="22"/>
  <c r="O24" i="22"/>
  <c r="O25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6" i="3"/>
  <c r="B46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7" i="1"/>
  <c r="D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6" i="2"/>
  <c r="C46" i="3" s="1"/>
  <c r="D33" i="2"/>
  <c r="C33" i="3" s="1"/>
  <c r="H25" i="2"/>
  <c r="E25" i="3" s="1"/>
  <c r="D45" i="3"/>
  <c r="H27" i="2"/>
  <c r="E27" i="3" s="1"/>
  <c r="F46" i="3"/>
  <c r="F45" i="3"/>
  <c r="D32" i="2" l="1"/>
  <c r="C32" i="3" s="1"/>
  <c r="L16" i="2"/>
  <c r="G16" i="3" s="1"/>
  <c r="D16" i="2"/>
  <c r="C16" i="3" s="1"/>
  <c r="D38" i="2"/>
  <c r="C38" i="3" s="1"/>
  <c r="H10" i="2"/>
  <c r="E10" i="3" s="1"/>
  <c r="H19" i="2"/>
  <c r="E19" i="3" s="1"/>
  <c r="H32" i="2"/>
  <c r="E32" i="3" s="1"/>
  <c r="L24" i="2"/>
  <c r="G24" i="3" s="1"/>
  <c r="L34" i="2"/>
  <c r="G34" i="3" s="1"/>
  <c r="L43" i="2"/>
  <c r="G43" i="3" s="1"/>
  <c r="H12" i="2"/>
  <c r="E12" i="3" s="1"/>
  <c r="L30" i="2"/>
  <c r="G30" i="3" s="1"/>
  <c r="H20" i="2"/>
  <c r="E20" i="3" s="1"/>
  <c r="H24" i="2"/>
  <c r="E24" i="3" s="1"/>
  <c r="H43" i="2"/>
  <c r="E43" i="3" s="1"/>
  <c r="L14" i="2"/>
  <c r="G14" i="3" s="1"/>
  <c r="L38" i="2"/>
  <c r="G38" i="3" s="1"/>
  <c r="L17" i="2"/>
  <c r="G17" i="3" s="1"/>
  <c r="L19" i="2"/>
  <c r="G19" i="3" s="1"/>
  <c r="L18" i="1"/>
  <c r="F18" i="3" s="1"/>
  <c r="L27" i="2"/>
  <c r="G27" i="3" s="1"/>
  <c r="D25" i="2"/>
  <c r="C25" i="3" s="1"/>
  <c r="D35" i="2"/>
  <c r="C35" i="3" s="1"/>
  <c r="L39" i="2"/>
  <c r="G39" i="3" s="1"/>
  <c r="L26" i="2"/>
  <c r="G26" i="3" s="1"/>
  <c r="L36" i="2"/>
  <c r="G36" i="3" s="1"/>
  <c r="L18" i="2"/>
  <c r="G18" i="3" s="1"/>
  <c r="D13" i="2"/>
  <c r="C13" i="3" s="1"/>
  <c r="H37" i="2"/>
  <c r="E37" i="3" s="1"/>
  <c r="L31" i="2"/>
  <c r="G31" i="3" s="1"/>
  <c r="D27" i="1"/>
  <c r="B27" i="3" s="1"/>
  <c r="D40" i="2"/>
  <c r="C40" i="3" s="1"/>
  <c r="D37" i="2"/>
  <c r="C37" i="3" s="1"/>
  <c r="H34" i="2"/>
  <c r="E34" i="3" s="1"/>
  <c r="H31" i="2"/>
  <c r="E31" i="3" s="1"/>
  <c r="L21" i="2"/>
  <c r="G21" i="3" s="1"/>
  <c r="D30" i="2"/>
  <c r="C30" i="3" s="1"/>
  <c r="H20" i="1"/>
  <c r="D20" i="3" s="1"/>
  <c r="H18" i="1"/>
  <c r="D18" i="3" s="1"/>
  <c r="L27" i="1"/>
  <c r="F27" i="3" s="1"/>
  <c r="D20" i="2"/>
  <c r="C20" i="3" s="1"/>
  <c r="L42" i="2"/>
  <c r="G42" i="3" s="1"/>
  <c r="D31" i="2"/>
  <c r="C31" i="3" s="1"/>
  <c r="D39" i="2"/>
  <c r="C39" i="3" s="1"/>
  <c r="H11" i="2"/>
  <c r="E11" i="3" s="1"/>
  <c r="L40" i="2"/>
  <c r="G40" i="3" s="1"/>
  <c r="L28" i="2"/>
  <c r="G28" i="3" s="1"/>
  <c r="L37" i="2"/>
  <c r="G37" i="3" s="1"/>
  <c r="O25" i="23"/>
  <c r="P5" i="23"/>
  <c r="P25" i="23" s="1"/>
  <c r="D23" i="4"/>
  <c r="L42" i="1"/>
  <c r="F42" i="3" s="1"/>
  <c r="D43" i="2"/>
  <c r="C43" i="3" s="1"/>
  <c r="H40" i="2"/>
  <c r="E40" i="3" s="1"/>
  <c r="D29" i="1"/>
  <c r="B29" i="3" s="1"/>
  <c r="H36" i="2"/>
  <c r="E36" i="3" s="1"/>
  <c r="C22" i="1"/>
  <c r="C22" i="2" s="1"/>
  <c r="D36" i="2"/>
  <c r="C36" i="3" s="1"/>
  <c r="J22" i="1"/>
  <c r="J22" i="2" s="1"/>
  <c r="D34" i="2"/>
  <c r="C34" i="3" s="1"/>
  <c r="L29" i="1"/>
  <c r="F29" i="3" s="1"/>
  <c r="F22" i="1"/>
  <c r="F22" i="2" s="1"/>
  <c r="H29" i="1"/>
  <c r="D29" i="3" s="1"/>
  <c r="L29" i="2"/>
  <c r="G29" i="3" s="1"/>
  <c r="G22" i="1"/>
  <c r="G22" i="2" s="1"/>
  <c r="H29" i="2"/>
  <c r="E29" i="3" s="1"/>
  <c r="B22" i="2"/>
  <c r="B29" i="2"/>
  <c r="D29" i="2" s="1"/>
  <c r="C29" i="3" s="1"/>
  <c r="K22" i="1"/>
  <c r="K22" i="2" s="1"/>
  <c r="D27" i="2"/>
  <c r="C27" i="3" s="1"/>
  <c r="H26" i="2"/>
  <c r="E26" i="3" s="1"/>
  <c r="D26" i="2"/>
  <c r="C26" i="3" s="1"/>
  <c r="D23" i="1"/>
  <c r="B23" i="3" s="1"/>
  <c r="H23" i="2"/>
  <c r="E23" i="3" s="1"/>
  <c r="J23" i="2"/>
  <c r="L23" i="2" s="1"/>
  <c r="G23" i="3" s="1"/>
  <c r="D23" i="2"/>
  <c r="C23" i="3" s="1"/>
  <c r="L20" i="1"/>
  <c r="F20" i="3" s="1"/>
  <c r="L20" i="2"/>
  <c r="G20" i="3" s="1"/>
  <c r="J8" i="1"/>
  <c r="J8" i="2" s="1"/>
  <c r="D20" i="1"/>
  <c r="B20" i="3" s="1"/>
  <c r="K8" i="1"/>
  <c r="K8" i="2" s="1"/>
  <c r="H18" i="2"/>
  <c r="E18" i="3" s="1"/>
  <c r="D18" i="2"/>
  <c r="C18" i="3" s="1"/>
  <c r="D18" i="1"/>
  <c r="B18" i="3" s="1"/>
  <c r="H17" i="2"/>
  <c r="E17" i="3" s="1"/>
  <c r="H9" i="1"/>
  <c r="D9" i="3" s="1"/>
  <c r="D9" i="1"/>
  <c r="B9" i="3" s="1"/>
  <c r="K9" i="2"/>
  <c r="J9" i="2"/>
  <c r="F8" i="1"/>
  <c r="H8" i="1" s="1"/>
  <c r="D8" i="3" s="1"/>
  <c r="C8" i="1"/>
  <c r="C8" i="2" s="1"/>
  <c r="G8" i="2"/>
  <c r="G9" i="2"/>
  <c r="H9" i="2" s="1"/>
  <c r="E9" i="3" s="1"/>
  <c r="D9" i="2"/>
  <c r="C9" i="3" s="1"/>
  <c r="B8" i="1"/>
  <c r="L8" i="1" l="1"/>
  <c r="F8" i="3" s="1"/>
  <c r="D22" i="2"/>
  <c r="C22" i="3" s="1"/>
  <c r="J44" i="1"/>
  <c r="J44" i="2" s="1"/>
  <c r="D22" i="1"/>
  <c r="B22" i="3" s="1"/>
  <c r="H22" i="2"/>
  <c r="E22" i="3" s="1"/>
  <c r="G44" i="1"/>
  <c r="I8" i="1" s="1"/>
  <c r="H22" i="1"/>
  <c r="D22" i="3" s="1"/>
  <c r="L22" i="2"/>
  <c r="G22" i="3" s="1"/>
  <c r="L22" i="1"/>
  <c r="F22" i="3" s="1"/>
  <c r="K44" i="1"/>
  <c r="M8" i="1" s="1"/>
  <c r="L9" i="2"/>
  <c r="G9" i="3" s="1"/>
  <c r="L8" i="2"/>
  <c r="G8" i="3" s="1"/>
  <c r="F8" i="2"/>
  <c r="H8" i="2" s="1"/>
  <c r="E8" i="3" s="1"/>
  <c r="F44" i="1"/>
  <c r="C44" i="1"/>
  <c r="E11" i="1" s="1"/>
  <c r="J45" i="2"/>
  <c r="B8" i="2"/>
  <c r="D8" i="2" s="1"/>
  <c r="C8" i="3" s="1"/>
  <c r="D8" i="1"/>
  <c r="B8" i="3" s="1"/>
  <c r="B44" i="1"/>
  <c r="I34" i="1" l="1"/>
  <c r="I29" i="1"/>
  <c r="I28" i="1"/>
  <c r="I20" i="1"/>
  <c r="I22" i="1"/>
  <c r="I41" i="1"/>
  <c r="I26" i="1"/>
  <c r="H44" i="1"/>
  <c r="D44" i="3" s="1"/>
  <c r="I38" i="1"/>
  <c r="I18" i="1"/>
  <c r="I27" i="1"/>
  <c r="I24" i="1"/>
  <c r="I14" i="1"/>
  <c r="I40" i="1"/>
  <c r="I19" i="1"/>
  <c r="I10" i="1"/>
  <c r="I12" i="1"/>
  <c r="I21" i="1"/>
  <c r="I37" i="1"/>
  <c r="I43" i="1"/>
  <c r="I44" i="1"/>
  <c r="I15" i="1"/>
  <c r="I9" i="1"/>
  <c r="I35" i="1"/>
  <c r="I39" i="1"/>
  <c r="I11" i="1"/>
  <c r="I30" i="1"/>
  <c r="I36" i="1"/>
  <c r="I31" i="1"/>
  <c r="I32" i="1"/>
  <c r="I42" i="1"/>
  <c r="I17" i="1"/>
  <c r="I25" i="1"/>
  <c r="I33" i="1"/>
  <c r="I16" i="1"/>
  <c r="I23" i="1"/>
  <c r="G44" i="2"/>
  <c r="I8" i="2" s="1"/>
  <c r="I13" i="1"/>
  <c r="L44" i="1"/>
  <c r="F44" i="3" s="1"/>
  <c r="M22" i="1"/>
  <c r="M29" i="1"/>
  <c r="M13" i="1"/>
  <c r="M43" i="1"/>
  <c r="M10" i="1"/>
  <c r="M17" i="1"/>
  <c r="M20" i="1"/>
  <c r="M37" i="1"/>
  <c r="M19" i="1"/>
  <c r="M23" i="1"/>
  <c r="M36" i="1"/>
  <c r="M26" i="1"/>
  <c r="M41" i="1"/>
  <c r="M35" i="1"/>
  <c r="M12" i="1"/>
  <c r="M38" i="1"/>
  <c r="M21" i="1"/>
  <c r="M27" i="1"/>
  <c r="M14" i="1"/>
  <c r="E43" i="1"/>
  <c r="M15" i="1"/>
  <c r="M31" i="1"/>
  <c r="M39" i="1"/>
  <c r="M16" i="1"/>
  <c r="M28" i="1"/>
  <c r="M25" i="1"/>
  <c r="M33" i="1"/>
  <c r="M34" i="1"/>
  <c r="M11" i="1"/>
  <c r="M44" i="1"/>
  <c r="M30" i="1"/>
  <c r="M40" i="1"/>
  <c r="M18" i="1"/>
  <c r="M42" i="1"/>
  <c r="K44" i="2"/>
  <c r="M10" i="2" s="1"/>
  <c r="M24" i="1"/>
  <c r="M9" i="1"/>
  <c r="M32" i="1"/>
  <c r="E10" i="1"/>
  <c r="E16" i="1"/>
  <c r="E25" i="1"/>
  <c r="E36" i="1"/>
  <c r="E22" i="1"/>
  <c r="E26" i="1"/>
  <c r="E42" i="1"/>
  <c r="C44" i="2"/>
  <c r="E34" i="2" s="1"/>
  <c r="E19" i="1"/>
  <c r="E21" i="1"/>
  <c r="E33" i="1"/>
  <c r="G45" i="2"/>
  <c r="E23" i="1"/>
  <c r="E9" i="1"/>
  <c r="E29" i="1"/>
  <c r="E15" i="1"/>
  <c r="E30" i="1"/>
  <c r="E17" i="1"/>
  <c r="E18" i="1"/>
  <c r="E34" i="1"/>
  <c r="F45" i="2"/>
  <c r="F44" i="2"/>
  <c r="E28" i="1"/>
  <c r="E27" i="1"/>
  <c r="E14" i="1"/>
  <c r="K45" i="2"/>
  <c r="E35" i="1"/>
  <c r="E40" i="1"/>
  <c r="E39" i="1"/>
  <c r="E32" i="1"/>
  <c r="E31" i="1"/>
  <c r="E20" i="1"/>
  <c r="E8" i="1"/>
  <c r="E41" i="1"/>
  <c r="E44" i="1"/>
  <c r="E38" i="1"/>
  <c r="E37" i="1"/>
  <c r="E24" i="1"/>
  <c r="E13" i="1"/>
  <c r="E12" i="1"/>
  <c r="I22" i="2"/>
  <c r="B45" i="2"/>
  <c r="B44" i="2"/>
  <c r="D44" i="1"/>
  <c r="B44" i="3" s="1"/>
  <c r="I24" i="2" l="1"/>
  <c r="I37" i="2"/>
  <c r="I35" i="2"/>
  <c r="I10" i="2"/>
  <c r="I36" i="2"/>
  <c r="I29" i="2"/>
  <c r="I21" i="2"/>
  <c r="I32" i="2"/>
  <c r="I15" i="2"/>
  <c r="I41" i="2"/>
  <c r="I42" i="2"/>
  <c r="I12" i="2"/>
  <c r="I43" i="2"/>
  <c r="I20" i="2"/>
  <c r="I38" i="2"/>
  <c r="I25" i="2"/>
  <c r="I13" i="2"/>
  <c r="I17" i="2"/>
  <c r="I11" i="2"/>
  <c r="I19" i="2"/>
  <c r="I26" i="2"/>
  <c r="I33" i="2"/>
  <c r="I40" i="2"/>
  <c r="I34" i="2"/>
  <c r="I44" i="2"/>
  <c r="I31" i="2"/>
  <c r="I39" i="2"/>
  <c r="I30" i="2"/>
  <c r="I28" i="2"/>
  <c r="I9" i="2"/>
  <c r="I16" i="2"/>
  <c r="I14" i="2"/>
  <c r="I23" i="2"/>
  <c r="I27" i="2"/>
  <c r="I18" i="2"/>
  <c r="H44" i="2"/>
  <c r="E44" i="3" s="1"/>
  <c r="E8" i="2"/>
  <c r="E36" i="2"/>
  <c r="E16" i="2"/>
  <c r="E39" i="2"/>
  <c r="E18" i="2"/>
  <c r="M39" i="2"/>
  <c r="D44" i="2"/>
  <c r="C44" i="3" s="1"/>
  <c r="E20" i="2"/>
  <c r="E29" i="2"/>
  <c r="E15" i="2"/>
  <c r="E25" i="2"/>
  <c r="E43" i="2"/>
  <c r="E37" i="2"/>
  <c r="E33" i="2"/>
  <c r="E17" i="2"/>
  <c r="E11" i="2"/>
  <c r="E12" i="2"/>
  <c r="K46" i="2"/>
  <c r="M45" i="2" s="1"/>
  <c r="E24" i="2"/>
  <c r="E44" i="2"/>
  <c r="E14" i="2"/>
  <c r="E35" i="2"/>
  <c r="E40" i="2"/>
  <c r="E30" i="2"/>
  <c r="E28" i="2"/>
  <c r="E13" i="2"/>
  <c r="E9" i="2"/>
  <c r="E32" i="2"/>
  <c r="E38" i="2"/>
  <c r="E27" i="2"/>
  <c r="E41" i="2"/>
  <c r="E21" i="2"/>
  <c r="E22" i="2"/>
  <c r="E42" i="2"/>
  <c r="M31" i="2"/>
  <c r="M36" i="2"/>
  <c r="M18" i="2"/>
  <c r="G46" i="2"/>
  <c r="I46" i="2" s="1"/>
  <c r="E19" i="2"/>
  <c r="M26" i="2"/>
  <c r="M17" i="2"/>
  <c r="M8" i="2"/>
  <c r="M12" i="2"/>
  <c r="M16" i="2"/>
  <c r="M43" i="2"/>
  <c r="M35" i="2"/>
  <c r="M24" i="2"/>
  <c r="M11" i="2"/>
  <c r="M28" i="2"/>
  <c r="M34" i="2"/>
  <c r="M37" i="2"/>
  <c r="M20" i="2"/>
  <c r="M25" i="2"/>
  <c r="M29" i="2"/>
  <c r="M15" i="2"/>
  <c r="M44" i="2"/>
  <c r="M32" i="2"/>
  <c r="M22" i="2"/>
  <c r="M23" i="2"/>
  <c r="M27" i="2"/>
  <c r="M41" i="2"/>
  <c r="M14" i="2"/>
  <c r="L44" i="2"/>
  <c r="G44" i="3" s="1"/>
  <c r="M38" i="2"/>
  <c r="M13" i="2"/>
  <c r="M40" i="2"/>
  <c r="M42" i="2"/>
  <c r="M19" i="2"/>
  <c r="M9" i="2"/>
  <c r="E23" i="2"/>
  <c r="E26" i="2"/>
  <c r="M30" i="2"/>
  <c r="M33" i="2"/>
  <c r="M21" i="2"/>
  <c r="E31" i="2"/>
  <c r="E10" i="2"/>
  <c r="L45" i="2"/>
  <c r="G45" i="3" s="1"/>
  <c r="H45" i="2"/>
  <c r="E45" i="3" s="1"/>
  <c r="L46" i="2" l="1"/>
  <c r="G46" i="3" s="1"/>
  <c r="M46" i="2"/>
  <c r="I45" i="2"/>
  <c r="H46" i="2"/>
  <c r="E46" i="3" s="1"/>
</calcChain>
</file>

<file path=xl/sharedStrings.xml><?xml version="1.0" encoding="utf-8"?>
<sst xmlns="http://schemas.openxmlformats.org/spreadsheetml/2006/main" count="422" uniqueCount="228">
  <si>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</si>
  <si>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</si>
  <si>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</si>
  <si>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</si>
  <si>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</si>
  <si>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</si>
  <si>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</si>
  <si>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</si>
  <si>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</si>
  <si>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</si>
  <si>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</si>
  <si>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</si>
  <si>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</si>
  <si>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</si>
  <si>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</si>
  <si>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</si>
  <si>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</si>
  <si>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</si>
  <si>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</si>
  <si>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</si>
  <si>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</si>
  <si>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</si>
  <si>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</si>
  <si>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</si>
  <si>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</si>
  <si>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</si>
  <si>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</si>
  <si>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</si>
  <si>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</si>
  <si>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</si>
  <si>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</si>
  <si>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</si>
  <si>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</si>
  <si>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</si>
  <si>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</si>
  <si>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</si>
  <si>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</si>
  <si>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</si>
  <si>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</si>
  <si>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</si>
  <si>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</si>
  <si>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</si>
  <si>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</si>
  <si>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</si>
  <si>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</si>
  <si>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</si>
  <si>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</si>
  <si>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</si>
  <si>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</si>
  <si>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</si>
  <si>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</si>
  <si>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</si>
  <si>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</si>
  <si>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</si>
  <si>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</si>
  <si>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</si>
  <si>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</si>
  <si>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</si>
  <si>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</si>
  <si>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</si>
  <si>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</si>
  <si>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</si>
  <si>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</si>
  <si>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</si>
  <si>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</si>
  <si>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</si>
  <si>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</si>
  <si>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</si>
  <si>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</si>
  <si>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</si>
  <si>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</si>
  <si>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</si>
  <si>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</si>
  <si>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</si>
  <si>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</si>
  <si>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</si>
  <si>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</si>
  <si>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</si>
  <si>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</si>
  <si>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</si>
  <si>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</si>
  <si>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</si>
  <si>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</si>
  <si>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</si>
  <si>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</si>
  <si>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</si>
  <si>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</si>
  <si>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</si>
  <si>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</si>
  <si>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</si>
  <si>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</si>
  <si>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</si>
  <si>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</si>
  <si>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</si>
  <si>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</si>
  <si>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</si>
  <si>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</si>
  <si>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</si>
  <si>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</si>
  <si>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</si>
  <si>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</si>
  <si>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</si>
  <si>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</si>
  <si>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</si>
  <si>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</si>
  <si>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</si>
  <si>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</si>
  <si>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</si>
  <si>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</si>
  <si>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</si>
  <si>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</si>
  <si>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</si>
  <si>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</si>
  <si>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</si>
  <si>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</si>
  <si>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</si>
  <si>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</si>
  <si>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</si>
  <si>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('23/'22)</t>
  </si>
  <si>
    <t xml:space="preserve"> Pay(23)  (%)</t>
  </si>
  <si>
    <t>SON 12 AYLIK
(2023/2022)</t>
  </si>
  <si>
    <t>2023 YILI İHRACATIMIZDA İLK 20 ÜLKE (1.000 $)</t>
  </si>
  <si>
    <t>1 - 28 ŞUBAT İHRACAT RAKAMLARI</t>
  </si>
  <si>
    <t xml:space="preserve">SEKTÖREL BAZDA İHRACAT RAKAMLARI -1.000 $ </t>
  </si>
  <si>
    <t>1 - 28 ŞUBAT</t>
  </si>
  <si>
    <t>1 OCAK  -  28 ŞUBAT</t>
  </si>
  <si>
    <t>2021 - 2022</t>
  </si>
  <si>
    <t>2022 - 2023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</si>
  <si>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</si>
  <si>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</si>
  <si>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</si>
  <si>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</si>
  <si>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</si>
  <si>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</si>
  <si>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</si>
  <si>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</si>
  <si>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</si>
  <si>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</si>
  <si>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</si>
  <si>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</si>
  <si>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</si>
  <si>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</si>
  <si>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</si>
  <si>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</si>
  <si>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</si>
  <si>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</si>
  <si>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</si>
  <si>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</si>
  <si>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</si>
  <si>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</si>
  <si>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</si>
  <si>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</si>
  <si>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</si>
  <si>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</si>
  <si>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</si>
  <si>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2022  1 - 28 ŞUBAT</t>
  </si>
  <si>
    <t>2023  1 - 28 ŞUBAT</t>
  </si>
  <si>
    <t>SUUDİ ARABİSTAN</t>
  </si>
  <si>
    <t>DOĞU TİMUR</t>
  </si>
  <si>
    <t>NİKARAGUA</t>
  </si>
  <si>
    <t>MALİ</t>
  </si>
  <si>
    <t>BRİTANYA VİRJİN AD.</t>
  </si>
  <si>
    <t>LESOTHO</t>
  </si>
  <si>
    <t>ANTİGUA VE BARBUDA</t>
  </si>
  <si>
    <t>GUYANA</t>
  </si>
  <si>
    <t>PALAU</t>
  </si>
  <si>
    <t>CABO VERDE</t>
  </si>
  <si>
    <t>ALMANYA</t>
  </si>
  <si>
    <t>İTALYA</t>
  </si>
  <si>
    <t>ABD</t>
  </si>
  <si>
    <t>BİRLEŞİK KRALLIK</t>
  </si>
  <si>
    <t>FRANSA</t>
  </si>
  <si>
    <t>RUSYA FEDERASYONU</t>
  </si>
  <si>
    <t>İSPANYA</t>
  </si>
  <si>
    <t>IRAK</t>
  </si>
  <si>
    <t>HOLLANDA</t>
  </si>
  <si>
    <t>İSRAİL</t>
  </si>
  <si>
    <t>İSTANBUL</t>
  </si>
  <si>
    <t>KOCAELI</t>
  </si>
  <si>
    <t>BURSA</t>
  </si>
  <si>
    <t>İZMIR</t>
  </si>
  <si>
    <t>ANKARA</t>
  </si>
  <si>
    <t>GAZIANTEP</t>
  </si>
  <si>
    <t>MANISA</t>
  </si>
  <si>
    <t>DENIZLI</t>
  </si>
  <si>
    <t>SAKARYA</t>
  </si>
  <si>
    <t>KONYA</t>
  </si>
  <si>
    <t>MUŞ</t>
  </si>
  <si>
    <t>BALIKESIR</t>
  </si>
  <si>
    <t>ADIYAMAN</t>
  </si>
  <si>
    <t>AYDIN</t>
  </si>
  <si>
    <t>ESKIŞEHIR</t>
  </si>
  <si>
    <t>VAN</t>
  </si>
  <si>
    <t>ANTALYA</t>
  </si>
  <si>
    <t>ÇANAKKALE</t>
  </si>
  <si>
    <t>TRABZON</t>
  </si>
  <si>
    <t>MUĞLA</t>
  </si>
  <si>
    <t>İMMİB</t>
  </si>
  <si>
    <t>UİB</t>
  </si>
  <si>
    <t>OAİB</t>
  </si>
  <si>
    <t>İTKİB</t>
  </si>
  <si>
    <t>AKİB</t>
  </si>
  <si>
    <t>EİB</t>
  </si>
  <si>
    <t>GAİB</t>
  </si>
  <si>
    <t>İİB</t>
  </si>
  <si>
    <t>DENİB</t>
  </si>
  <si>
    <t>BAİB</t>
  </si>
  <si>
    <t>DAİB</t>
  </si>
  <si>
    <t>KİB</t>
  </si>
  <si>
    <t>DKİB</t>
  </si>
  <si>
    <t>HİZMET</t>
  </si>
  <si>
    <t>POLONYA</t>
  </si>
  <si>
    <t>ROMANYA</t>
  </si>
  <si>
    <t>BELÇİKA</t>
  </si>
  <si>
    <t>BULGARİSTAN</t>
  </si>
  <si>
    <t>BAE</t>
  </si>
  <si>
    <t>UKRAYNA</t>
  </si>
  <si>
    <t>MISIR</t>
  </si>
  <si>
    <t>ÇİN</t>
  </si>
  <si>
    <t>FAS</t>
  </si>
  <si>
    <t>YUNANİSTAN</t>
  </si>
  <si>
    <t>ŞUBAT  (2023/2022)</t>
  </si>
  <si>
    <t>OCAK  -SUBAT (2023/2022)</t>
  </si>
  <si>
    <t>İhracatçı Birlikleri Kaydından Muaf İhracat ile Antrepo ve Serbest Bölgeler Farkı</t>
  </si>
  <si>
    <t>GENEL İHRACAT TOPLAMI</t>
  </si>
  <si>
    <t>1-28 Şubat</t>
  </si>
  <si>
    <t>1 Ocak - 28 Şubat</t>
  </si>
  <si>
    <t>1 Mart - 28 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</si>
</sst>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6"/>
      <color theme="1"/>
      <name val="Arial"/>
      <family val="2"/>
      <charset val="162"/>
    </font>
    <font>
      <b/>
      <sz val="8"/>
      <color rgb="FF00B0F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1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82" fillId="0" borderId="21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'2002_2023_AYLIK_IHR'!$A$25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'2002_2023_AYLIK_IHR'!$C$25:$N$25</c:f>
              <c:numCache>
                <c:formatCode>#,##0</c:formatCode>
                <c:ptCount val="12"/>
                <c:pt idx="0">
                  <c:v>13086445.327639999</c:v>
                </c:pt>
                <c:pt idx="1">
                  <c:v>14950490.144799998</c:v>
                </c:pt>
                <c:pt idx="2">
                  <c:v>17128878.783020005</c:v>
                </c:pt>
                <c:pt idx="3">
                  <c:v>17697855.467179999</c:v>
                </c:pt>
                <c:pt idx="4">
                  <c:v>14046176.550100001</c:v>
                </c:pt>
                <c:pt idx="5">
                  <c:v>17243836.475009996</c:v>
                </c:pt>
                <c:pt idx="6">
                  <c:v>13509394.626169998</c:v>
                </c:pt>
                <c:pt idx="7">
                  <c:v>15251129.238359999</c:v>
                </c:pt>
                <c:pt idx="8">
                  <c:v>16214568.872659996</c:v>
                </c:pt>
                <c:pt idx="9">
                  <c:v>14999383.45184</c:v>
                </c:pt>
                <c:pt idx="10">
                  <c:v>15471578.472849999</c:v>
                </c:pt>
                <c:pt idx="11">
                  <c:v>16141193.393209999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DD-42DB-95F8-D5EBEB38B92E}"/>
            </c:ext>
          </c:extLst>
        </c:ser>
        <c:ser>
          <c:idx val="1"/>
          <c:order val="1"/>
          <c:tx>
            <c:strRef>
              <c:f>'2002_2023_AYLIK_IHR'!$A$24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'2002_2023_AYLIK_IHR'!$C$24:$N$24</c:f>
              <c:numCache>
                <c:formatCode>#,##0</c:formatCode>
                <c:ptCount val="12"/>
                <c:pt idx="0">
                  <c:v>13649578.177209999</c:v>
                </c:pt>
                <c:pt idx="1">
                  <c:v>13534468.193850001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D-42DB-95F8-D5EBEB38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91966480"/>
        <c:axId val="-391965392"/>
      </c:lineChart>
      <c:catAx>
        <c:axId val="-39196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9196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3919653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91966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'2002_2023_AYLIK_IHR'!$C$10:$N$10</c:f>
              <c:numCache>
                <c:formatCode>#,##0</c:formatCode>
                <c:ptCount val="12"/>
                <c:pt idx="0">
                  <c:v>127967.76605000001</c:v>
                </c:pt>
                <c:pt idx="1">
                  <c:v>107143.05196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3-4D58-AA05-F882D27A012B}"/>
            </c:ext>
          </c:extLst>
        </c:ser>
        <c:ser>
          <c:idx val="0"/>
          <c:order val="1"/>
          <c:tx>
            <c:strRef>
              <c:f>'2002_2023_AYLIK_IHR'!$A$11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'2002_2023_AYLIK_IHR'!$C$11:$N$11</c:f>
              <c:numCache>
                <c:formatCode>#,##0</c:formatCode>
                <c:ptCount val="12"/>
                <c:pt idx="0">
                  <c:v>119385.47077</c:v>
                </c:pt>
                <c:pt idx="1">
                  <c:v>126408.85445</c:v>
                </c:pt>
                <c:pt idx="2">
                  <c:v>155057.61134999999</c:v>
                </c:pt>
                <c:pt idx="3">
                  <c:v>138324.84200999999</c:v>
                </c:pt>
                <c:pt idx="4">
                  <c:v>94947.846149999998</c:v>
                </c:pt>
                <c:pt idx="5">
                  <c:v>119314.41304</c:v>
                </c:pt>
                <c:pt idx="6">
                  <c:v>74157.958230000004</c:v>
                </c:pt>
                <c:pt idx="7">
                  <c:v>106003.37844</c:v>
                </c:pt>
                <c:pt idx="8">
                  <c:v>146598.46260999999</c:v>
                </c:pt>
                <c:pt idx="9">
                  <c:v>177029.60151000001</c:v>
                </c:pt>
                <c:pt idx="10">
                  <c:v>168383.33566000001</c:v>
                </c:pt>
                <c:pt idx="11">
                  <c:v>145791.81156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3-4D58-AA05-F882D27A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43840"/>
        <c:axId val="-284237856"/>
      </c:lineChart>
      <c:catAx>
        <c:axId val="-2842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7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37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3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'2002_2023_AYLIK_IHR'!$C$12:$N$12</c:f>
              <c:numCache>
                <c:formatCode>#,##0</c:formatCode>
                <c:ptCount val="12"/>
                <c:pt idx="0">
                  <c:v>143087.70159000001</c:v>
                </c:pt>
                <c:pt idx="1">
                  <c:v>156305.72312000001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6-498E-B361-C7D8A9233CEB}"/>
            </c:ext>
          </c:extLst>
        </c:ser>
        <c:ser>
          <c:idx val="0"/>
          <c:order val="1"/>
          <c:tx>
            <c:strRef>
              <c:f>'2002_2023_AYLIK_IHR'!$A$13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'2002_2023_AYLIK_IHR'!$C$13:$N$13</c:f>
              <c:numCache>
                <c:formatCode>#,##0</c:formatCode>
                <c:ptCount val="12"/>
                <c:pt idx="0">
                  <c:v>181950.72448999999</c:v>
                </c:pt>
                <c:pt idx="1">
                  <c:v>165835.78760000001</c:v>
                </c:pt>
                <c:pt idx="2">
                  <c:v>147564.06748999999</c:v>
                </c:pt>
                <c:pt idx="3">
                  <c:v>124825.16201</c:v>
                </c:pt>
                <c:pt idx="4">
                  <c:v>99421.289829999994</c:v>
                </c:pt>
                <c:pt idx="5">
                  <c:v>111692.69739</c:v>
                </c:pt>
                <c:pt idx="6">
                  <c:v>85939.625050000002</c:v>
                </c:pt>
                <c:pt idx="7">
                  <c:v>90841.221390000006</c:v>
                </c:pt>
                <c:pt idx="8">
                  <c:v>135553.7133</c:v>
                </c:pt>
                <c:pt idx="9">
                  <c:v>177683.17348</c:v>
                </c:pt>
                <c:pt idx="10">
                  <c:v>224131.63034999999</c:v>
                </c:pt>
                <c:pt idx="11">
                  <c:v>203738.14761000001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6-498E-B361-C7D8A923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38944"/>
        <c:axId val="-284241664"/>
      </c:lineChart>
      <c:catAx>
        <c:axId val="-2842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416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8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'2002_2023_AYLIK_IHR'!$C$14:$N$14</c:f>
              <c:numCache>
                <c:formatCode>#,##0</c:formatCode>
                <c:ptCount val="12"/>
                <c:pt idx="0">
                  <c:v>119197.49917</c:v>
                </c:pt>
                <c:pt idx="1">
                  <c:v>82022.44283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E-4510-9661-16FBBB6E95C0}"/>
            </c:ext>
          </c:extLst>
        </c:ser>
        <c:ser>
          <c:idx val="0"/>
          <c:order val="1"/>
          <c:tx>
            <c:strRef>
              <c:f>'2002_2023_AYLIK_IHR'!$A$15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'2002_2023_AYLIK_IHR'!$C$15:$N$15</c:f>
              <c:numCache>
                <c:formatCode>#,##0</c:formatCode>
                <c:ptCount val="12"/>
                <c:pt idx="0">
                  <c:v>37521.507830000002</c:v>
                </c:pt>
                <c:pt idx="1">
                  <c:v>46265.332340000001</c:v>
                </c:pt>
                <c:pt idx="2">
                  <c:v>31049.380369999999</c:v>
                </c:pt>
                <c:pt idx="3">
                  <c:v>29631.197840000001</c:v>
                </c:pt>
                <c:pt idx="4">
                  <c:v>21837.58901</c:v>
                </c:pt>
                <c:pt idx="5">
                  <c:v>26370.037349999999</c:v>
                </c:pt>
                <c:pt idx="6">
                  <c:v>24070.12631</c:v>
                </c:pt>
                <c:pt idx="7">
                  <c:v>29110.841799999998</c:v>
                </c:pt>
                <c:pt idx="8">
                  <c:v>44324.273529999999</c:v>
                </c:pt>
                <c:pt idx="9">
                  <c:v>37818.71056</c:v>
                </c:pt>
                <c:pt idx="10">
                  <c:v>64223.611640000003</c:v>
                </c:pt>
                <c:pt idx="11">
                  <c:v>103405.87989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8E-4510-9661-16FBBB6E9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43296"/>
        <c:axId val="-284246016"/>
      </c:lineChart>
      <c:catAx>
        <c:axId val="-2842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6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460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3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'2002_2023_AYLIK_IHR'!$C$16:$N$16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64827.892090000001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A-4F1E-8A26-E0999B30CEEB}"/>
            </c:ext>
          </c:extLst>
        </c:ser>
        <c:ser>
          <c:idx val="0"/>
          <c:order val="1"/>
          <c:tx>
            <c:strRef>
              <c:f>'2002_2023_AYLIK_IHR'!$A$17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'2002_2023_AYLIK_IHR'!$C$17:$N$17</c:f>
              <c:numCache>
                <c:formatCode>#,##0</c:formatCode>
                <c:ptCount val="12"/>
                <c:pt idx="0">
                  <c:v>54248.671849999999</c:v>
                </c:pt>
                <c:pt idx="1">
                  <c:v>55002.358999999997</c:v>
                </c:pt>
                <c:pt idx="2">
                  <c:v>64496.353640000001</c:v>
                </c:pt>
                <c:pt idx="3">
                  <c:v>51947.963620000002</c:v>
                </c:pt>
                <c:pt idx="4">
                  <c:v>53632.734109999998</c:v>
                </c:pt>
                <c:pt idx="5">
                  <c:v>78822.504300000001</c:v>
                </c:pt>
                <c:pt idx="6">
                  <c:v>56311.739930000003</c:v>
                </c:pt>
                <c:pt idx="7">
                  <c:v>88413.106140000004</c:v>
                </c:pt>
                <c:pt idx="8">
                  <c:v>83802.197409999993</c:v>
                </c:pt>
                <c:pt idx="9">
                  <c:v>87581.333559999999</c:v>
                </c:pt>
                <c:pt idx="10">
                  <c:v>75182.485799999995</c:v>
                </c:pt>
                <c:pt idx="11">
                  <c:v>79482.90681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A-4F1E-8A26-E0999B30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42752"/>
        <c:axId val="-284232416"/>
      </c:lineChart>
      <c:catAx>
        <c:axId val="-28424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32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2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'2002_2023_AYLIK_IHR'!$A$18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'2002_2023_AYLIK_IHR'!$C$18:$N$18</c:f>
              <c:numCache>
                <c:formatCode>#,##0</c:formatCode>
                <c:ptCount val="12"/>
                <c:pt idx="0">
                  <c:v>13946.68086</c:v>
                </c:pt>
                <c:pt idx="1">
                  <c:v>16199.178110000001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5-4ED8-B426-E35FC4138B66}"/>
            </c:ext>
          </c:extLst>
        </c:ser>
        <c:ser>
          <c:idx val="0"/>
          <c:order val="1"/>
          <c:tx>
            <c:strRef>
              <c:f>'2002_2023_AYLIK_IHR'!$A$19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'2002_2023_AYLIK_IHR'!$C$19:$N$19</c:f>
              <c:numCache>
                <c:formatCode>#,##0</c:formatCode>
                <c:ptCount val="12"/>
                <c:pt idx="0">
                  <c:v>12415.09123</c:v>
                </c:pt>
                <c:pt idx="1">
                  <c:v>15693.36544</c:v>
                </c:pt>
                <c:pt idx="2">
                  <c:v>17018.63062</c:v>
                </c:pt>
                <c:pt idx="3">
                  <c:v>18025.69253</c:v>
                </c:pt>
                <c:pt idx="4">
                  <c:v>12424.481959999999</c:v>
                </c:pt>
                <c:pt idx="5">
                  <c:v>9079.7731199999998</c:v>
                </c:pt>
                <c:pt idx="6">
                  <c:v>5411.4847600000003</c:v>
                </c:pt>
                <c:pt idx="7">
                  <c:v>8150.7517200000002</c:v>
                </c:pt>
                <c:pt idx="8">
                  <c:v>7678.1554299999998</c:v>
                </c:pt>
                <c:pt idx="9">
                  <c:v>8254.6918999999998</c:v>
                </c:pt>
                <c:pt idx="10">
                  <c:v>10095.649670000001</c:v>
                </c:pt>
                <c:pt idx="11">
                  <c:v>12919.24202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5-4ED8-B426-E35FC4138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40032"/>
        <c:axId val="-284231328"/>
      </c:lineChart>
      <c:catAx>
        <c:axId val="-2842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1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313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4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'2002_2023_AYLIK_IHR'!$C$20:$N$20</c:f>
              <c:numCache>
                <c:formatCode>#,##0</c:formatCode>
                <c:ptCount val="12"/>
                <c:pt idx="0">
                  <c:v>271291.23181000003</c:v>
                </c:pt>
                <c:pt idx="1">
                  <c:v>244169.93693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D2B-BCAC-96FEF393C305}"/>
            </c:ext>
          </c:extLst>
        </c:ser>
        <c:ser>
          <c:idx val="0"/>
          <c:order val="1"/>
          <c:tx>
            <c:strRef>
              <c:f>'2002_2023_AYLIK_IHR'!$A$21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'2002_2023_AYLIK_IHR'!$C$21:$N$21</c:f>
              <c:numCache>
                <c:formatCode>#,##0</c:formatCode>
                <c:ptCount val="12"/>
                <c:pt idx="0">
                  <c:v>300295.32032</c:v>
                </c:pt>
                <c:pt idx="1">
                  <c:v>316201.99005999998</c:v>
                </c:pt>
                <c:pt idx="2">
                  <c:v>381564.50910000002</c:v>
                </c:pt>
                <c:pt idx="3">
                  <c:v>382265.55797999998</c:v>
                </c:pt>
                <c:pt idx="4">
                  <c:v>301401.84957000002</c:v>
                </c:pt>
                <c:pt idx="5">
                  <c:v>369561.76286000002</c:v>
                </c:pt>
                <c:pt idx="6">
                  <c:v>318336.14055000001</c:v>
                </c:pt>
                <c:pt idx="7">
                  <c:v>323036.57241000002</c:v>
                </c:pt>
                <c:pt idx="8">
                  <c:v>355787.51679000002</c:v>
                </c:pt>
                <c:pt idx="9">
                  <c:v>308775.10398000001</c:v>
                </c:pt>
                <c:pt idx="10">
                  <c:v>355452.40122</c:v>
                </c:pt>
                <c:pt idx="11">
                  <c:v>352087.71058999997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9-4D2B-BCAC-96FEF39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30784"/>
        <c:axId val="-284236768"/>
      </c:lineChart>
      <c:catAx>
        <c:axId val="-2842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367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0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'2002_2023_AYLIK_IHR'!$C$22:$N$22</c:f>
              <c:numCache>
                <c:formatCode>#,##0</c:formatCode>
                <c:ptCount val="12"/>
                <c:pt idx="0">
                  <c:v>625888.95270000002</c:v>
                </c:pt>
                <c:pt idx="1">
                  <c:v>578786.03038000001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2-4B5C-AC83-D8BED51D18A8}"/>
            </c:ext>
          </c:extLst>
        </c:ser>
        <c:ser>
          <c:idx val="0"/>
          <c:order val="1"/>
          <c:tx>
            <c:strRef>
              <c:f>'2002_2023_AYLIK_IHR'!$A$23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'2002_2023_AYLIK_IHR'!$C$23:$N$23</c:f>
              <c:numCache>
                <c:formatCode>#,##0</c:formatCode>
                <c:ptCount val="12"/>
                <c:pt idx="0">
                  <c:v>557497.03052000003</c:v>
                </c:pt>
                <c:pt idx="1">
                  <c:v>622166.26231000002</c:v>
                </c:pt>
                <c:pt idx="2">
                  <c:v>751891.70181</c:v>
                </c:pt>
                <c:pt idx="3">
                  <c:v>775689.41145000001</c:v>
                </c:pt>
                <c:pt idx="4">
                  <c:v>612472.06278000004</c:v>
                </c:pt>
                <c:pt idx="5">
                  <c:v>799363.49013000005</c:v>
                </c:pt>
                <c:pt idx="6">
                  <c:v>605449.34011999995</c:v>
                </c:pt>
                <c:pt idx="7">
                  <c:v>730867.44093000004</c:v>
                </c:pt>
                <c:pt idx="8">
                  <c:v>759584.20247999998</c:v>
                </c:pt>
                <c:pt idx="9">
                  <c:v>703015.46785000002</c:v>
                </c:pt>
                <c:pt idx="10">
                  <c:v>763117.9939</c:v>
                </c:pt>
                <c:pt idx="11">
                  <c:v>755543.82859000005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2-4B5C-AC83-D8BED51D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235680"/>
        <c:axId val="-284235136"/>
      </c:lineChart>
      <c:catAx>
        <c:axId val="-28423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4235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42356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'2002_2023_AYLIK_IHR'!$C$26:$N$26</c:f>
              <c:numCache>
                <c:formatCode>#,##0</c:formatCode>
                <c:ptCount val="12"/>
                <c:pt idx="0">
                  <c:v>818382.34924999997</c:v>
                </c:pt>
                <c:pt idx="1">
                  <c:v>720069.48416999995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4-484B-B2AB-F56677D37393}"/>
            </c:ext>
          </c:extLst>
        </c:ser>
        <c:ser>
          <c:idx val="0"/>
          <c:order val="1"/>
          <c:tx>
            <c:strRef>
              <c:f>'2002_2023_AYLIK_IHR'!$A$27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'2002_2023_AYLIK_IHR'!$C$27:$N$27</c:f>
              <c:numCache>
                <c:formatCode>#,##0</c:formatCode>
                <c:ptCount val="12"/>
                <c:pt idx="0">
                  <c:v>814849.09288000001</c:v>
                </c:pt>
                <c:pt idx="1">
                  <c:v>879818.74132000003</c:v>
                </c:pt>
                <c:pt idx="2">
                  <c:v>950822.40844999999</c:v>
                </c:pt>
                <c:pt idx="3">
                  <c:v>992923.45655</c:v>
                </c:pt>
                <c:pt idx="4">
                  <c:v>766287.01745000004</c:v>
                </c:pt>
                <c:pt idx="5">
                  <c:v>981273.83791999996</c:v>
                </c:pt>
                <c:pt idx="6">
                  <c:v>726625.47262000002</c:v>
                </c:pt>
                <c:pt idx="7">
                  <c:v>834743.97045999998</c:v>
                </c:pt>
                <c:pt idx="8">
                  <c:v>933917.38569000002</c:v>
                </c:pt>
                <c:pt idx="9">
                  <c:v>832837.97308000003</c:v>
                </c:pt>
                <c:pt idx="10">
                  <c:v>843617.72413999995</c:v>
                </c:pt>
                <c:pt idx="11">
                  <c:v>797672.049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74-484B-B2AB-F56677D3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07808"/>
        <c:axId val="-283519776"/>
      </c:lineChart>
      <c:catAx>
        <c:axId val="-2835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197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078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'2002_2023_AYLIK_IHR'!$A$28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'2002_2023_AYLIK_IHR'!$C$28:$N$28</c:f>
              <c:numCache>
                <c:formatCode>#,##0</c:formatCode>
                <c:ptCount val="12"/>
                <c:pt idx="0">
                  <c:v>178603.87018999999</c:v>
                </c:pt>
                <c:pt idx="1">
                  <c:v>172158.39339000001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0-4F1C-B532-5DA95A4BBA43}"/>
            </c:ext>
          </c:extLst>
        </c:ser>
        <c:ser>
          <c:idx val="0"/>
          <c:order val="1"/>
          <c:tx>
            <c:strRef>
              <c:f>'2002_2023_AYLIK_IHR'!$A$29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'2002_2023_AYLIK_IHR'!$C$29:$N$29</c:f>
              <c:numCache>
                <c:formatCode>#,##0</c:formatCode>
                <c:ptCount val="12"/>
                <c:pt idx="0">
                  <c:v>132687.99561000001</c:v>
                </c:pt>
                <c:pt idx="1">
                  <c:v>177385.28137000001</c:v>
                </c:pt>
                <c:pt idx="2">
                  <c:v>191686.71604</c:v>
                </c:pt>
                <c:pt idx="3">
                  <c:v>186948.51357000001</c:v>
                </c:pt>
                <c:pt idx="4">
                  <c:v>116468.30718</c:v>
                </c:pt>
                <c:pt idx="5">
                  <c:v>171946.8676</c:v>
                </c:pt>
                <c:pt idx="6">
                  <c:v>155364.58953999999</c:v>
                </c:pt>
                <c:pt idx="7">
                  <c:v>190909.22150000001</c:v>
                </c:pt>
                <c:pt idx="8">
                  <c:v>209829.09025000001</c:v>
                </c:pt>
                <c:pt idx="9">
                  <c:v>168309.13428999999</c:v>
                </c:pt>
                <c:pt idx="10">
                  <c:v>173198.16237000001</c:v>
                </c:pt>
                <c:pt idx="11">
                  <c:v>182149.90414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0-4F1C-B532-5DA95A4B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18688"/>
        <c:axId val="-283509984"/>
      </c:lineChart>
      <c:catAx>
        <c:axId val="-28351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09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09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8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'2002_2023_AYLIK_IHR'!$C$30:$N$30</c:f>
              <c:numCache>
                <c:formatCode>#,##0</c:formatCode>
                <c:ptCount val="12"/>
                <c:pt idx="0">
                  <c:v>211492.98736</c:v>
                </c:pt>
                <c:pt idx="1">
                  <c:v>135996.12385999999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F-4BA4-ABDD-5D16B459F827}"/>
            </c:ext>
          </c:extLst>
        </c:ser>
        <c:ser>
          <c:idx val="0"/>
          <c:order val="1"/>
          <c:tx>
            <c:strRef>
              <c:f>'2002_2023_AYLIK_IHR'!$A$31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'2002_2023_AYLIK_IHR'!$C$31:$N$31</c:f>
              <c:numCache>
                <c:formatCode>#,##0</c:formatCode>
                <c:ptCount val="12"/>
                <c:pt idx="0">
                  <c:v>198477.64064999999</c:v>
                </c:pt>
                <c:pt idx="1">
                  <c:v>251000.23457</c:v>
                </c:pt>
                <c:pt idx="2">
                  <c:v>259245.27828999999</c:v>
                </c:pt>
                <c:pt idx="3">
                  <c:v>262164.34668000002</c:v>
                </c:pt>
                <c:pt idx="4">
                  <c:v>157792.49171</c:v>
                </c:pt>
                <c:pt idx="5">
                  <c:v>225209.31993999999</c:v>
                </c:pt>
                <c:pt idx="6">
                  <c:v>156147.20764000001</c:v>
                </c:pt>
                <c:pt idx="7">
                  <c:v>224283.58918000001</c:v>
                </c:pt>
                <c:pt idx="8">
                  <c:v>245518.88514</c:v>
                </c:pt>
                <c:pt idx="9">
                  <c:v>256687.9411</c:v>
                </c:pt>
                <c:pt idx="10">
                  <c:v>256496.03117999999</c:v>
                </c:pt>
                <c:pt idx="11">
                  <c:v>260561.69737000001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F-4BA4-ABDD-5D16B459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14880"/>
        <c:axId val="-283507264"/>
      </c:lineChart>
      <c:catAx>
        <c:axId val="-28351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0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072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4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'2002_2023_AYLIK_IHR'!$A$59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'2002_2023_AYLIK_IHR'!$C$59:$N$59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537909.6936</c:v>
                </c:pt>
                <c:pt idx="9">
                  <c:v>462086.31361000001</c:v>
                </c:pt>
                <c:pt idx="10">
                  <c:v>503592.34327999997</c:v>
                </c:pt>
                <c:pt idx="11">
                  <c:v>515373.34311999998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CAF-97AE-DFDFF7E03295}"/>
            </c:ext>
          </c:extLst>
        </c:ser>
        <c:ser>
          <c:idx val="1"/>
          <c:order val="1"/>
          <c:tx>
            <c:strRef>
              <c:f>'2002_2023_AYLIK_IHR'!$A$58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'2002_2023_AYLIK_IHR'!$C$58:$N$58</c:f>
              <c:numCache>
                <c:formatCode>#,##0</c:formatCode>
                <c:ptCount val="12"/>
                <c:pt idx="0">
                  <c:v>441540.86988999997</c:v>
                </c:pt>
                <c:pt idx="1">
                  <c:v>402558.32728999999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CAF-97AE-DFDFF7E03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80118928"/>
        <c:axId val="-480117296"/>
      </c:lineChart>
      <c:catAx>
        <c:axId val="-4801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011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4801172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48011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'2002_2023_AYLIK_IHR'!$C$32:$N$32</c:f>
              <c:numCache>
                <c:formatCode>#,##0</c:formatCode>
                <c:ptCount val="12"/>
                <c:pt idx="0">
                  <c:v>2296620.5859599998</c:v>
                </c:pt>
                <c:pt idx="1">
                  <c:v>2251822.13851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A0C-8A0C-B6A0A8877224}"/>
            </c:ext>
          </c:extLst>
        </c:ser>
        <c:ser>
          <c:idx val="0"/>
          <c:order val="1"/>
          <c:tx>
            <c:strRef>
              <c:f>'2002_2023_AYLIK_IHR'!$A$33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'2002_2023_AYLIK_IHR'!$C$33:$N$33</c:f>
              <c:numCache>
                <c:formatCode>#,##0</c:formatCode>
                <c:ptCount val="12"/>
                <c:pt idx="0">
                  <c:v>2140754.5898099998</c:v>
                </c:pt>
                <c:pt idx="1">
                  <c:v>2432060.3605399998</c:v>
                </c:pt>
                <c:pt idx="2">
                  <c:v>3019147.7716399999</c:v>
                </c:pt>
                <c:pt idx="3">
                  <c:v>3329704.47432</c:v>
                </c:pt>
                <c:pt idx="4">
                  <c:v>2789230.5252899998</c:v>
                </c:pt>
                <c:pt idx="5">
                  <c:v>3166590.2228299999</c:v>
                </c:pt>
                <c:pt idx="6">
                  <c:v>2890490.31953</c:v>
                </c:pt>
                <c:pt idx="7">
                  <c:v>2921340.79739</c:v>
                </c:pt>
                <c:pt idx="8">
                  <c:v>2914741.2398799998</c:v>
                </c:pt>
                <c:pt idx="9">
                  <c:v>2602856.2765299999</c:v>
                </c:pt>
                <c:pt idx="10">
                  <c:v>2596356.36216</c:v>
                </c:pt>
                <c:pt idx="11">
                  <c:v>2696722.79727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1-4A0C-8A0C-B6A0A8877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11072"/>
        <c:axId val="-283510528"/>
      </c:lineChart>
      <c:catAx>
        <c:axId val="-28351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105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1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'2002_2023_AYLIK_IHR'!$C$42:$N$42</c:f>
              <c:numCache>
                <c:formatCode>#,##0</c:formatCode>
                <c:ptCount val="12"/>
                <c:pt idx="0">
                  <c:v>844156.84797</c:v>
                </c:pt>
                <c:pt idx="1">
                  <c:v>851971.25410000002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C-46EA-84C2-4D376B3F2407}"/>
            </c:ext>
          </c:extLst>
        </c:ser>
        <c:ser>
          <c:idx val="0"/>
          <c:order val="1"/>
          <c:tx>
            <c:strRef>
              <c:f>'2002_2023_AYLIK_IHR'!$A$43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'2002_2023_AYLIK_IHR'!$C$43:$N$43</c:f>
              <c:numCache>
                <c:formatCode>#,##0</c:formatCode>
                <c:ptCount val="12"/>
                <c:pt idx="0">
                  <c:v>711437.15801999997</c:v>
                </c:pt>
                <c:pt idx="1">
                  <c:v>812965.72655999998</c:v>
                </c:pt>
                <c:pt idx="2">
                  <c:v>908574.77133000002</c:v>
                </c:pt>
                <c:pt idx="3">
                  <c:v>906174.47777</c:v>
                </c:pt>
                <c:pt idx="4">
                  <c:v>719497.11419999995</c:v>
                </c:pt>
                <c:pt idx="5">
                  <c:v>903208.08539999998</c:v>
                </c:pt>
                <c:pt idx="6">
                  <c:v>720312.60985999997</c:v>
                </c:pt>
                <c:pt idx="7">
                  <c:v>848117.90674999997</c:v>
                </c:pt>
                <c:pt idx="8">
                  <c:v>946882.25671999995</c:v>
                </c:pt>
                <c:pt idx="9">
                  <c:v>851691.18041000003</c:v>
                </c:pt>
                <c:pt idx="10">
                  <c:v>1010338.29859</c:v>
                </c:pt>
                <c:pt idx="11">
                  <c:v>1025874.2009000001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C-46EA-84C2-4D376B3F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13248"/>
        <c:axId val="-283517056"/>
      </c:lineChart>
      <c:catAx>
        <c:axId val="-28351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170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32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'2002_2023_AYLIK_IHR'!$C$36:$N$36</c:f>
              <c:numCache>
                <c:formatCode>#,##0</c:formatCode>
                <c:ptCount val="12"/>
                <c:pt idx="0">
                  <c:v>2715244.39108</c:v>
                </c:pt>
                <c:pt idx="1">
                  <c:v>2631930.0147099998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C-482C-BF9F-A33A045E1EA4}"/>
            </c:ext>
          </c:extLst>
        </c:ser>
        <c:ser>
          <c:idx val="0"/>
          <c:order val="1"/>
          <c:tx>
            <c:strRef>
              <c:f>'2002_2023_AYLIK_IHR'!$A$37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'2002_2023_AYLIK_IHR'!$C$37:$N$37</c:f>
              <c:numCache>
                <c:formatCode>#,##0</c:formatCode>
                <c:ptCount val="12"/>
                <c:pt idx="0">
                  <c:v>2227605.1015499998</c:v>
                </c:pt>
                <c:pt idx="1">
                  <c:v>2538030.7753300001</c:v>
                </c:pt>
                <c:pt idx="2">
                  <c:v>2679513.8955000001</c:v>
                </c:pt>
                <c:pt idx="3">
                  <c:v>2742252.9052900001</c:v>
                </c:pt>
                <c:pt idx="4">
                  <c:v>2295046.2340899999</c:v>
                </c:pt>
                <c:pt idx="5">
                  <c:v>2768863.57075</c:v>
                </c:pt>
                <c:pt idx="6">
                  <c:v>2048267.44285</c:v>
                </c:pt>
                <c:pt idx="7">
                  <c:v>2264597.2797099999</c:v>
                </c:pt>
                <c:pt idx="8">
                  <c:v>2751353.6256800001</c:v>
                </c:pt>
                <c:pt idx="9">
                  <c:v>2647939.9746699999</c:v>
                </c:pt>
                <c:pt idx="10">
                  <c:v>2872626.8706399999</c:v>
                </c:pt>
                <c:pt idx="11">
                  <c:v>3143236.3594599999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C-482C-BF9F-A33A045E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06176"/>
        <c:axId val="-283505632"/>
      </c:lineChart>
      <c:catAx>
        <c:axId val="-2835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05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05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061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'2002_2023_AYLIK_IHR'!$C$40:$N$40</c:f>
              <c:numCache>
                <c:formatCode>#,##0</c:formatCode>
                <c:ptCount val="12"/>
                <c:pt idx="0">
                  <c:v>1175741.8695499999</c:v>
                </c:pt>
                <c:pt idx="1">
                  <c:v>1310996.56638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2-4B94-B2CC-E9B9290F7934}"/>
            </c:ext>
          </c:extLst>
        </c:ser>
        <c:ser>
          <c:idx val="0"/>
          <c:order val="1"/>
          <c:tx>
            <c:strRef>
              <c:f>'2002_2023_AYLIK_IHR'!$A$41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'2002_2023_AYLIK_IHR'!$C$41:$N$41</c:f>
              <c:numCache>
                <c:formatCode>#,##0</c:formatCode>
                <c:ptCount val="12"/>
                <c:pt idx="0">
                  <c:v>980376.86144999997</c:v>
                </c:pt>
                <c:pt idx="1">
                  <c:v>1173479.1423599999</c:v>
                </c:pt>
                <c:pt idx="2">
                  <c:v>1365461.8518999999</c:v>
                </c:pt>
                <c:pt idx="3">
                  <c:v>1395630.42169</c:v>
                </c:pt>
                <c:pt idx="4">
                  <c:v>1064437.5031000001</c:v>
                </c:pt>
                <c:pt idx="5">
                  <c:v>1356737.8849500001</c:v>
                </c:pt>
                <c:pt idx="6">
                  <c:v>1024764.964</c:v>
                </c:pt>
                <c:pt idx="7">
                  <c:v>1253699.3704899999</c:v>
                </c:pt>
                <c:pt idx="8">
                  <c:v>1334911.6578599999</c:v>
                </c:pt>
                <c:pt idx="9">
                  <c:v>1320985.20056</c:v>
                </c:pt>
                <c:pt idx="10">
                  <c:v>1424430.1025100001</c:v>
                </c:pt>
                <c:pt idx="11">
                  <c:v>1475557.3879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2-4B94-B2CC-E9B9290F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20864"/>
        <c:axId val="-283515968"/>
      </c:lineChart>
      <c:catAx>
        <c:axId val="-2835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35159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20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'2002_2023_AYLIK_IHR'!$C$34:$N$34</c:f>
              <c:numCache>
                <c:formatCode>#,##0</c:formatCode>
                <c:ptCount val="12"/>
                <c:pt idx="0">
                  <c:v>1630383.3828799999</c:v>
                </c:pt>
                <c:pt idx="1">
                  <c:v>1581188.70141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3-4998-BA19-82CE1337D04B}"/>
            </c:ext>
          </c:extLst>
        </c:ser>
        <c:ser>
          <c:idx val="0"/>
          <c:order val="1"/>
          <c:tx>
            <c:strRef>
              <c:f>'2002_2023_AYLIK_IHR'!$A$35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'2002_2023_AYLIK_IHR'!$C$35:$N$35</c:f>
              <c:numCache>
                <c:formatCode>#,##0</c:formatCode>
                <c:ptCount val="12"/>
                <c:pt idx="0">
                  <c:v>1591577.56587</c:v>
                </c:pt>
                <c:pt idx="1">
                  <c:v>1840370.0933099999</c:v>
                </c:pt>
                <c:pt idx="2">
                  <c:v>2014102.1239799999</c:v>
                </c:pt>
                <c:pt idx="3">
                  <c:v>2035733.3401800001</c:v>
                </c:pt>
                <c:pt idx="4">
                  <c:v>1335934.202</c:v>
                </c:pt>
                <c:pt idx="5">
                  <c:v>1965753.0053900001</c:v>
                </c:pt>
                <c:pt idx="6">
                  <c:v>1617664.6752899999</c:v>
                </c:pt>
                <c:pt idx="7">
                  <c:v>1836979.46236</c:v>
                </c:pt>
                <c:pt idx="8">
                  <c:v>1920946.00914</c:v>
                </c:pt>
                <c:pt idx="9">
                  <c:v>1702770.5192199999</c:v>
                </c:pt>
                <c:pt idx="10">
                  <c:v>1632403.79602</c:v>
                </c:pt>
                <c:pt idx="11">
                  <c:v>1705563.6311900001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3-4998-BA19-82CE1337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3511616"/>
        <c:axId val="-282525696"/>
      </c:lineChart>
      <c:catAx>
        <c:axId val="-2835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2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256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35116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'2002_2023_AYLIK_IHR'!$C$44:$N$44</c:f>
              <c:numCache>
                <c:formatCode>#,##0</c:formatCode>
                <c:ptCount val="12"/>
                <c:pt idx="0">
                  <c:v>1049912.58996</c:v>
                </c:pt>
                <c:pt idx="1">
                  <c:v>1002786.70685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C-4232-AF76-CB48A451ADEA}"/>
            </c:ext>
          </c:extLst>
        </c:ser>
        <c:ser>
          <c:idx val="0"/>
          <c:order val="1"/>
          <c:tx>
            <c:strRef>
              <c:f>'2002_2023_AYLIK_IHR'!$A$45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'2002_2023_AYLIK_IHR'!$C$45:$N$45</c:f>
              <c:numCache>
                <c:formatCode>#,##0</c:formatCode>
                <c:ptCount val="12"/>
                <c:pt idx="0">
                  <c:v>1119856.9291300001</c:v>
                </c:pt>
                <c:pt idx="1">
                  <c:v>1241133.5713299999</c:v>
                </c:pt>
                <c:pt idx="2">
                  <c:v>1443497.6981200001</c:v>
                </c:pt>
                <c:pt idx="3">
                  <c:v>1496983.38426</c:v>
                </c:pt>
                <c:pt idx="4">
                  <c:v>1165895.8104399999</c:v>
                </c:pt>
                <c:pt idx="5">
                  <c:v>1343581.69233</c:v>
                </c:pt>
                <c:pt idx="6">
                  <c:v>978608.38976000005</c:v>
                </c:pt>
                <c:pt idx="7">
                  <c:v>1131678.43301</c:v>
                </c:pt>
                <c:pt idx="8">
                  <c:v>1187740.0640700001</c:v>
                </c:pt>
                <c:pt idx="9">
                  <c:v>1048238.13161</c:v>
                </c:pt>
                <c:pt idx="10">
                  <c:v>1128114.7188800001</c:v>
                </c:pt>
                <c:pt idx="11">
                  <c:v>1096501.28617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C-4232-AF76-CB48A451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29504"/>
        <c:axId val="-282537664"/>
      </c:lineChart>
      <c:catAx>
        <c:axId val="-2825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3766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29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'2002_2023_AYLIK_IHR'!$C$48:$N$48</c:f>
              <c:numCache>
                <c:formatCode>#,##0</c:formatCode>
                <c:ptCount val="12"/>
                <c:pt idx="0">
                  <c:v>360813.17820999998</c:v>
                </c:pt>
                <c:pt idx="1">
                  <c:v>360266.90307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8-4530-999E-593123EFF95B}"/>
            </c:ext>
          </c:extLst>
        </c:ser>
        <c:ser>
          <c:idx val="0"/>
          <c:order val="1"/>
          <c:tx>
            <c:strRef>
              <c:f>'2002_2023_AYLIK_IHR'!$A$49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'2002_2023_AYLIK_IHR'!$C$49:$N$49</c:f>
              <c:numCache>
                <c:formatCode>#,##0</c:formatCode>
                <c:ptCount val="12"/>
                <c:pt idx="0">
                  <c:v>353650.46789000003</c:v>
                </c:pt>
                <c:pt idx="1">
                  <c:v>428045.01968999999</c:v>
                </c:pt>
                <c:pt idx="2">
                  <c:v>513024.81352999998</c:v>
                </c:pt>
                <c:pt idx="3">
                  <c:v>565782.74280000001</c:v>
                </c:pt>
                <c:pt idx="4">
                  <c:v>444257.35421000002</c:v>
                </c:pt>
                <c:pt idx="5">
                  <c:v>522786.75018999999</c:v>
                </c:pt>
                <c:pt idx="6">
                  <c:v>416802.67871000001</c:v>
                </c:pt>
                <c:pt idx="7">
                  <c:v>473865.71408000001</c:v>
                </c:pt>
                <c:pt idx="8">
                  <c:v>458823.04848</c:v>
                </c:pt>
                <c:pt idx="9">
                  <c:v>413812.66093000001</c:v>
                </c:pt>
                <c:pt idx="10">
                  <c:v>416849.67398000002</c:v>
                </c:pt>
                <c:pt idx="11">
                  <c:v>440304.73583999998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8-4530-999E-593123EFF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32224"/>
        <c:axId val="-282528960"/>
      </c:lineChart>
      <c:catAx>
        <c:axId val="-28253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2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289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2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'2002_2023_AYLIK_IHR'!$C$50:$N$50</c:f>
              <c:numCache>
                <c:formatCode>#,##0</c:formatCode>
                <c:ptCount val="12"/>
                <c:pt idx="0">
                  <c:v>419755.23538999999</c:v>
                </c:pt>
                <c:pt idx="1">
                  <c:v>520492.45074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9-49DF-9A32-1105D17F3FF6}"/>
            </c:ext>
          </c:extLst>
        </c:ser>
        <c:ser>
          <c:idx val="0"/>
          <c:order val="1"/>
          <c:tx>
            <c:strRef>
              <c:f>'2002_2023_AYLIK_IHR'!$A$51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'2002_2023_AYLIK_IHR'!$C$51:$N$51</c:f>
              <c:numCache>
                <c:formatCode>#,##0</c:formatCode>
                <c:ptCount val="12"/>
                <c:pt idx="0">
                  <c:v>358948.23914999998</c:v>
                </c:pt>
                <c:pt idx="1">
                  <c:v>490433.21701000002</c:v>
                </c:pt>
                <c:pt idx="2">
                  <c:v>434701.79544999998</c:v>
                </c:pt>
                <c:pt idx="3">
                  <c:v>528541.51058999996</c:v>
                </c:pt>
                <c:pt idx="4">
                  <c:v>352291.01225999999</c:v>
                </c:pt>
                <c:pt idx="5">
                  <c:v>532241.72670999996</c:v>
                </c:pt>
                <c:pt idx="6">
                  <c:v>370703.57504000003</c:v>
                </c:pt>
                <c:pt idx="7">
                  <c:v>500812.33273999998</c:v>
                </c:pt>
                <c:pt idx="8">
                  <c:v>600788.14058000001</c:v>
                </c:pt>
                <c:pt idx="9">
                  <c:v>535739.17507999996</c:v>
                </c:pt>
                <c:pt idx="10">
                  <c:v>602449.35372000001</c:v>
                </c:pt>
                <c:pt idx="11">
                  <c:v>545858.88694999996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9-49DF-9A32-1105D17F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24608"/>
        <c:axId val="-282527328"/>
      </c:lineChart>
      <c:catAx>
        <c:axId val="-2825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27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273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24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'2002_2023_AYLIK_IHR'!$C$46:$N$46</c:f>
              <c:numCache>
                <c:formatCode>#,##0</c:formatCode>
                <c:ptCount val="12"/>
                <c:pt idx="0">
                  <c:v>1113225.4740899999</c:v>
                </c:pt>
                <c:pt idx="1">
                  <c:v>1069256.443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1-426B-B81D-5E927CCC5B3E}"/>
            </c:ext>
          </c:extLst>
        </c:ser>
        <c:ser>
          <c:idx val="0"/>
          <c:order val="1"/>
          <c:tx>
            <c:strRef>
              <c:f>'2002_2023_AYLIK_IHR'!$A$47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'2002_2023_AYLIK_IHR'!$C$47:$N$47</c:f>
              <c:numCache>
                <c:formatCode>#,##0</c:formatCode>
                <c:ptCount val="12"/>
                <c:pt idx="0">
                  <c:v>1623913.35512</c:v>
                </c:pt>
                <c:pt idx="1">
                  <c:v>1746708.8002899999</c:v>
                </c:pt>
                <c:pt idx="2">
                  <c:v>2254350.8951500002</c:v>
                </c:pt>
                <c:pt idx="3">
                  <c:v>2016306.50877</c:v>
                </c:pt>
                <c:pt idx="4">
                  <c:v>1903121.1210400001</c:v>
                </c:pt>
                <c:pt idx="5">
                  <c:v>2283539.7187399999</c:v>
                </c:pt>
                <c:pt idx="6">
                  <c:v>1597139.4022900001</c:v>
                </c:pt>
                <c:pt idx="7">
                  <c:v>1804303.7740799999</c:v>
                </c:pt>
                <c:pt idx="8">
                  <c:v>1755196.7002099999</c:v>
                </c:pt>
                <c:pt idx="9">
                  <c:v>1380091.73508</c:v>
                </c:pt>
                <c:pt idx="10">
                  <c:v>1345262.83761</c:v>
                </c:pt>
                <c:pt idx="11">
                  <c:v>1336116.95007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1-426B-B81D-5E927CCC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33856"/>
        <c:axId val="-282536032"/>
      </c:lineChart>
      <c:catAx>
        <c:axId val="-28253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36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38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'2002_2023_AYLIK_IHR'!$A$60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'2002_2023_AYLIK_IHR'!$C$60:$N$60</c:f>
              <c:numCache>
                <c:formatCode>#,##0</c:formatCode>
                <c:ptCount val="12"/>
                <c:pt idx="0">
                  <c:v>441540.86988999997</c:v>
                </c:pt>
                <c:pt idx="1">
                  <c:v>402558.32728999999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4-4D89-AFEE-C7FFF962C0F9}"/>
            </c:ext>
          </c:extLst>
        </c:ser>
        <c:ser>
          <c:idx val="0"/>
          <c:order val="1"/>
          <c:tx>
            <c:strRef>
              <c:f>'2002_2023_AYLIK_IHR'!$A$61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'2002_2023_AYLIK_IHR'!$C$61:$N$61</c:f>
              <c:numCache>
                <c:formatCode>#,##0</c:formatCode>
                <c:ptCount val="12"/>
                <c:pt idx="0">
                  <c:v>497849.89552999998</c:v>
                </c:pt>
                <c:pt idx="1">
                  <c:v>471704.26270999998</c:v>
                </c:pt>
                <c:pt idx="2">
                  <c:v>554613.88878000004</c:v>
                </c:pt>
                <c:pt idx="3">
                  <c:v>704145.15989999997</c:v>
                </c:pt>
                <c:pt idx="4">
                  <c:v>533041.87158000004</c:v>
                </c:pt>
                <c:pt idx="5">
                  <c:v>594051.50404999999</c:v>
                </c:pt>
                <c:pt idx="6">
                  <c:v>487990.84642999998</c:v>
                </c:pt>
                <c:pt idx="7">
                  <c:v>593089.54356999998</c:v>
                </c:pt>
                <c:pt idx="8">
                  <c:v>537909.6936</c:v>
                </c:pt>
                <c:pt idx="9">
                  <c:v>462086.31361000001</c:v>
                </c:pt>
                <c:pt idx="10">
                  <c:v>503592.34327999997</c:v>
                </c:pt>
                <c:pt idx="11">
                  <c:v>515373.34311999998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4-4D89-AFEE-C7FFF962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30592"/>
        <c:axId val="-282537120"/>
      </c:lineChart>
      <c:catAx>
        <c:axId val="-28253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37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'2002_2023_AYLIK_IHR'!$C$82:$N$82</c:f>
              <c:numCache>
                <c:formatCode>#,##0</c:formatCode>
                <c:ptCount val="12"/>
                <c:pt idx="0">
                  <c:v>17553864.324999999</c:v>
                </c:pt>
                <c:pt idx="1">
                  <c:v>19904521.083999999</c:v>
                </c:pt>
                <c:pt idx="2">
                  <c:v>22609673.155999999</c:v>
                </c:pt>
                <c:pt idx="3">
                  <c:v>23331565.295000002</c:v>
                </c:pt>
                <c:pt idx="4">
                  <c:v>18932356.289999999</c:v>
                </c:pt>
                <c:pt idx="5">
                  <c:v>23360241.504999999</c:v>
                </c:pt>
                <c:pt idx="6">
                  <c:v>18536681.749000002</c:v>
                </c:pt>
                <c:pt idx="7">
                  <c:v>21276413.725000001</c:v>
                </c:pt>
                <c:pt idx="8">
                  <c:v>22597908.364</c:v>
                </c:pt>
                <c:pt idx="9">
                  <c:v>21310684.537999999</c:v>
                </c:pt>
                <c:pt idx="10">
                  <c:v>21876497.318999998</c:v>
                </c:pt>
                <c:pt idx="11">
                  <c:v>22910601.697000001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A-49B0-9E9B-68B4F1AA210D}"/>
            </c:ext>
          </c:extLst>
        </c:ser>
        <c:ser>
          <c:idx val="1"/>
          <c:order val="1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'2002_2023_AYLIK_IHR'!$C$83:$N$83</c:f>
              <c:numCache>
                <c:formatCode>#,##0</c:formatCode>
                <c:ptCount val="12"/>
                <c:pt idx="0">
                  <c:v>19369137.929000001</c:v>
                </c:pt>
                <c:pt idx="1">
                  <c:v>18638462.309689999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CA-49B0-9E9B-68B4F1AA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5083312"/>
        <c:axId val="-285082224"/>
      </c:lineChart>
      <c:catAx>
        <c:axId val="-28508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822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3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'2002_2023_AYLIK_IHR'!$A$38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'2002_2023_AYLIK_IHR'!$C$38:$N$38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49109.584390000004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0-46E2-855B-CC9B483AED75}"/>
            </c:ext>
          </c:extLst>
        </c:ser>
        <c:ser>
          <c:idx val="0"/>
          <c:order val="1"/>
          <c:tx>
            <c:strRef>
              <c:f>'2002_2023_AYLIK_IHR'!$A$39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'2002_2023_AYLIK_IHR'!$C$39:$N$39</c:f>
              <c:numCache>
                <c:formatCode>#,##0</c:formatCode>
                <c:ptCount val="12"/>
                <c:pt idx="0">
                  <c:v>70779.795960000003</c:v>
                </c:pt>
                <c:pt idx="1">
                  <c:v>67064.578930000003</c:v>
                </c:pt>
                <c:pt idx="2">
                  <c:v>140227.68844</c:v>
                </c:pt>
                <c:pt idx="3">
                  <c:v>198881.65714</c:v>
                </c:pt>
                <c:pt idx="4">
                  <c:v>100124.42561000001</c:v>
                </c:pt>
                <c:pt idx="5">
                  <c:v>101131.22425</c:v>
                </c:pt>
                <c:pt idx="6">
                  <c:v>44142.997860000003</c:v>
                </c:pt>
                <c:pt idx="7">
                  <c:v>77395.488570000001</c:v>
                </c:pt>
                <c:pt idx="8">
                  <c:v>199348.73256</c:v>
                </c:pt>
                <c:pt idx="9">
                  <c:v>209571.99903000001</c:v>
                </c:pt>
                <c:pt idx="10">
                  <c:v>55079.846700000002</c:v>
                </c:pt>
                <c:pt idx="11">
                  <c:v>189404.33997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50-46E2-855B-CC9B483A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36576"/>
        <c:axId val="-282530048"/>
      </c:lineChart>
      <c:catAx>
        <c:axId val="-28253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3004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65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'2002_2023_AYLIK_IHR'!$A$52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'2002_2023_AYLIK_IHR'!$C$52:$N$52</c:f>
              <c:numCache>
                <c:formatCode>#,##0</c:formatCode>
                <c:ptCount val="12"/>
                <c:pt idx="0">
                  <c:v>281473.72032999998</c:v>
                </c:pt>
                <c:pt idx="1">
                  <c:v>303453.00215000001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9-4C67-A3DE-3964AA422E33}"/>
            </c:ext>
          </c:extLst>
        </c:ser>
        <c:ser>
          <c:idx val="0"/>
          <c:order val="1"/>
          <c:tx>
            <c:strRef>
              <c:f>'2002_2023_AYLIK_IHR'!$A$53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'2002_2023_AYLIK_IHR'!$C$53:$N$53</c:f>
              <c:numCache>
                <c:formatCode>#,##0</c:formatCode>
                <c:ptCount val="12"/>
                <c:pt idx="0">
                  <c:v>295374.95462999999</c:v>
                </c:pt>
                <c:pt idx="1">
                  <c:v>325086.20932999998</c:v>
                </c:pt>
                <c:pt idx="2">
                  <c:v>326942.17726000003</c:v>
                </c:pt>
                <c:pt idx="3">
                  <c:v>390536.09840999998</c:v>
                </c:pt>
                <c:pt idx="4">
                  <c:v>330387.68416</c:v>
                </c:pt>
                <c:pt idx="5">
                  <c:v>286912.79222</c:v>
                </c:pt>
                <c:pt idx="6">
                  <c:v>294368.00948000001</c:v>
                </c:pt>
                <c:pt idx="7">
                  <c:v>333540.52403999999</c:v>
                </c:pt>
                <c:pt idx="8">
                  <c:v>166231.57717999999</c:v>
                </c:pt>
                <c:pt idx="9">
                  <c:v>464524.54810000001</c:v>
                </c:pt>
                <c:pt idx="10">
                  <c:v>503261.41817000002</c:v>
                </c:pt>
                <c:pt idx="11">
                  <c:v>647452.70845000003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9-4C67-A3DE-3964AA42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2535488"/>
        <c:axId val="-282531136"/>
      </c:lineChart>
      <c:catAx>
        <c:axId val="-28253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1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25311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2535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'2002_2023_AYLIK_IHR'!$A$54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'2002_2023_AYLIK_IHR'!$C$54:$N$54</c:f>
              <c:numCache>
                <c:formatCode>#,##0</c:formatCode>
                <c:ptCount val="12"/>
                <c:pt idx="0">
                  <c:v>524224.41821999999</c:v>
                </c:pt>
                <c:pt idx="1">
                  <c:v>563702.89112000004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9-4C87-8EFB-D4F2FA4CDBE6}"/>
            </c:ext>
          </c:extLst>
        </c:ser>
        <c:ser>
          <c:idx val="0"/>
          <c:order val="1"/>
          <c:tx>
            <c:strRef>
              <c:f>'2002_2023_AYLIK_IHR'!$A$55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'2002_2023_AYLIK_IHR'!$C$55:$N$55</c:f>
              <c:numCache>
                <c:formatCode>#,##0</c:formatCode>
                <c:ptCount val="12"/>
                <c:pt idx="0">
                  <c:v>457957.73116999998</c:v>
                </c:pt>
                <c:pt idx="1">
                  <c:v>536899.12800999999</c:v>
                </c:pt>
                <c:pt idx="2">
                  <c:v>616160.55723999999</c:v>
                </c:pt>
                <c:pt idx="3">
                  <c:v>635002.06160999998</c:v>
                </c:pt>
                <c:pt idx="4">
                  <c:v>494775.11898999999</c:v>
                </c:pt>
                <c:pt idx="5">
                  <c:v>619970.57672000001</c:v>
                </c:pt>
                <c:pt idx="6">
                  <c:v>458441.71590000001</c:v>
                </c:pt>
                <c:pt idx="7">
                  <c:v>544640.77732999995</c:v>
                </c:pt>
                <c:pt idx="8">
                  <c:v>576905.14602999995</c:v>
                </c:pt>
                <c:pt idx="9">
                  <c:v>551252.03052999999</c:v>
                </c:pt>
                <c:pt idx="10">
                  <c:v>598918.04341000004</c:v>
                </c:pt>
                <c:pt idx="11">
                  <c:v>586690.52494999999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9-4C87-8EFB-D4F2FA4C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1532752"/>
        <c:axId val="-281532208"/>
      </c:lineChart>
      <c:catAx>
        <c:axId val="-28153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1532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15322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1532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'2002_2023_AYLIK_IHR'!$A$3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'2002_2023_AYLIK_IHR'!$C$3:$N$3</c:f>
              <c:numCache>
                <c:formatCode>#,##0</c:formatCode>
                <c:ptCount val="12"/>
                <c:pt idx="0">
                  <c:v>2549929.6429399997</c:v>
                </c:pt>
                <c:pt idx="1">
                  <c:v>2742291.4416200002</c:v>
                </c:pt>
                <c:pt idx="2">
                  <c:v>2964177.4834699999</c:v>
                </c:pt>
                <c:pt idx="3">
                  <c:v>2748865.2314600004</c:v>
                </c:pt>
                <c:pt idx="4">
                  <c:v>2408398.0746100005</c:v>
                </c:pt>
                <c:pt idx="5">
                  <c:v>2984657.0687499996</c:v>
                </c:pt>
                <c:pt idx="6">
                  <c:v>2311727.7835399997</c:v>
                </c:pt>
                <c:pt idx="7">
                  <c:v>2760173.0583800003</c:v>
                </c:pt>
                <c:pt idx="8">
                  <c:v>2982954.8267999999</c:v>
                </c:pt>
                <c:pt idx="9">
                  <c:v>3028319.4974199999</c:v>
                </c:pt>
                <c:pt idx="10">
                  <c:v>3321367.6546499999</c:v>
                </c:pt>
                <c:pt idx="11">
                  <c:v>3428036.6965599996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2-45ED-AE73-EAE7C411DC58}"/>
            </c:ext>
          </c:extLst>
        </c:ser>
        <c:ser>
          <c:idx val="1"/>
          <c:order val="1"/>
          <c:tx>
            <c:strRef>
              <c:f>'2002_2023_AYLIK_IHR'!$A$2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'2002_2023_AYLIK_IHR'!$C$2:$N$2</c:f>
              <c:numCache>
                <c:formatCode>#,##0</c:formatCode>
                <c:ptCount val="12"/>
                <c:pt idx="0">
                  <c:v>2869655.7399800001</c:v>
                </c:pt>
                <c:pt idx="1">
                  <c:v>2564355.1497200001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2-45ED-AE73-EAE7C411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5076240"/>
        <c:axId val="-285078416"/>
      </c:lineChart>
      <c:catAx>
        <c:axId val="-28507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784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6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C-4B07-88D6-1CF938A0EA94}"/>
            </c:ext>
          </c:extLst>
        </c:ser>
        <c:ser>
          <c:idx val="6"/>
          <c:order val="1"/>
          <c:tx>
            <c:strRef>
              <c:f>'2002_2023_AYLIK_IHR'!$A$70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'2002_2023_AYLIK_IHR'!$C$70:$N$70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C-4B07-88D6-1CF938A0EA94}"/>
            </c:ext>
          </c:extLst>
        </c:ser>
        <c:ser>
          <c:idx val="7"/>
          <c:order val="2"/>
          <c:tx>
            <c:strRef>
              <c:f>'2002_2023_AYLIK_IHR'!$A$71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'2002_2023_AYLIK_IHR'!$C$71:$N$71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C-4B07-88D6-1CF938A0EA94}"/>
            </c:ext>
          </c:extLst>
        </c:ser>
        <c:ser>
          <c:idx val="0"/>
          <c:order val="3"/>
          <c:tx>
            <c:strRef>
              <c:f>'2002_2023_AYLIK_IHR'!$A$72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'2002_2023_AYLIK_IHR'!$C$72:$N$72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DC-4B07-88D6-1CF938A0EA94}"/>
            </c:ext>
          </c:extLst>
        </c:ser>
        <c:ser>
          <c:idx val="3"/>
          <c:order val="4"/>
          <c:tx>
            <c:strRef>
              <c:f>'2002_2023_AYLIK_IHR'!$A$73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'2002_2023_AYLIK_IHR'!$C$73:$N$73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DC-4B07-88D6-1CF938A0EA94}"/>
            </c:ext>
          </c:extLst>
        </c:ser>
        <c:ser>
          <c:idx val="4"/>
          <c:order val="5"/>
          <c:tx>
            <c:strRef>
              <c:f>'2002_2023_AYLIK_IHR'!$A$74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'2002_2023_AYLIK_IHR'!$C$74:$N$74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DC-4B07-88D6-1CF938A0EA94}"/>
            </c:ext>
          </c:extLst>
        </c:ser>
        <c:ser>
          <c:idx val="1"/>
          <c:order val="6"/>
          <c:tx>
            <c:strRef>
              <c:f>'2002_2023_AYLIK_IHR'!$A$75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'2002_2023_AYLIK_IHR'!$C$75:$N$75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DC-4B07-88D6-1CF938A0EA94}"/>
            </c:ext>
          </c:extLst>
        </c:ser>
        <c:ser>
          <c:idx val="2"/>
          <c:order val="7"/>
          <c:tx>
            <c:strRef>
              <c:f>'2002_2023_AYLIK_IHR'!$A$76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'2002_2023_AYLIK_IHR'!$C$76:$N$76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DC-4B07-88D6-1CF938A0EA94}"/>
            </c:ext>
          </c:extLst>
        </c:ser>
        <c:ser>
          <c:idx val="8"/>
          <c:order val="8"/>
          <c:tx>
            <c:strRef>
              <c:f>'2002_2023_AYLIK_IHR'!$A$77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'2002_2023_AYLIK_IHR'!$C$77:$N$77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DC-4B07-88D6-1CF938A0EA94}"/>
            </c:ext>
          </c:extLst>
        </c:ser>
        <c:ser>
          <c:idx val="9"/>
          <c:order val="9"/>
          <c:tx>
            <c:strRef>
              <c:f>'2002_2023_AYLIK_IHR'!$A$78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'2002_2023_AYLIK_IHR'!$C$78:$N$78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DC-4B07-88D6-1CF938A0EA94}"/>
            </c:ext>
          </c:extLst>
        </c:ser>
        <c:ser>
          <c:idx val="10"/>
          <c:order val="10"/>
          <c:tx>
            <c:strRef>
              <c:f>'2002_2023_AYLIK_IHR'!$A$79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'2002_2023_AYLIK_IHR'!$C$79:$N$79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DC-4B07-88D6-1CF938A0EA94}"/>
            </c:ext>
          </c:extLst>
        </c:ser>
        <c:ser>
          <c:idx val="11"/>
          <c:order val="11"/>
          <c:tx>
            <c:strRef>
              <c:f>'2002_2023_AYLIK_IHR'!$A$81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'2002_2023_AYLIK_IHR'!$C$81:$N$81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DC-4B07-88D6-1CF938A0EA94}"/>
            </c:ext>
          </c:extLst>
        </c:ser>
        <c:ser>
          <c:idx val="12"/>
          <c:order val="12"/>
          <c:tx>
            <c:strRef>
              <c:f>'2002_2023_AYLIK_IHR'!$A$82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'2002_2023_AYLIK_IHR'!$C$82:$N$82</c:f>
              <c:numCache>
                <c:formatCode>#,##0</c:formatCode>
                <c:ptCount val="12"/>
                <c:pt idx="0">
                  <c:v>17553864.324999999</c:v>
                </c:pt>
                <c:pt idx="1">
                  <c:v>19904521.083999999</c:v>
                </c:pt>
                <c:pt idx="2">
                  <c:v>22609673.155999999</c:v>
                </c:pt>
                <c:pt idx="3">
                  <c:v>23331565.295000002</c:v>
                </c:pt>
                <c:pt idx="4">
                  <c:v>18932356.289999999</c:v>
                </c:pt>
                <c:pt idx="5">
                  <c:v>23360241.504999999</c:v>
                </c:pt>
                <c:pt idx="6">
                  <c:v>18536681.749000002</c:v>
                </c:pt>
                <c:pt idx="7">
                  <c:v>21276413.725000001</c:v>
                </c:pt>
                <c:pt idx="8">
                  <c:v>22597908.364</c:v>
                </c:pt>
                <c:pt idx="9">
                  <c:v>21310684.537999999</c:v>
                </c:pt>
                <c:pt idx="10">
                  <c:v>21876497.318999998</c:v>
                </c:pt>
                <c:pt idx="11">
                  <c:v>22910601.697000001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DC-4B07-88D6-1CF938A0EA94}"/>
            </c:ext>
          </c:extLst>
        </c:ser>
        <c:ser>
          <c:idx val="13"/>
          <c:order val="13"/>
          <c:tx>
            <c:strRef>
              <c:f>'2002_2023_AYLIK_IHR'!$A$83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'2002_2023_AYLIK_IHR'!$C$83:$N$83</c:f>
              <c:numCache>
                <c:formatCode>#,##0</c:formatCode>
                <c:ptCount val="12"/>
                <c:pt idx="0">
                  <c:v>19369137.929000001</c:v>
                </c:pt>
                <c:pt idx="1">
                  <c:v>18638462.309689999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DC-4B07-88D6-1CF938A0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5075696"/>
        <c:axId val="-285074064"/>
      </c:lineChart>
      <c:catAx>
        <c:axId val="-28507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4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74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56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96022429014555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2002-2022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'2002_2023_AYLIK_IHR'!$A$62:$A$83</c:f>
              <c:strCache>
                <c:ptCount val="22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'2002_2023_AYLIK_IHR'!$A$62:$A$82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cat>
          <c:val>
            <c:numRef>
              <c:f>'2002_2023_AYLIK_IHR'!$O$62:$O$83</c:f>
              <c:numCache>
                <c:formatCode>#,##0</c:formatCode>
                <c:ptCount val="22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254201009.04699999</c:v>
                </c:pt>
                <c:pt idx="21">
                  <c:v>38007600.238690004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2-409A-975D-34DFB584C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85072976"/>
        <c:axId val="-285082768"/>
      </c:barChart>
      <c:catAx>
        <c:axId val="-28507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8276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2976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'2002_2023_AYLIK_IHR'!$A$4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'2002_2023_AYLIK_IHR'!$C$4:$N$4</c:f>
              <c:numCache>
                <c:formatCode>#,##0</c:formatCode>
                <c:ptCount val="12"/>
                <c:pt idx="0">
                  <c:v>986963.27786999999</c:v>
                </c:pt>
                <c:pt idx="1">
                  <c:v>833564.70949000004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C-45FF-AD2B-9B682DE26DAA}"/>
            </c:ext>
          </c:extLst>
        </c:ser>
        <c:ser>
          <c:idx val="0"/>
          <c:order val="1"/>
          <c:tx>
            <c:strRef>
              <c:f>'2002_2023_AYLIK_IHR'!$A$5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'2002_2023_AYLIK_IHR'!$C$5:$N$5</c:f>
              <c:numCache>
                <c:formatCode>#,##0</c:formatCode>
                <c:ptCount val="12"/>
                <c:pt idx="0">
                  <c:v>829221.51020000002</c:v>
                </c:pt>
                <c:pt idx="1">
                  <c:v>938161.19772000005</c:v>
                </c:pt>
                <c:pt idx="2">
                  <c:v>960869.57848000003</c:v>
                </c:pt>
                <c:pt idx="3">
                  <c:v>811604.11647000001</c:v>
                </c:pt>
                <c:pt idx="4">
                  <c:v>865010.54304000002</c:v>
                </c:pt>
                <c:pt idx="5">
                  <c:v>994772.19979999994</c:v>
                </c:pt>
                <c:pt idx="6">
                  <c:v>826260.72427000001</c:v>
                </c:pt>
                <c:pt idx="7">
                  <c:v>993120.15720000002</c:v>
                </c:pt>
                <c:pt idx="8">
                  <c:v>1009505.59768</c:v>
                </c:pt>
                <c:pt idx="9">
                  <c:v>1042953.41229</c:v>
                </c:pt>
                <c:pt idx="10">
                  <c:v>1075569.47196</c:v>
                </c:pt>
                <c:pt idx="11">
                  <c:v>1123003.55862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5C-45FF-AD2B-9B682DE2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071344"/>
        <c:axId val="-285080592"/>
      </c:lineChart>
      <c:catAx>
        <c:axId val="-285071344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805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13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'2002_2023_AYLIK_IHR'!$A$6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'2002_2023_AYLIK_IHR'!$C$6:$N$6</c:f>
              <c:numCache>
                <c:formatCode>#,##0</c:formatCode>
                <c:ptCount val="12"/>
                <c:pt idx="0">
                  <c:v>324517.20389</c:v>
                </c:pt>
                <c:pt idx="1">
                  <c:v>309971.13965000003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C-49C7-AEFE-153470AD03D1}"/>
            </c:ext>
          </c:extLst>
        </c:ser>
        <c:ser>
          <c:idx val="0"/>
          <c:order val="1"/>
          <c:tx>
            <c:strRef>
              <c:f>'2002_2023_AYLIK_IHR'!$A$7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'2002_2023_AYLIK_IHR'!$C$7:$N$7</c:f>
              <c:numCache>
                <c:formatCode>#,##0</c:formatCode>
                <c:ptCount val="12"/>
                <c:pt idx="0">
                  <c:v>284427.62802</c:v>
                </c:pt>
                <c:pt idx="1">
                  <c:v>253755.51634</c:v>
                </c:pt>
                <c:pt idx="2">
                  <c:v>224880.32947</c:v>
                </c:pt>
                <c:pt idx="3">
                  <c:v>209879.04910999999</c:v>
                </c:pt>
                <c:pt idx="4">
                  <c:v>189527.81724</c:v>
                </c:pt>
                <c:pt idx="5">
                  <c:v>293476.03868</c:v>
                </c:pt>
                <c:pt idx="6">
                  <c:v>155047.71494000001</c:v>
                </c:pt>
                <c:pt idx="7">
                  <c:v>154822.78200000001</c:v>
                </c:pt>
                <c:pt idx="8">
                  <c:v>178508.83301</c:v>
                </c:pt>
                <c:pt idx="9">
                  <c:v>238895.37641999999</c:v>
                </c:pt>
                <c:pt idx="10">
                  <c:v>354084.77059999999</c:v>
                </c:pt>
                <c:pt idx="11">
                  <c:v>414885.64438000001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C-49C7-AEFE-153470AD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080048"/>
        <c:axId val="-285086032"/>
      </c:lineChart>
      <c:catAx>
        <c:axId val="-28508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8603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00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'2002_2023_AYLIK_IHR'!$A$8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'2002_2023_AYLIK_IHR'!$C$1:$N$1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'2002_2023_AYLIK_IHR'!$C$8:$N$8</c:f>
              <c:numCache>
                <c:formatCode>#,##0</c:formatCode>
                <c:ptCount val="12"/>
                <c:pt idx="0">
                  <c:v>170709.31557999999</c:v>
                </c:pt>
                <c:pt idx="1">
                  <c:v>171365.04516000001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F-45EF-A45D-2F0F47F436EF}"/>
            </c:ext>
          </c:extLst>
        </c:ser>
        <c:ser>
          <c:idx val="0"/>
          <c:order val="1"/>
          <c:tx>
            <c:strRef>
              <c:f>'2002_2023_AYLIK_IHR'!$A$9</c:f>
              <c:strCache>
                <c:ptCount val="1"/>
                <c:pt idx="0">
                  <c:v>2022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'2002_2023_AYLIK_IHR'!$C$9:$N$9</c:f>
              <c:numCache>
                <c:formatCode>#,##0</c:formatCode>
                <c:ptCount val="12"/>
                <c:pt idx="0">
                  <c:v>172966.68771</c:v>
                </c:pt>
                <c:pt idx="1">
                  <c:v>202800.77635999999</c:v>
                </c:pt>
                <c:pt idx="2">
                  <c:v>229785.32113999999</c:v>
                </c:pt>
                <c:pt idx="3">
                  <c:v>206672.23843999999</c:v>
                </c:pt>
                <c:pt idx="4">
                  <c:v>157721.86092000001</c:v>
                </c:pt>
                <c:pt idx="5">
                  <c:v>182204.15208</c:v>
                </c:pt>
                <c:pt idx="6">
                  <c:v>160742.92937999999</c:v>
                </c:pt>
                <c:pt idx="7">
                  <c:v>235806.80635</c:v>
                </c:pt>
                <c:pt idx="8">
                  <c:v>261611.87456</c:v>
                </c:pt>
                <c:pt idx="9">
                  <c:v>246312.62586999999</c:v>
                </c:pt>
                <c:pt idx="10">
                  <c:v>231126.30385</c:v>
                </c:pt>
                <c:pt idx="11">
                  <c:v>237177.96648999999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F-45EF-A45D-2F0F47F4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5075152"/>
        <c:axId val="-285083856"/>
      </c:lineChart>
      <c:catAx>
        <c:axId val="-28507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8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850838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85075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484188</xdr:colOff>
      <xdr:row>0</xdr:row>
      <xdr:rowOff>0</xdr:rowOff>
    </xdr:from>
    <xdr:to>
      <xdr:col>0</xdr:col>
      <xdr:colOff>3263900</xdr:colOff>
      <xdr:row>4</xdr:row>
      <xdr:rowOff>123093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188" y="0"/>
          <a:ext cx="2779712" cy="91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sqref="A1:A1048576"/>
    </sheetView>
  </sheetViews>
  <sheetFormatPr defaultColWidth="9.08984375" defaultRowHeight="12.5" x14ac:dyDescent="0.25"/>
  <cols>
    <col min="1" max="1" width="52.36328125" style="1" customWidth="1"/>
    <col min="2" max="2" width="17.9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90625" style="1" bestFit="1" customWidth="1"/>
    <col min="8" max="8" width="10.36328125" style="1" bestFit="1" customWidth="1"/>
    <col min="9" max="9" width="13.54296875" style="1" bestFit="1" customWidth="1"/>
    <col min="10" max="11" width="18.6328125" style="1" bestFit="1" customWidth="1"/>
    <col min="12" max="13" width="9.453125" style="1" bestFit="1" customWidth="1"/>
    <col min="14" max="16384" width="9.08984375" style="1"/>
  </cols>
  <sheetData>
    <row r="1" spans="1:13" ht="25" x14ac:dyDescent="0.5">
      <c r="B1" s="150" t="s">
        <v>122</v>
      </c>
      <c r="C1" s="150"/>
      <c r="D1" s="150"/>
      <c r="E1" s="150"/>
      <c r="F1" s="150"/>
      <c r="G1" s="150"/>
      <c r="H1" s="150"/>
      <c r="I1" s="150"/>
      <c r="J1" s="150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7" t="s">
        <v>123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8" x14ac:dyDescent="0.25">
      <c r="A6" s="3"/>
      <c r="B6" s="146" t="s">
        <v>124</v>
      </c>
      <c r="C6" s="146"/>
      <c r="D6" s="146"/>
      <c r="E6" s="146"/>
      <c r="F6" s="146" t="s">
        <v>125</v>
      </c>
      <c r="G6" s="146"/>
      <c r="H6" s="146"/>
      <c r="I6" s="146"/>
      <c r="J6" s="146" t="s">
        <v>104</v>
      </c>
      <c r="K6" s="146"/>
      <c r="L6" s="146"/>
      <c r="M6" s="146"/>
    </row>
    <row r="7" spans="1:13" ht="29" x14ac:dyDescent="0.4">
      <c r="A7" s="4" t="s">
        <v>1</v>
      </c>
      <c r="B7" s="5">
        <v>2022</v>
      </c>
      <c r="C7" s="6">
        <v>2023</v>
      </c>
      <c r="D7" s="7" t="s">
        <v>118</v>
      </c>
      <c r="E7" s="7" t="s">
        <v>119</v>
      </c>
      <c r="F7" s="5">
        <v>2022</v>
      </c>
      <c r="G7" s="6">
        <v>2023</v>
      </c>
      <c r="H7" s="7" t="s">
        <v>118</v>
      </c>
      <c r="I7" s="7" t="s">
        <v>119</v>
      </c>
      <c r="J7" s="5" t="s">
        <v>126</v>
      </c>
      <c r="K7" s="5" t="s">
        <v>127</v>
      </c>
      <c r="L7" s="7" t="s">
        <v>118</v>
      </c>
      <c r="M7" s="7" t="s">
        <v>119</v>
      </c>
    </row>
    <row r="8" spans="1:13" ht="16.5" x14ac:dyDescent="0.35">
      <c r="A8" s="85" t="s">
        <v>2</v>
      </c>
      <c r="B8" s="8">
        <f>B9+B18+B20</f>
        <v>2742291.4416200002</v>
      </c>
      <c r="C8" s="8">
        <f>C9+C18+C20</f>
        <v>2564355.1497200001</v>
      </c>
      <c r="D8" s="10">
        <f t="shared" ref="D8:D46" si="0">(C8-B8)/B8*100</f>
        <v>-6.4885988848393428</v>
      </c>
      <c r="E8" s="10">
        <f>C8/C$44*100</f>
        <v>15.540245058681526</v>
      </c>
      <c r="F8" s="8">
        <f>F9+F18+F20</f>
        <v>5292221.0845600003</v>
      </c>
      <c r="G8" s="8">
        <f>G9+G18+G20</f>
        <v>5434010.8896999992</v>
      </c>
      <c r="H8" s="10">
        <f t="shared" ref="H8:H46" si="1">(G8-F8)/F8*100</f>
        <v>2.6792116745399994</v>
      </c>
      <c r="I8" s="10">
        <f t="shared" ref="I8:I44" si="2">G8/G$44*100</f>
        <v>16.239272852992119</v>
      </c>
      <c r="J8" s="8">
        <f>J9+J18+J20</f>
        <v>30812242.315000001</v>
      </c>
      <c r="K8" s="8">
        <f>K9+K18+K20</f>
        <v>34372688.26534</v>
      </c>
      <c r="L8" s="10">
        <f t="shared" ref="L8:L46" si="3">(K8-J8)/J8*100</f>
        <v>11.555296475799505</v>
      </c>
      <c r="M8" s="10">
        <f t="shared" ref="M8:M44" si="4">K8/K$44*100</f>
        <v>15.236747196809283</v>
      </c>
    </row>
    <row r="9" spans="1:13" ht="15.5" x14ac:dyDescent="0.35">
      <c r="A9" s="9" t="s">
        <v>3</v>
      </c>
      <c r="B9" s="8">
        <f>B10+B11+B12+B13+B14+B15+B16+B17</f>
        <v>1803923.1892500001</v>
      </c>
      <c r="C9" s="8">
        <f>C10+C11+C12+C13+C14+C15+C16+C17</f>
        <v>1741399.1824100001</v>
      </c>
      <c r="D9" s="10">
        <f t="shared" si="0"/>
        <v>-3.4660016131837041</v>
      </c>
      <c r="E9" s="10">
        <f t="shared" ref="E9:E44" si="5">C9/C$44*100</f>
        <v>10.553050751411678</v>
      </c>
      <c r="F9" s="8">
        <f>F10+F11+F12+F13+F14+F15+F16+F17</f>
        <v>3496060.4813500005</v>
      </c>
      <c r="G9" s="8">
        <f>G10+G11+G12+G13+G14+G15+G16+G17</f>
        <v>3713874.7378799994</v>
      </c>
      <c r="H9" s="10">
        <f t="shared" si="1"/>
        <v>6.2302771274108562</v>
      </c>
      <c r="I9" s="10">
        <f t="shared" si="2"/>
        <v>11.098731017375183</v>
      </c>
      <c r="J9" s="8">
        <f>J10+J11+J12+J13+J14+J15+J16+J17</f>
        <v>19985969.707249999</v>
      </c>
      <c r="K9" s="8">
        <f>K10+K11+K12+K13+K14+K15+K16+K17</f>
        <v>21947288.048430003</v>
      </c>
      <c r="L9" s="10">
        <f t="shared" si="3"/>
        <v>9.8134760029608543</v>
      </c>
      <c r="M9" s="10">
        <f t="shared" si="4"/>
        <v>9.7288078566343099</v>
      </c>
    </row>
    <row r="10" spans="1:13" ht="14" x14ac:dyDescent="0.3">
      <c r="A10" s="11" t="s">
        <v>128</v>
      </c>
      <c r="B10" s="12">
        <v>938161.19772000005</v>
      </c>
      <c r="C10" s="12">
        <v>833564.70949000004</v>
      </c>
      <c r="D10" s="13">
        <f t="shared" si="0"/>
        <v>-11.149095537547215</v>
      </c>
      <c r="E10" s="13">
        <f t="shared" si="5"/>
        <v>5.0514843309272859</v>
      </c>
      <c r="F10" s="12">
        <v>1767382.70792</v>
      </c>
      <c r="G10" s="12">
        <v>1820527.9873599999</v>
      </c>
      <c r="H10" s="13">
        <f t="shared" si="1"/>
        <v>3.0070046064072704</v>
      </c>
      <c r="I10" s="13">
        <f t="shared" si="2"/>
        <v>5.4405578721392285</v>
      </c>
      <c r="J10" s="12">
        <v>9679508.8334199991</v>
      </c>
      <c r="K10" s="12">
        <v>11523197.347170001</v>
      </c>
      <c r="L10" s="13">
        <f t="shared" si="3"/>
        <v>19.047335412148005</v>
      </c>
      <c r="M10" s="13">
        <f t="shared" si="4"/>
        <v>5.1080102761359027</v>
      </c>
    </row>
    <row r="11" spans="1:13" ht="14" x14ac:dyDescent="0.3">
      <c r="A11" s="11" t="s">
        <v>129</v>
      </c>
      <c r="B11" s="12">
        <v>253755.51634</v>
      </c>
      <c r="C11" s="12">
        <v>309971.13965000003</v>
      </c>
      <c r="D11" s="13">
        <f t="shared" si="0"/>
        <v>22.153458620650543</v>
      </c>
      <c r="E11" s="13">
        <f t="shared" si="5"/>
        <v>1.8784556701538637</v>
      </c>
      <c r="F11" s="12">
        <v>538183.14436000003</v>
      </c>
      <c r="G11" s="12">
        <v>634488.34354000003</v>
      </c>
      <c r="H11" s="13">
        <f t="shared" si="1"/>
        <v>17.894503049612378</v>
      </c>
      <c r="I11" s="13">
        <f t="shared" si="2"/>
        <v>1.8961370416682957</v>
      </c>
      <c r="J11" s="12">
        <v>3090899.58556</v>
      </c>
      <c r="K11" s="12">
        <v>3048496.6993900002</v>
      </c>
      <c r="L11" s="13">
        <f t="shared" si="3"/>
        <v>-1.3718623008038422</v>
      </c>
      <c r="M11" s="13">
        <f t="shared" si="4"/>
        <v>1.3513395629794358</v>
      </c>
    </row>
    <row r="12" spans="1:13" ht="14" x14ac:dyDescent="0.3">
      <c r="A12" s="11" t="s">
        <v>130</v>
      </c>
      <c r="B12" s="12">
        <v>202800.77635999999</v>
      </c>
      <c r="C12" s="12">
        <v>171365.04516000001</v>
      </c>
      <c r="D12" s="13">
        <f t="shared" si="0"/>
        <v>-15.500794308694916</v>
      </c>
      <c r="E12" s="13">
        <f t="shared" si="5"/>
        <v>1.0384890706613721</v>
      </c>
      <c r="F12" s="12">
        <v>375767.46406999999</v>
      </c>
      <c r="G12" s="12">
        <v>342074.36073999997</v>
      </c>
      <c r="H12" s="13">
        <f t="shared" si="1"/>
        <v>-8.9664770241319989</v>
      </c>
      <c r="I12" s="13">
        <f t="shared" si="2"/>
        <v>1.0222723128139328</v>
      </c>
      <c r="J12" s="12">
        <v>2127399.0240000002</v>
      </c>
      <c r="K12" s="12">
        <v>2491236.43982</v>
      </c>
      <c r="L12" s="13">
        <f t="shared" si="3"/>
        <v>17.102452888029514</v>
      </c>
      <c r="M12" s="13">
        <f t="shared" si="4"/>
        <v>1.1043168793781004</v>
      </c>
    </row>
    <row r="13" spans="1:13" ht="14" x14ac:dyDescent="0.3">
      <c r="A13" s="11" t="s">
        <v>131</v>
      </c>
      <c r="B13" s="12">
        <v>126408.85445</v>
      </c>
      <c r="C13" s="12">
        <v>107143.05196</v>
      </c>
      <c r="D13" s="13">
        <f t="shared" si="0"/>
        <v>-15.24086471143557</v>
      </c>
      <c r="E13" s="13">
        <f t="shared" si="5"/>
        <v>0.64929745943156547</v>
      </c>
      <c r="F13" s="12">
        <v>245794.32522</v>
      </c>
      <c r="G13" s="12">
        <v>235110.81800999999</v>
      </c>
      <c r="H13" s="13">
        <f t="shared" si="1"/>
        <v>-4.3465231349168292</v>
      </c>
      <c r="I13" s="13">
        <f t="shared" si="2"/>
        <v>0.70261705429989474</v>
      </c>
      <c r="J13" s="12">
        <v>1594288.87662</v>
      </c>
      <c r="K13" s="12">
        <v>1560720.0785699999</v>
      </c>
      <c r="L13" s="13">
        <f t="shared" si="3"/>
        <v>-2.1055655936813795</v>
      </c>
      <c r="M13" s="13">
        <f t="shared" si="4"/>
        <v>0.69183699274794519</v>
      </c>
    </row>
    <row r="14" spans="1:13" ht="14" x14ac:dyDescent="0.3">
      <c r="A14" s="11" t="s">
        <v>132</v>
      </c>
      <c r="B14" s="12">
        <v>165835.78760000001</v>
      </c>
      <c r="C14" s="12">
        <v>156305.72312000001</v>
      </c>
      <c r="D14" s="13">
        <f t="shared" si="0"/>
        <v>-5.7466875020889647</v>
      </c>
      <c r="E14" s="13">
        <f t="shared" si="5"/>
        <v>0.94722809421481524</v>
      </c>
      <c r="F14" s="12">
        <v>347786.51208999997</v>
      </c>
      <c r="G14" s="12">
        <v>299393.42470999999</v>
      </c>
      <c r="H14" s="13">
        <f t="shared" si="1"/>
        <v>-13.914595793029733</v>
      </c>
      <c r="I14" s="13">
        <f t="shared" si="2"/>
        <v>0.89472244589591898</v>
      </c>
      <c r="J14" s="12">
        <v>2211846.3332699998</v>
      </c>
      <c r="K14" s="12">
        <v>1700784.15261</v>
      </c>
      <c r="L14" s="13">
        <f t="shared" si="3"/>
        <v>-23.10568202558828</v>
      </c>
      <c r="M14" s="13">
        <f t="shared" si="4"/>
        <v>0.75392468490132902</v>
      </c>
    </row>
    <row r="15" spans="1:13" ht="14" x14ac:dyDescent="0.3">
      <c r="A15" s="11" t="s">
        <v>133</v>
      </c>
      <c r="B15" s="12">
        <v>46265.332340000001</v>
      </c>
      <c r="C15" s="12">
        <v>82022.44283</v>
      </c>
      <c r="D15" s="13">
        <f t="shared" si="0"/>
        <v>77.287049895641147</v>
      </c>
      <c r="E15" s="13">
        <f t="shared" si="5"/>
        <v>0.49706409115331518</v>
      </c>
      <c r="F15" s="12">
        <v>83786.840169999996</v>
      </c>
      <c r="G15" s="12">
        <v>201219.94200000001</v>
      </c>
      <c r="H15" s="13">
        <f t="shared" si="1"/>
        <v>140.15697643177992</v>
      </c>
      <c r="I15" s="13">
        <f t="shared" si="2"/>
        <v>0.60133584711709143</v>
      </c>
      <c r="J15" s="12">
        <v>351142.88565000001</v>
      </c>
      <c r="K15" s="12">
        <v>613061.59030000004</v>
      </c>
      <c r="L15" s="13">
        <f t="shared" si="3"/>
        <v>74.590349215010505</v>
      </c>
      <c r="M15" s="13">
        <f t="shared" si="4"/>
        <v>0.27175833310931663</v>
      </c>
    </row>
    <row r="16" spans="1:13" ht="14" x14ac:dyDescent="0.3">
      <c r="A16" s="11" t="s">
        <v>134</v>
      </c>
      <c r="B16" s="12">
        <v>55002.358999999997</v>
      </c>
      <c r="C16" s="12">
        <v>64827.892090000001</v>
      </c>
      <c r="D16" s="13">
        <f t="shared" si="0"/>
        <v>17.863839421869169</v>
      </c>
      <c r="E16" s="13">
        <f t="shared" si="5"/>
        <v>0.39286341824624543</v>
      </c>
      <c r="F16" s="12">
        <v>109251.03085</v>
      </c>
      <c r="G16" s="12">
        <v>150914.00255</v>
      </c>
      <c r="H16" s="13">
        <f t="shared" si="1"/>
        <v>38.135083372533693</v>
      </c>
      <c r="I16" s="13">
        <f t="shared" si="2"/>
        <v>0.45099903450541268</v>
      </c>
      <c r="J16" s="12">
        <v>783415.15350000001</v>
      </c>
      <c r="K16" s="12">
        <v>870587.32787000004</v>
      </c>
      <c r="L16" s="13">
        <f t="shared" si="3"/>
        <v>11.127200435241519</v>
      </c>
      <c r="M16" s="13">
        <f t="shared" si="4"/>
        <v>0.38591450645647357</v>
      </c>
    </row>
    <row r="17" spans="1:13" ht="14" x14ac:dyDescent="0.3">
      <c r="A17" s="11" t="s">
        <v>135</v>
      </c>
      <c r="B17" s="12">
        <v>15693.36544</v>
      </c>
      <c r="C17" s="12">
        <v>16199.178110000001</v>
      </c>
      <c r="D17" s="13">
        <f t="shared" si="0"/>
        <v>3.2230987797605333</v>
      </c>
      <c r="E17" s="13">
        <f t="shared" si="5"/>
        <v>9.8168616623214855E-2</v>
      </c>
      <c r="F17" s="12">
        <v>28108.45667</v>
      </c>
      <c r="G17" s="12">
        <v>30145.858970000001</v>
      </c>
      <c r="H17" s="13">
        <f t="shared" si="1"/>
        <v>7.248360605207151</v>
      </c>
      <c r="I17" s="13">
        <f t="shared" si="2"/>
        <v>9.0089408935409204E-2</v>
      </c>
      <c r="J17" s="12">
        <v>147469.01522999999</v>
      </c>
      <c r="K17" s="12">
        <v>139204.41269999999</v>
      </c>
      <c r="L17" s="13">
        <f t="shared" si="3"/>
        <v>-5.6042976330384517</v>
      </c>
      <c r="M17" s="13">
        <f t="shared" si="4"/>
        <v>6.1706620925805172E-2</v>
      </c>
    </row>
    <row r="18" spans="1:13" ht="15.5" x14ac:dyDescent="0.35">
      <c r="A18" s="9" t="s">
        <v>12</v>
      </c>
      <c r="B18" s="8">
        <f>B19</f>
        <v>316201.99005999998</v>
      </c>
      <c r="C18" s="8">
        <f>C19</f>
        <v>244169.93693</v>
      </c>
      <c r="D18" s="10">
        <f t="shared" si="0"/>
        <v>-22.780392089351416</v>
      </c>
      <c r="E18" s="10">
        <f t="shared" si="5"/>
        <v>1.4796938935191275</v>
      </c>
      <c r="F18" s="8">
        <f>F19</f>
        <v>616497.31038000004</v>
      </c>
      <c r="G18" s="8">
        <f>G19</f>
        <v>515461.16873999999</v>
      </c>
      <c r="H18" s="10">
        <f t="shared" si="1"/>
        <v>-16.388740054311484</v>
      </c>
      <c r="I18" s="10">
        <f t="shared" si="2"/>
        <v>1.5404302152131317</v>
      </c>
      <c r="J18" s="8">
        <f>J19</f>
        <v>3589140.4276700001</v>
      </c>
      <c r="K18" s="8">
        <f>K19</f>
        <v>3963730.29379</v>
      </c>
      <c r="L18" s="10">
        <f t="shared" si="3"/>
        <v>10.436757036090013</v>
      </c>
      <c r="M18" s="10">
        <f t="shared" si="4"/>
        <v>1.7570448949642381</v>
      </c>
    </row>
    <row r="19" spans="1:13" ht="14" x14ac:dyDescent="0.3">
      <c r="A19" s="11" t="s">
        <v>136</v>
      </c>
      <c r="B19" s="12">
        <v>316201.99005999998</v>
      </c>
      <c r="C19" s="12">
        <v>244169.93693</v>
      </c>
      <c r="D19" s="13">
        <f t="shared" si="0"/>
        <v>-22.780392089351416</v>
      </c>
      <c r="E19" s="13">
        <f t="shared" si="5"/>
        <v>1.4796938935191275</v>
      </c>
      <c r="F19" s="12">
        <v>616497.31038000004</v>
      </c>
      <c r="G19" s="12">
        <v>515461.16873999999</v>
      </c>
      <c r="H19" s="13">
        <f t="shared" si="1"/>
        <v>-16.388740054311484</v>
      </c>
      <c r="I19" s="13">
        <f t="shared" si="2"/>
        <v>1.5404302152131317</v>
      </c>
      <c r="J19" s="12">
        <v>3589140.4276700001</v>
      </c>
      <c r="K19" s="12">
        <v>3963730.29379</v>
      </c>
      <c r="L19" s="13">
        <f t="shared" si="3"/>
        <v>10.436757036090013</v>
      </c>
      <c r="M19" s="13">
        <f t="shared" si="4"/>
        <v>1.7570448949642381</v>
      </c>
    </row>
    <row r="20" spans="1:13" ht="15.5" x14ac:dyDescent="0.35">
      <c r="A20" s="9" t="s">
        <v>110</v>
      </c>
      <c r="B20" s="8">
        <f>B21</f>
        <v>622166.26231000002</v>
      </c>
      <c r="C20" s="8">
        <f>C21</f>
        <v>578786.03038000001</v>
      </c>
      <c r="D20" s="10">
        <f t="shared" si="0"/>
        <v>-6.9724500600428589</v>
      </c>
      <c r="E20" s="10">
        <f t="shared" si="5"/>
        <v>3.5075004137507202</v>
      </c>
      <c r="F20" s="8">
        <f>F21</f>
        <v>1179663.2928299999</v>
      </c>
      <c r="G20" s="8">
        <f>G21</f>
        <v>1204674.9830799999</v>
      </c>
      <c r="H20" s="10">
        <f t="shared" si="1"/>
        <v>2.1202397668912116</v>
      </c>
      <c r="I20" s="10">
        <f t="shared" si="2"/>
        <v>3.6001116204038044</v>
      </c>
      <c r="J20" s="8">
        <f>J21</f>
        <v>7237132.1800800003</v>
      </c>
      <c r="K20" s="8">
        <f>K21</f>
        <v>8461669.9231199995</v>
      </c>
      <c r="L20" s="10">
        <f t="shared" si="3"/>
        <v>16.920206962787059</v>
      </c>
      <c r="M20" s="10">
        <f t="shared" si="4"/>
        <v>3.7508944452107369</v>
      </c>
    </row>
    <row r="21" spans="1:13" ht="14" x14ac:dyDescent="0.3">
      <c r="A21" s="11" t="s">
        <v>137</v>
      </c>
      <c r="B21" s="12">
        <v>622166.26231000002</v>
      </c>
      <c r="C21" s="12">
        <v>578786.03038000001</v>
      </c>
      <c r="D21" s="13">
        <f t="shared" si="0"/>
        <v>-6.9724500600428589</v>
      </c>
      <c r="E21" s="13">
        <f t="shared" si="5"/>
        <v>3.5075004137507202</v>
      </c>
      <c r="F21" s="12">
        <v>1179663.2928299999</v>
      </c>
      <c r="G21" s="12">
        <v>1204674.9830799999</v>
      </c>
      <c r="H21" s="13">
        <f t="shared" si="1"/>
        <v>2.1202397668912116</v>
      </c>
      <c r="I21" s="13">
        <f t="shared" si="2"/>
        <v>3.6001116204038044</v>
      </c>
      <c r="J21" s="12">
        <v>7237132.1800800003</v>
      </c>
      <c r="K21" s="12">
        <v>8461669.9231199995</v>
      </c>
      <c r="L21" s="13">
        <f t="shared" si="3"/>
        <v>16.920206962787059</v>
      </c>
      <c r="M21" s="13">
        <f t="shared" si="4"/>
        <v>3.7508944452107369</v>
      </c>
    </row>
    <row r="22" spans="1:13" ht="16.5" x14ac:dyDescent="0.35">
      <c r="A22" s="85" t="s">
        <v>14</v>
      </c>
      <c r="B22" s="8">
        <f>B23+B27+B29</f>
        <v>14950490.1448</v>
      </c>
      <c r="C22" s="8">
        <f>C23+C27+C29</f>
        <v>13534468.193849999</v>
      </c>
      <c r="D22" s="10">
        <f t="shared" si="0"/>
        <v>-9.4714082095998275</v>
      </c>
      <c r="E22" s="10">
        <f t="shared" si="5"/>
        <v>82.020211784754295</v>
      </c>
      <c r="F22" s="8">
        <f>F23+F27+F29</f>
        <v>28036935.472439997</v>
      </c>
      <c r="G22" s="8">
        <f>G23+G27+G29</f>
        <v>27184046.371059999</v>
      </c>
      <c r="H22" s="10">
        <f t="shared" si="1"/>
        <v>-3.0420197036811629</v>
      </c>
      <c r="I22" s="10">
        <f t="shared" si="2"/>
        <v>81.238178433684567</v>
      </c>
      <c r="J22" s="8">
        <f>J23+J27+J29</f>
        <v>175792659.44045001</v>
      </c>
      <c r="K22" s="8">
        <f>K23+K27+K29</f>
        <v>184888041.70146</v>
      </c>
      <c r="L22" s="10">
        <f t="shared" si="3"/>
        <v>5.1739260842635266</v>
      </c>
      <c r="M22" s="10">
        <f t="shared" si="4"/>
        <v>81.957289152705528</v>
      </c>
    </row>
    <row r="23" spans="1:13" ht="15.5" x14ac:dyDescent="0.35">
      <c r="A23" s="9" t="s">
        <v>15</v>
      </c>
      <c r="B23" s="8">
        <f>B24+B25+B26</f>
        <v>1308204.2572600001</v>
      </c>
      <c r="C23" s="8">
        <f>C24+C25+C26</f>
        <v>1028224.0014199999</v>
      </c>
      <c r="D23" s="10">
        <f>(C23-B23)/B23*100</f>
        <v>-21.401876219728226</v>
      </c>
      <c r="E23" s="10">
        <f t="shared" si="5"/>
        <v>6.2311388338817331</v>
      </c>
      <c r="F23" s="8">
        <f>F24+F25+F26</f>
        <v>2454218.9863999998</v>
      </c>
      <c r="G23" s="8">
        <f>G24+G25+G26</f>
        <v>2236703.2082199999</v>
      </c>
      <c r="H23" s="10">
        <f t="shared" si="1"/>
        <v>-8.8629327450141488</v>
      </c>
      <c r="I23" s="10">
        <f t="shared" si="2"/>
        <v>6.6842769414200989</v>
      </c>
      <c r="J23" s="8">
        <f>J24+J25+J26</f>
        <v>15310624.447520001</v>
      </c>
      <c r="K23" s="8">
        <f>K24+K25+K26</f>
        <v>14948341.798289999</v>
      </c>
      <c r="L23" s="10">
        <f t="shared" si="3"/>
        <v>-2.366217331447142</v>
      </c>
      <c r="M23" s="10">
        <f t="shared" si="4"/>
        <v>6.6263104949434553</v>
      </c>
    </row>
    <row r="24" spans="1:13" ht="14" x14ac:dyDescent="0.3">
      <c r="A24" s="11" t="s">
        <v>138</v>
      </c>
      <c r="B24" s="12">
        <v>879818.74132000003</v>
      </c>
      <c r="C24" s="12">
        <v>720069.48416999995</v>
      </c>
      <c r="D24" s="13">
        <f t="shared" si="0"/>
        <v>-18.157064591546074</v>
      </c>
      <c r="E24" s="13">
        <f t="shared" si="5"/>
        <v>4.363692074595062</v>
      </c>
      <c r="F24" s="12">
        <v>1694667.8341999999</v>
      </c>
      <c r="G24" s="12">
        <v>1538451.83342</v>
      </c>
      <c r="H24" s="13">
        <f t="shared" si="1"/>
        <v>-9.2180896826748704</v>
      </c>
      <c r="I24" s="13">
        <f t="shared" si="2"/>
        <v>4.5975872336672188</v>
      </c>
      <c r="J24" s="12">
        <v>10361386.12865</v>
      </c>
      <c r="K24" s="12">
        <v>10199173.12878</v>
      </c>
      <c r="L24" s="13">
        <f t="shared" si="3"/>
        <v>-1.5655530819517423</v>
      </c>
      <c r="M24" s="13">
        <f t="shared" si="4"/>
        <v>4.5210959753884721</v>
      </c>
    </row>
    <row r="25" spans="1:13" ht="14" x14ac:dyDescent="0.3">
      <c r="A25" s="11" t="s">
        <v>139</v>
      </c>
      <c r="B25" s="12">
        <v>177385.28137000001</v>
      </c>
      <c r="C25" s="12">
        <v>172158.39339000001</v>
      </c>
      <c r="D25" s="13">
        <f t="shared" si="0"/>
        <v>-2.9466300358356499</v>
      </c>
      <c r="E25" s="13">
        <f t="shared" si="5"/>
        <v>1.0432968391611517</v>
      </c>
      <c r="F25" s="12">
        <v>310073.27698000002</v>
      </c>
      <c r="G25" s="12">
        <v>350762.26358000003</v>
      </c>
      <c r="H25" s="13">
        <f t="shared" si="1"/>
        <v>13.122377715453522</v>
      </c>
      <c r="I25" s="13">
        <f t="shared" si="2"/>
        <v>1.0482356808679918</v>
      </c>
      <c r="J25" s="12">
        <v>1802974.1674899999</v>
      </c>
      <c r="K25" s="12">
        <v>2097572.77006</v>
      </c>
      <c r="L25" s="13">
        <f t="shared" si="3"/>
        <v>16.339590876120198</v>
      </c>
      <c r="M25" s="13">
        <f t="shared" si="4"/>
        <v>0.9298133965431653</v>
      </c>
    </row>
    <row r="26" spans="1:13" ht="14" x14ac:dyDescent="0.3">
      <c r="A26" s="11" t="s">
        <v>140</v>
      </c>
      <c r="B26" s="12">
        <v>251000.23457</v>
      </c>
      <c r="C26" s="12">
        <v>135996.12385999999</v>
      </c>
      <c r="D26" s="13">
        <f t="shared" si="0"/>
        <v>-45.818327981652615</v>
      </c>
      <c r="E26" s="13">
        <f t="shared" si="5"/>
        <v>0.82414992012552069</v>
      </c>
      <c r="F26" s="12">
        <v>449477.87521999999</v>
      </c>
      <c r="G26" s="12">
        <v>347489.11122000002</v>
      </c>
      <c r="H26" s="13">
        <f t="shared" si="1"/>
        <v>-22.690497046174045</v>
      </c>
      <c r="I26" s="13">
        <f t="shared" si="2"/>
        <v>1.0384540268848896</v>
      </c>
      <c r="J26" s="12">
        <v>3146264.1513800002</v>
      </c>
      <c r="K26" s="12">
        <v>2651595.8994499999</v>
      </c>
      <c r="L26" s="13">
        <f t="shared" si="3"/>
        <v>-15.72240054011457</v>
      </c>
      <c r="M26" s="13">
        <f t="shared" si="4"/>
        <v>1.175401123011818</v>
      </c>
    </row>
    <row r="27" spans="1:13" ht="15.5" x14ac:dyDescent="0.35">
      <c r="A27" s="9" t="s">
        <v>19</v>
      </c>
      <c r="B27" s="8">
        <f>B28</f>
        <v>2432060.3605399998</v>
      </c>
      <c r="C27" s="8">
        <f>C28</f>
        <v>2251822.13851</v>
      </c>
      <c r="D27" s="10">
        <f t="shared" si="0"/>
        <v>-7.4109271691752268</v>
      </c>
      <c r="E27" s="10">
        <f t="shared" si="5"/>
        <v>13.646264194267571</v>
      </c>
      <c r="F27" s="8">
        <f>F28</f>
        <v>4572814.9503499996</v>
      </c>
      <c r="G27" s="8">
        <f>G28</f>
        <v>4548442.7244699998</v>
      </c>
      <c r="H27" s="10">
        <f t="shared" si="1"/>
        <v>-0.53298080382925572</v>
      </c>
      <c r="I27" s="10">
        <f t="shared" si="2"/>
        <v>13.592796179131881</v>
      </c>
      <c r="J27" s="8">
        <f>J28</f>
        <v>26667893.613400001</v>
      </c>
      <c r="K27" s="8">
        <f>K28</f>
        <v>33475623.51131</v>
      </c>
      <c r="L27" s="10">
        <f t="shared" si="3"/>
        <v>25.527812569678439</v>
      </c>
      <c r="M27" s="10">
        <f t="shared" si="4"/>
        <v>14.839095759982168</v>
      </c>
    </row>
    <row r="28" spans="1:13" ht="14" x14ac:dyDescent="0.3">
      <c r="A28" s="11" t="s">
        <v>141</v>
      </c>
      <c r="B28" s="12">
        <v>2432060.3605399998</v>
      </c>
      <c r="C28" s="12">
        <v>2251822.13851</v>
      </c>
      <c r="D28" s="13">
        <f t="shared" si="0"/>
        <v>-7.4109271691752268</v>
      </c>
      <c r="E28" s="13">
        <f t="shared" si="5"/>
        <v>13.646264194267571</v>
      </c>
      <c r="F28" s="12">
        <v>4572814.9503499996</v>
      </c>
      <c r="G28" s="12">
        <v>4548442.7244699998</v>
      </c>
      <c r="H28" s="13">
        <f t="shared" si="1"/>
        <v>-0.53298080382925572</v>
      </c>
      <c r="I28" s="13">
        <f t="shared" si="2"/>
        <v>13.592796179131881</v>
      </c>
      <c r="J28" s="12">
        <v>26667893.613400001</v>
      </c>
      <c r="K28" s="12">
        <v>33475623.51131</v>
      </c>
      <c r="L28" s="13">
        <f t="shared" si="3"/>
        <v>25.527812569678439</v>
      </c>
      <c r="M28" s="13">
        <f t="shared" si="4"/>
        <v>14.839095759982168</v>
      </c>
    </row>
    <row r="29" spans="1:13" ht="15.5" x14ac:dyDescent="0.35">
      <c r="A29" s="9" t="s">
        <v>21</v>
      </c>
      <c r="B29" s="8">
        <f>B30+B31+B32+B33+B34+B35+B36+B37+B38+B39+B40+B41</f>
        <v>11210225.526999999</v>
      </c>
      <c r="C29" s="8">
        <f>C30+C31+C32+C33+C34+C35+C36+C37+C38+C39+C40+C41</f>
        <v>10254422.053919999</v>
      </c>
      <c r="D29" s="10">
        <f t="shared" si="0"/>
        <v>-8.5261752386509322</v>
      </c>
      <c r="E29" s="10">
        <f t="shared" si="5"/>
        <v>62.142808756604992</v>
      </c>
      <c r="F29" s="8">
        <f>F30+F31+F32+F33+F34+F35+F36+F37+F38+F39+F40+F41</f>
        <v>21009901.535689998</v>
      </c>
      <c r="G29" s="8">
        <f>G30+G31+G32+G33+G34+G35+G36+G37+G38+G39+G40+G41</f>
        <v>20398900.438369997</v>
      </c>
      <c r="H29" s="10">
        <f t="shared" si="1"/>
        <v>-2.9081578334961735</v>
      </c>
      <c r="I29" s="10">
        <f t="shared" si="2"/>
        <v>60.961105313132578</v>
      </c>
      <c r="J29" s="8">
        <f>J30+J31+J32+J33+J34+J35+J36+J37+J38+J39+J40+J41</f>
        <v>133814141.37953</v>
      </c>
      <c r="K29" s="8">
        <f>K30+K31+K32+K33+K34+K35+K36+K37+K38+K39+K40+K41</f>
        <v>136464076.39186001</v>
      </c>
      <c r="L29" s="10">
        <f t="shared" si="3"/>
        <v>1.9803101413729804</v>
      </c>
      <c r="M29" s="10">
        <f t="shared" si="4"/>
        <v>60.491882897779902</v>
      </c>
    </row>
    <row r="30" spans="1:13" ht="14" x14ac:dyDescent="0.3">
      <c r="A30" s="11" t="s">
        <v>142</v>
      </c>
      <c r="B30" s="12">
        <v>1840370.0933099999</v>
      </c>
      <c r="C30" s="12">
        <v>1581188.70141</v>
      </c>
      <c r="D30" s="13">
        <f t="shared" si="0"/>
        <v>-14.083112567529769</v>
      </c>
      <c r="E30" s="13">
        <f t="shared" si="5"/>
        <v>9.58215943942586</v>
      </c>
      <c r="F30" s="12">
        <v>3431947.65918</v>
      </c>
      <c r="G30" s="12">
        <v>3211572.0842900001</v>
      </c>
      <c r="H30" s="13">
        <f t="shared" si="1"/>
        <v>-6.4212976646227311</v>
      </c>
      <c r="I30" s="13">
        <f t="shared" si="2"/>
        <v>9.5976243740500156</v>
      </c>
      <c r="J30" s="12">
        <v>20648829.014940001</v>
      </c>
      <c r="K30" s="12">
        <v>20979422.849059999</v>
      </c>
      <c r="L30" s="13">
        <f t="shared" si="3"/>
        <v>1.6010294524730875</v>
      </c>
      <c r="M30" s="13">
        <f t="shared" si="4"/>
        <v>9.2997719531998797</v>
      </c>
    </row>
    <row r="31" spans="1:13" ht="14" x14ac:dyDescent="0.3">
      <c r="A31" s="11" t="s">
        <v>143</v>
      </c>
      <c r="B31" s="12">
        <v>2538030.7753300001</v>
      </c>
      <c r="C31" s="12">
        <v>2631930.0147099998</v>
      </c>
      <c r="D31" s="13">
        <f t="shared" si="0"/>
        <v>3.6996887623551653</v>
      </c>
      <c r="E31" s="13">
        <f t="shared" si="5"/>
        <v>15.949755403559681</v>
      </c>
      <c r="F31" s="12">
        <v>4765635.8768800003</v>
      </c>
      <c r="G31" s="12">
        <v>5347174.4057900002</v>
      </c>
      <c r="H31" s="13">
        <f t="shared" si="1"/>
        <v>12.202747837518917</v>
      </c>
      <c r="I31" s="13">
        <f t="shared" si="2"/>
        <v>15.979766314556237</v>
      </c>
      <c r="J31" s="12">
        <v>29303201.29896</v>
      </c>
      <c r="K31" s="12">
        <v>31560872.564429998</v>
      </c>
      <c r="L31" s="13">
        <f t="shared" si="3"/>
        <v>7.704520889839177</v>
      </c>
      <c r="M31" s="13">
        <f t="shared" si="4"/>
        <v>13.990323737926499</v>
      </c>
    </row>
    <row r="32" spans="1:13" ht="14" x14ac:dyDescent="0.3">
      <c r="A32" s="11" t="s">
        <v>144</v>
      </c>
      <c r="B32" s="12">
        <v>67064.578930000003</v>
      </c>
      <c r="C32" s="12">
        <v>49109.584390000004</v>
      </c>
      <c r="D32" s="13">
        <f t="shared" si="0"/>
        <v>-26.772694060661866</v>
      </c>
      <c r="E32" s="13">
        <f t="shared" si="5"/>
        <v>0.29760892372257075</v>
      </c>
      <c r="F32" s="12">
        <v>137844.37489000001</v>
      </c>
      <c r="G32" s="12">
        <v>69620.665380000006</v>
      </c>
      <c r="H32" s="13">
        <f t="shared" si="1"/>
        <v>-49.493285137273546</v>
      </c>
      <c r="I32" s="13">
        <f t="shared" si="2"/>
        <v>0.20805791601479473</v>
      </c>
      <c r="J32" s="12">
        <v>1705933.43928</v>
      </c>
      <c r="K32" s="12">
        <v>1384929.0655100001</v>
      </c>
      <c r="L32" s="13">
        <f t="shared" si="3"/>
        <v>-18.816934258905309</v>
      </c>
      <c r="M32" s="13">
        <f t="shared" si="4"/>
        <v>0.61391224025871127</v>
      </c>
    </row>
    <row r="33" spans="1:13" ht="14" x14ac:dyDescent="0.3">
      <c r="A33" s="11" t="s">
        <v>145</v>
      </c>
      <c r="B33" s="12">
        <v>1173479.1423599999</v>
      </c>
      <c r="C33" s="12">
        <v>1310996.56638</v>
      </c>
      <c r="D33" s="13">
        <f t="shared" si="0"/>
        <v>11.718778720125938</v>
      </c>
      <c r="E33" s="13">
        <f t="shared" si="5"/>
        <v>7.9447684595715131</v>
      </c>
      <c r="F33" s="12">
        <v>2153856.0038100001</v>
      </c>
      <c r="G33" s="12">
        <v>2486738.4359300002</v>
      </c>
      <c r="H33" s="13">
        <f t="shared" si="1"/>
        <v>15.455185097386151</v>
      </c>
      <c r="I33" s="13">
        <f t="shared" si="2"/>
        <v>7.4314948561539573</v>
      </c>
      <c r="J33" s="12">
        <v>14356385.905139999</v>
      </c>
      <c r="K33" s="12">
        <v>15503354.780889999</v>
      </c>
      <c r="L33" s="13">
        <f t="shared" si="3"/>
        <v>7.9892591584582009</v>
      </c>
      <c r="M33" s="13">
        <f t="shared" si="4"/>
        <v>6.8723370041749305</v>
      </c>
    </row>
    <row r="34" spans="1:13" ht="14" x14ac:dyDescent="0.3">
      <c r="A34" s="11" t="s">
        <v>146</v>
      </c>
      <c r="B34" s="12">
        <v>812965.72655999998</v>
      </c>
      <c r="C34" s="12">
        <v>851971.25410000002</v>
      </c>
      <c r="D34" s="13">
        <f t="shared" si="0"/>
        <v>4.797930129852932</v>
      </c>
      <c r="E34" s="13">
        <f t="shared" si="5"/>
        <v>5.1630298061919682</v>
      </c>
      <c r="F34" s="12">
        <v>1524402.8845800001</v>
      </c>
      <c r="G34" s="12">
        <v>1696128.10207</v>
      </c>
      <c r="H34" s="13">
        <f t="shared" si="1"/>
        <v>11.265080854088865</v>
      </c>
      <c r="I34" s="13">
        <f t="shared" si="2"/>
        <v>5.068794966044508</v>
      </c>
      <c r="J34" s="12">
        <v>9601034.5453699995</v>
      </c>
      <c r="K34" s="12">
        <v>10536799.004000001</v>
      </c>
      <c r="L34" s="13">
        <f t="shared" si="3"/>
        <v>9.7464961115181499</v>
      </c>
      <c r="M34" s="13">
        <f t="shared" si="4"/>
        <v>4.6707589888867771</v>
      </c>
    </row>
    <row r="35" spans="1:13" ht="14" x14ac:dyDescent="0.3">
      <c r="A35" s="11" t="s">
        <v>147</v>
      </c>
      <c r="B35" s="12">
        <v>1241133.5713299999</v>
      </c>
      <c r="C35" s="12">
        <v>1002786.70685</v>
      </c>
      <c r="D35" s="13">
        <f t="shared" si="0"/>
        <v>-19.203965631562706</v>
      </c>
      <c r="E35" s="13">
        <f t="shared" si="5"/>
        <v>6.0769863206111632</v>
      </c>
      <c r="F35" s="12">
        <v>2360990.5004599998</v>
      </c>
      <c r="G35" s="12">
        <v>2052699.29681</v>
      </c>
      <c r="H35" s="13">
        <f t="shared" si="1"/>
        <v>-13.057706229226012</v>
      </c>
      <c r="I35" s="13">
        <f t="shared" si="2"/>
        <v>6.1343903504549226</v>
      </c>
      <c r="J35" s="12">
        <v>13126767.65615</v>
      </c>
      <c r="K35" s="12">
        <v>14073538.90546</v>
      </c>
      <c r="L35" s="13">
        <f t="shared" si="3"/>
        <v>7.2125238604831221</v>
      </c>
      <c r="M35" s="13">
        <f t="shared" si="4"/>
        <v>6.238527310160416</v>
      </c>
    </row>
    <row r="36" spans="1:13" ht="14" x14ac:dyDescent="0.3">
      <c r="A36" s="11" t="s">
        <v>148</v>
      </c>
      <c r="B36" s="12">
        <v>1746708.8002899999</v>
      </c>
      <c r="C36" s="12">
        <v>1069256.443</v>
      </c>
      <c r="D36" s="13">
        <f t="shared" si="0"/>
        <v>-38.784504731270886</v>
      </c>
      <c r="E36" s="13">
        <f t="shared" si="5"/>
        <v>6.4797994757506485</v>
      </c>
      <c r="F36" s="12">
        <v>3370622.1554100001</v>
      </c>
      <c r="G36" s="12">
        <v>2182481.9170900001</v>
      </c>
      <c r="H36" s="13">
        <f t="shared" si="1"/>
        <v>-35.249879207403339</v>
      </c>
      <c r="I36" s="13">
        <f t="shared" si="2"/>
        <v>6.5222392939117775</v>
      </c>
      <c r="J36" s="12">
        <v>23372938.856729999</v>
      </c>
      <c r="K36" s="12">
        <v>19857911.56013</v>
      </c>
      <c r="L36" s="13">
        <f t="shared" si="3"/>
        <v>-15.038876018742004</v>
      </c>
      <c r="M36" s="13">
        <f t="shared" si="4"/>
        <v>8.802627713101991</v>
      </c>
    </row>
    <row r="37" spans="1:13" ht="14" x14ac:dyDescent="0.3">
      <c r="A37" s="14" t="s">
        <v>149</v>
      </c>
      <c r="B37" s="12">
        <v>428045.01968999999</v>
      </c>
      <c r="C37" s="12">
        <v>360266.90307</v>
      </c>
      <c r="D37" s="13">
        <f t="shared" si="0"/>
        <v>-15.834343001838089</v>
      </c>
      <c r="E37" s="13">
        <f t="shared" si="5"/>
        <v>2.1832529557582436</v>
      </c>
      <c r="F37" s="12">
        <v>781695.48757999996</v>
      </c>
      <c r="G37" s="12">
        <v>721080.08128000004</v>
      </c>
      <c r="H37" s="13">
        <f t="shared" si="1"/>
        <v>-7.7543502889667684</v>
      </c>
      <c r="I37" s="13">
        <f t="shared" si="2"/>
        <v>2.1549121682768897</v>
      </c>
      <c r="J37" s="12">
        <v>4783368.85671</v>
      </c>
      <c r="K37" s="12">
        <v>5387390.2540300004</v>
      </c>
      <c r="L37" s="13">
        <f t="shared" si="3"/>
        <v>12.627531252846893</v>
      </c>
      <c r="M37" s="13">
        <f t="shared" si="4"/>
        <v>2.3881257909635685</v>
      </c>
    </row>
    <row r="38" spans="1:13" ht="14" x14ac:dyDescent="0.3">
      <c r="A38" s="11" t="s">
        <v>150</v>
      </c>
      <c r="B38" s="12">
        <v>490433.21701000002</v>
      </c>
      <c r="C38" s="12">
        <v>520492.45074</v>
      </c>
      <c r="D38" s="13">
        <f t="shared" si="0"/>
        <v>6.129118641934701</v>
      </c>
      <c r="E38" s="13">
        <f t="shared" si="5"/>
        <v>3.154235573249871</v>
      </c>
      <c r="F38" s="12">
        <v>849381.45615999994</v>
      </c>
      <c r="G38" s="12">
        <v>940247.68613000005</v>
      </c>
      <c r="H38" s="13">
        <f t="shared" si="1"/>
        <v>10.697929571102318</v>
      </c>
      <c r="I38" s="13">
        <f t="shared" si="2"/>
        <v>2.8098837183785128</v>
      </c>
      <c r="J38" s="12">
        <v>7002059.1429399997</v>
      </c>
      <c r="K38" s="12">
        <v>5944375.1952499999</v>
      </c>
      <c r="L38" s="13">
        <f t="shared" si="3"/>
        <v>-15.105327248719913</v>
      </c>
      <c r="M38" s="13">
        <f t="shared" si="4"/>
        <v>2.6350264312709601</v>
      </c>
    </row>
    <row r="39" spans="1:13" ht="14" x14ac:dyDescent="0.3">
      <c r="A39" s="11" t="s">
        <v>151</v>
      </c>
      <c r="B39" s="12">
        <v>325086.20932999998</v>
      </c>
      <c r="C39" s="12">
        <v>303453.00215000001</v>
      </c>
      <c r="D39" s="13">
        <f>(C39-B39)/B39*100</f>
        <v>-6.6546062426289421</v>
      </c>
      <c r="E39" s="13">
        <f t="shared" si="5"/>
        <v>1.8389551142003553</v>
      </c>
      <c r="F39" s="12">
        <v>620461.16396000003</v>
      </c>
      <c r="G39" s="12">
        <v>584926.72248</v>
      </c>
      <c r="H39" s="13">
        <f t="shared" si="1"/>
        <v>-5.7271016373058403</v>
      </c>
      <c r="I39" s="13">
        <f t="shared" si="2"/>
        <v>1.7480245877614586</v>
      </c>
      <c r="J39" s="12">
        <v>3430837.9377299999</v>
      </c>
      <c r="K39" s="12">
        <v>4329084.2599499999</v>
      </c>
      <c r="L39" s="13">
        <f t="shared" si="3"/>
        <v>26.181543358306254</v>
      </c>
      <c r="M39" s="13">
        <f t="shared" si="4"/>
        <v>1.9189992343152533</v>
      </c>
    </row>
    <row r="40" spans="1:13" ht="14" x14ac:dyDescent="0.3">
      <c r="A40" s="11" t="s">
        <v>152</v>
      </c>
      <c r="B40" s="12">
        <v>536899.12800999999</v>
      </c>
      <c r="C40" s="12">
        <v>563702.89112000004</v>
      </c>
      <c r="D40" s="13">
        <f>(C40-B40)/B40*100</f>
        <v>4.9923275549631416</v>
      </c>
      <c r="E40" s="13">
        <f t="shared" si="5"/>
        <v>3.4160951026025304</v>
      </c>
      <c r="F40" s="12">
        <v>994856.85918000003</v>
      </c>
      <c r="G40" s="12">
        <v>1087927.3093399999</v>
      </c>
      <c r="H40" s="13">
        <f t="shared" si="1"/>
        <v>9.3551599208666261</v>
      </c>
      <c r="I40" s="13">
        <f t="shared" si="2"/>
        <v>3.2512169701539166</v>
      </c>
      <c r="J40" s="12">
        <v>6341601.64757</v>
      </c>
      <c r="K40" s="12">
        <v>6770683.8620499996</v>
      </c>
      <c r="L40" s="13">
        <f t="shared" si="3"/>
        <v>6.7661489687611809</v>
      </c>
      <c r="M40" s="13">
        <f t="shared" si="4"/>
        <v>3.0013130645820825</v>
      </c>
    </row>
    <row r="41" spans="1:13" ht="14" x14ac:dyDescent="0.3">
      <c r="A41" s="11" t="s">
        <v>153</v>
      </c>
      <c r="B41" s="12">
        <v>10009.26485</v>
      </c>
      <c r="C41" s="12">
        <v>9267.5360000000001</v>
      </c>
      <c r="D41" s="13">
        <f t="shared" si="0"/>
        <v>-7.4104228543817543</v>
      </c>
      <c r="E41" s="13">
        <f t="shared" si="5"/>
        <v>5.6162181960590973E-2</v>
      </c>
      <c r="F41" s="12">
        <v>18207.113600000001</v>
      </c>
      <c r="G41" s="12">
        <v>18303.731779999998</v>
      </c>
      <c r="H41" s="13">
        <f t="shared" si="1"/>
        <v>0.53066170796011114</v>
      </c>
      <c r="I41" s="13">
        <f t="shared" si="2"/>
        <v>5.4699797375601704E-2</v>
      </c>
      <c r="J41" s="12">
        <v>141183.07801</v>
      </c>
      <c r="K41" s="12">
        <v>135714.09109999999</v>
      </c>
      <c r="L41" s="13">
        <f t="shared" si="3"/>
        <v>-3.8736844295267727</v>
      </c>
      <c r="M41" s="13">
        <f t="shared" si="4"/>
        <v>6.0159428938834858E-2</v>
      </c>
    </row>
    <row r="42" spans="1:13" ht="15.5" x14ac:dyDescent="0.35">
      <c r="A42" s="9" t="s">
        <v>31</v>
      </c>
      <c r="B42" s="8">
        <f>B43</f>
        <v>471704.26270999998</v>
      </c>
      <c r="C42" s="8">
        <f>C43</f>
        <v>402558.32728999999</v>
      </c>
      <c r="D42" s="10">
        <f t="shared" si="0"/>
        <v>-14.658747203756004</v>
      </c>
      <c r="E42" s="10">
        <f t="shared" si="5"/>
        <v>2.4395431565641732</v>
      </c>
      <c r="F42" s="8">
        <f>F43</f>
        <v>969554.15824000002</v>
      </c>
      <c r="G42" s="8">
        <f>G43</f>
        <v>844099.19718000002</v>
      </c>
      <c r="H42" s="10">
        <f t="shared" si="1"/>
        <v>-12.939448507727953</v>
      </c>
      <c r="I42" s="10">
        <f t="shared" si="2"/>
        <v>2.5225487133233151</v>
      </c>
      <c r="J42" s="8">
        <f>J43</f>
        <v>6130618.47212</v>
      </c>
      <c r="K42" s="8">
        <f>K43</f>
        <v>6329993.7050999999</v>
      </c>
      <c r="L42" s="10">
        <f t="shared" si="3"/>
        <v>3.252122667340851</v>
      </c>
      <c r="M42" s="10">
        <f t="shared" si="4"/>
        <v>2.8059636504851886</v>
      </c>
    </row>
    <row r="43" spans="1:13" ht="14" x14ac:dyDescent="0.3">
      <c r="A43" s="11" t="s">
        <v>154</v>
      </c>
      <c r="B43" s="12">
        <v>471704.26270999998</v>
      </c>
      <c r="C43" s="12">
        <v>402558.32728999999</v>
      </c>
      <c r="D43" s="13">
        <f t="shared" si="0"/>
        <v>-14.658747203756004</v>
      </c>
      <c r="E43" s="13">
        <f t="shared" si="5"/>
        <v>2.4395431565641732</v>
      </c>
      <c r="F43" s="12">
        <v>969554.15824000002</v>
      </c>
      <c r="G43" s="12">
        <v>844099.19718000002</v>
      </c>
      <c r="H43" s="13">
        <f t="shared" si="1"/>
        <v>-12.939448507727953</v>
      </c>
      <c r="I43" s="13">
        <f t="shared" si="2"/>
        <v>2.5225487133233151</v>
      </c>
      <c r="J43" s="12">
        <v>6130618.47212</v>
      </c>
      <c r="K43" s="12">
        <v>6329993.7050999999</v>
      </c>
      <c r="L43" s="13">
        <f t="shared" si="3"/>
        <v>3.252122667340851</v>
      </c>
      <c r="M43" s="13">
        <f t="shared" si="4"/>
        <v>2.8059636504851886</v>
      </c>
    </row>
    <row r="44" spans="1:13" ht="15.5" x14ac:dyDescent="0.35">
      <c r="A44" s="9" t="s">
        <v>33</v>
      </c>
      <c r="B44" s="8">
        <f>B8+B22+B42</f>
        <v>18164485.849130001</v>
      </c>
      <c r="C44" s="8">
        <f>C8+C22+C42</f>
        <v>16501381.67086</v>
      </c>
      <c r="D44" s="10">
        <f t="shared" si="0"/>
        <v>-9.1558010068843014</v>
      </c>
      <c r="E44" s="10">
        <f t="shared" si="5"/>
        <v>100</v>
      </c>
      <c r="F44" s="15">
        <f>F8+F22+F42</f>
        <v>34298710.715239994</v>
      </c>
      <c r="G44" s="15">
        <f>G8+G22+G42</f>
        <v>33462156.457939997</v>
      </c>
      <c r="H44" s="16">
        <f t="shared" si="1"/>
        <v>-2.4390253740012731</v>
      </c>
      <c r="I44" s="16">
        <f t="shared" si="2"/>
        <v>100</v>
      </c>
      <c r="J44" s="15">
        <f>J8+J22+J42</f>
        <v>212735520.22757</v>
      </c>
      <c r="K44" s="15">
        <f>K8+K22+K42</f>
        <v>225590723.6719</v>
      </c>
      <c r="L44" s="16">
        <f t="shared" si="3"/>
        <v>6.0428100726095879</v>
      </c>
      <c r="M44" s="16">
        <f t="shared" si="4"/>
        <v>100</v>
      </c>
    </row>
    <row r="45" spans="1:13" ht="31" x14ac:dyDescent="0.25">
      <c r="A45" s="137" t="s">
        <v>223</v>
      </c>
      <c r="B45" s="138">
        <f>B46-B44</f>
        <v>1740035.2348699979</v>
      </c>
      <c r="C45" s="138">
        <f>C46-C44</f>
        <v>2137080.6388299987</v>
      </c>
      <c r="D45" s="139">
        <f t="shared" si="0"/>
        <v>22.818239309370359</v>
      </c>
      <c r="E45" s="139">
        <f t="shared" ref="E45:E46" si="6">C45/C$46*100</f>
        <v>11.465970761541557</v>
      </c>
      <c r="F45" s="138">
        <f>F46-F44</f>
        <v>3159674.6937600076</v>
      </c>
      <c r="G45" s="138">
        <f>G46-G44</f>
        <v>4545443.7807500064</v>
      </c>
      <c r="H45" s="140">
        <f t="shared" si="1"/>
        <v>43.857967078912665</v>
      </c>
      <c r="I45" s="139">
        <f t="shared" ref="I45:I46" si="7">G45/G$46*100</f>
        <v>11.959302224303423</v>
      </c>
      <c r="J45" s="138">
        <f>J46-J44</f>
        <v>18980859.142430007</v>
      </c>
      <c r="K45" s="138">
        <f>K46-K44</f>
        <v>29159500.204789996</v>
      </c>
      <c r="L45" s="140">
        <f t="shared" si="3"/>
        <v>53.625818441519066</v>
      </c>
      <c r="M45" s="139">
        <f t="shared" ref="M45:M46" si="8">K45/K$46*100</f>
        <v>11.446309942755709</v>
      </c>
    </row>
    <row r="46" spans="1:13" ht="20" x14ac:dyDescent="0.25">
      <c r="A46" s="141" t="s">
        <v>224</v>
      </c>
      <c r="B46" s="142">
        <v>19904521.083999999</v>
      </c>
      <c r="C46" s="142">
        <v>18638462.309689999</v>
      </c>
      <c r="D46" s="143">
        <f t="shared" si="0"/>
        <v>-6.3606593143690642</v>
      </c>
      <c r="E46" s="144">
        <f t="shared" si="6"/>
        <v>100</v>
      </c>
      <c r="F46" s="142">
        <v>37458385.409000002</v>
      </c>
      <c r="G46" s="142">
        <v>38007600.238690004</v>
      </c>
      <c r="H46" s="143">
        <f t="shared" si="1"/>
        <v>1.4661999541444302</v>
      </c>
      <c r="I46" s="144">
        <f t="shared" si="7"/>
        <v>100</v>
      </c>
      <c r="J46" s="142">
        <v>231716379.37</v>
      </c>
      <c r="K46" s="142">
        <v>254750223.87669</v>
      </c>
      <c r="L46" s="143">
        <f t="shared" si="3"/>
        <v>9.9405335821815246</v>
      </c>
      <c r="M46" s="144">
        <f t="shared" si="8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1" sqref="I1"/>
    </sheetView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1" sqref="I1"/>
    </sheetView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55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B1" sqref="B1"/>
    </sheetView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1" sqref="H1"/>
    </sheetView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31" t="s">
        <v>58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59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Q1" sqref="Q1"/>
    </sheetView>
  </sheetViews>
  <sheetFormatPr defaultColWidth="9.08984375" defaultRowHeight="12.5" x14ac:dyDescent="0.25"/>
  <cols>
    <col min="1" max="1" width="7" customWidth="1"/>
    <col min="2" max="2" width="40.36328125" customWidth="1"/>
    <col min="3" max="4" width="11" style="33" bestFit="1" customWidth="1"/>
    <col min="5" max="5" width="12.36328125" style="34" bestFit="1" customWidth="1"/>
    <col min="6" max="6" width="11" style="34" bestFit="1" customWidth="1"/>
    <col min="7" max="7" width="12.36328125" style="34" bestFit="1" customWidth="1"/>
    <col min="8" max="8" width="11.453125" style="34" bestFit="1" customWidth="1"/>
    <col min="9" max="9" width="12.36328125" style="34" bestFit="1" customWidth="1"/>
    <col min="10" max="10" width="12.6328125" style="34" bestFit="1" customWidth="1"/>
    <col min="11" max="11" width="12.36328125" style="34" bestFit="1" customWidth="1"/>
    <col min="12" max="12" width="11" style="34" customWidth="1"/>
    <col min="13" max="13" width="12.3632812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6"/>
      <c r="B1" s="110" t="s">
        <v>60</v>
      </c>
      <c r="C1" s="111" t="s">
        <v>44</v>
      </c>
      <c r="D1" s="111" t="s">
        <v>45</v>
      </c>
      <c r="E1" s="111" t="s">
        <v>46</v>
      </c>
      <c r="F1" s="111" t="s">
        <v>47</v>
      </c>
      <c r="G1" s="111" t="s">
        <v>48</v>
      </c>
      <c r="H1" s="111" t="s">
        <v>49</v>
      </c>
      <c r="I1" s="111" t="s">
        <v>0</v>
      </c>
      <c r="J1" s="111" t="s">
        <v>61</v>
      </c>
      <c r="K1" s="111" t="s">
        <v>50</v>
      </c>
      <c r="L1" s="111" t="s">
        <v>51</v>
      </c>
      <c r="M1" s="111" t="s">
        <v>52</v>
      </c>
      <c r="N1" s="111" t="s">
        <v>53</v>
      </c>
      <c r="O1" s="112" t="s">
        <v>42</v>
      </c>
    </row>
    <row r="2" spans="1:15" s="37" customFormat="1" ht="15" thickTop="1" thickBot="1" x14ac:dyDescent="0.35">
      <c r="A2" s="87">
        <v>2023</v>
      </c>
      <c r="B2" s="113" t="s">
        <v>2</v>
      </c>
      <c r="C2" s="114">
        <f>C4+C6+C8+C10+C12+C14+C16+C18+C20+C22</f>
        <v>2869655.7399800001</v>
      </c>
      <c r="D2" s="114">
        <f t="shared" ref="D2:O2" si="0">D4+D6+D8+D10+D12+D14+D16+D18+D20+D22</f>
        <v>2564355.1497200001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>
        <f t="shared" si="0"/>
        <v>5434010.8896999992</v>
      </c>
    </row>
    <row r="3" spans="1:15" ht="14.5" thickTop="1" x14ac:dyDescent="0.3">
      <c r="A3" s="86">
        <v>2022</v>
      </c>
      <c r="B3" s="113" t="s">
        <v>2</v>
      </c>
      <c r="C3" s="114">
        <f>C5+C7+C9+C11+C13+C15+C17+C19+C21+C23</f>
        <v>2549929.6429399997</v>
      </c>
      <c r="D3" s="114">
        <f t="shared" ref="D3:O3" si="1">D5+D7+D9+D11+D13+D15+D17+D19+D21+D23</f>
        <v>2742291.4416200002</v>
      </c>
      <c r="E3" s="114">
        <f t="shared" si="1"/>
        <v>2964177.4834699999</v>
      </c>
      <c r="F3" s="114">
        <f t="shared" si="1"/>
        <v>2748865.2314600004</v>
      </c>
      <c r="G3" s="114">
        <f t="shared" si="1"/>
        <v>2408398.0746100005</v>
      </c>
      <c r="H3" s="114">
        <f t="shared" si="1"/>
        <v>2984657.0687499996</v>
      </c>
      <c r="I3" s="114">
        <f t="shared" si="1"/>
        <v>2311727.7835399997</v>
      </c>
      <c r="J3" s="114">
        <f t="shared" si="1"/>
        <v>2760173.0583800003</v>
      </c>
      <c r="K3" s="114">
        <f t="shared" si="1"/>
        <v>2982954.8267999999</v>
      </c>
      <c r="L3" s="114">
        <f t="shared" si="1"/>
        <v>3028319.4974199999</v>
      </c>
      <c r="M3" s="114">
        <f t="shared" si="1"/>
        <v>3321367.6546499999</v>
      </c>
      <c r="N3" s="114">
        <f t="shared" si="1"/>
        <v>3428036.6965599996</v>
      </c>
      <c r="O3" s="114">
        <f t="shared" si="1"/>
        <v>34230898.460199997</v>
      </c>
    </row>
    <row r="4" spans="1:15" s="37" customFormat="1" ht="14" x14ac:dyDescent="0.3">
      <c r="A4" s="87">
        <v>2023</v>
      </c>
      <c r="B4" s="115" t="s">
        <v>128</v>
      </c>
      <c r="C4" s="116">
        <v>986963.27786999999</v>
      </c>
      <c r="D4" s="116">
        <v>833564.70949000004</v>
      </c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7">
        <v>1820527.9873599999</v>
      </c>
    </row>
    <row r="5" spans="1:15" ht="14" x14ac:dyDescent="0.3">
      <c r="A5" s="86">
        <v>2022</v>
      </c>
      <c r="B5" s="115" t="s">
        <v>128</v>
      </c>
      <c r="C5" s="116">
        <v>829221.51020000002</v>
      </c>
      <c r="D5" s="116">
        <v>938161.19772000005</v>
      </c>
      <c r="E5" s="116">
        <v>960869.57848000003</v>
      </c>
      <c r="F5" s="116">
        <v>811604.11647000001</v>
      </c>
      <c r="G5" s="116">
        <v>865010.54304000002</v>
      </c>
      <c r="H5" s="116">
        <v>994772.19979999994</v>
      </c>
      <c r="I5" s="116">
        <v>826260.72427000001</v>
      </c>
      <c r="J5" s="116">
        <v>993120.15720000002</v>
      </c>
      <c r="K5" s="116">
        <v>1009505.59768</v>
      </c>
      <c r="L5" s="116">
        <v>1042953.41229</v>
      </c>
      <c r="M5" s="116">
        <v>1075569.47196</v>
      </c>
      <c r="N5" s="116">
        <v>1123003.55862</v>
      </c>
      <c r="O5" s="117">
        <v>11470052.06773</v>
      </c>
    </row>
    <row r="6" spans="1:15" s="37" customFormat="1" ht="14" x14ac:dyDescent="0.3">
      <c r="A6" s="87">
        <v>2023</v>
      </c>
      <c r="B6" s="115" t="s">
        <v>129</v>
      </c>
      <c r="C6" s="116">
        <v>324517.20389</v>
      </c>
      <c r="D6" s="116">
        <v>309971.13965000003</v>
      </c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>
        <v>634488.34354000003</v>
      </c>
    </row>
    <row r="7" spans="1:15" ht="14" x14ac:dyDescent="0.3">
      <c r="A7" s="86">
        <v>2022</v>
      </c>
      <c r="B7" s="115" t="s">
        <v>129</v>
      </c>
      <c r="C7" s="116">
        <v>284427.62802</v>
      </c>
      <c r="D7" s="116">
        <v>253755.51634</v>
      </c>
      <c r="E7" s="116">
        <v>224880.32947</v>
      </c>
      <c r="F7" s="116">
        <v>209879.04910999999</v>
      </c>
      <c r="G7" s="116">
        <v>189527.81724</v>
      </c>
      <c r="H7" s="116">
        <v>293476.03868</v>
      </c>
      <c r="I7" s="116">
        <v>155047.71494000001</v>
      </c>
      <c r="J7" s="116">
        <v>154822.78200000001</v>
      </c>
      <c r="K7" s="116">
        <v>178508.83301</v>
      </c>
      <c r="L7" s="116">
        <v>238895.37641999999</v>
      </c>
      <c r="M7" s="116">
        <v>354084.77059999999</v>
      </c>
      <c r="N7" s="116">
        <v>414885.64438000001</v>
      </c>
      <c r="O7" s="117">
        <v>2952191.5002100002</v>
      </c>
    </row>
    <row r="8" spans="1:15" s="37" customFormat="1" ht="14" x14ac:dyDescent="0.3">
      <c r="A8" s="87">
        <v>2023</v>
      </c>
      <c r="B8" s="115" t="s">
        <v>130</v>
      </c>
      <c r="C8" s="116">
        <v>170709.31557999999</v>
      </c>
      <c r="D8" s="116">
        <v>171365.04516000001</v>
      </c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7">
        <v>342074.36073999997</v>
      </c>
    </row>
    <row r="9" spans="1:15" ht="14" x14ac:dyDescent="0.3">
      <c r="A9" s="86">
        <v>2022</v>
      </c>
      <c r="B9" s="115" t="s">
        <v>130</v>
      </c>
      <c r="C9" s="116">
        <v>172966.68771</v>
      </c>
      <c r="D9" s="116">
        <v>202800.77635999999</v>
      </c>
      <c r="E9" s="116">
        <v>229785.32113999999</v>
      </c>
      <c r="F9" s="116">
        <v>206672.23843999999</v>
      </c>
      <c r="G9" s="116">
        <v>157721.86092000001</v>
      </c>
      <c r="H9" s="116">
        <v>182204.15208</v>
      </c>
      <c r="I9" s="116">
        <v>160742.92937999999</v>
      </c>
      <c r="J9" s="116">
        <v>235806.80635</v>
      </c>
      <c r="K9" s="116">
        <v>261611.87456</v>
      </c>
      <c r="L9" s="116">
        <v>246312.62586999999</v>
      </c>
      <c r="M9" s="116">
        <v>231126.30385</v>
      </c>
      <c r="N9" s="116">
        <v>237177.96648999999</v>
      </c>
      <c r="O9" s="117">
        <v>2524929.5431499998</v>
      </c>
    </row>
    <row r="10" spans="1:15" s="37" customFormat="1" ht="14" x14ac:dyDescent="0.3">
      <c r="A10" s="87">
        <v>2023</v>
      </c>
      <c r="B10" s="115" t="s">
        <v>131</v>
      </c>
      <c r="C10" s="116">
        <v>127967.76605000001</v>
      </c>
      <c r="D10" s="116">
        <v>107143.05196</v>
      </c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7">
        <v>235110.81800999999</v>
      </c>
    </row>
    <row r="11" spans="1:15" ht="14" x14ac:dyDescent="0.3">
      <c r="A11" s="86">
        <v>2022</v>
      </c>
      <c r="B11" s="115" t="s">
        <v>131</v>
      </c>
      <c r="C11" s="116">
        <v>119385.47077</v>
      </c>
      <c r="D11" s="116">
        <v>126408.85445</v>
      </c>
      <c r="E11" s="116">
        <v>155057.61134999999</v>
      </c>
      <c r="F11" s="116">
        <v>138324.84200999999</v>
      </c>
      <c r="G11" s="116">
        <v>94947.846149999998</v>
      </c>
      <c r="H11" s="116">
        <v>119314.41304</v>
      </c>
      <c r="I11" s="116">
        <v>74157.958230000004</v>
      </c>
      <c r="J11" s="116">
        <v>106003.37844</v>
      </c>
      <c r="K11" s="116">
        <v>146598.46260999999</v>
      </c>
      <c r="L11" s="116">
        <v>177029.60151000001</v>
      </c>
      <c r="M11" s="116">
        <v>168383.33566000001</v>
      </c>
      <c r="N11" s="116">
        <v>145791.81156</v>
      </c>
      <c r="O11" s="117">
        <v>1571403.5857800001</v>
      </c>
    </row>
    <row r="12" spans="1:15" s="37" customFormat="1" ht="14" x14ac:dyDescent="0.3">
      <c r="A12" s="87">
        <v>2023</v>
      </c>
      <c r="B12" s="115" t="s">
        <v>132</v>
      </c>
      <c r="C12" s="116">
        <v>143087.70159000001</v>
      </c>
      <c r="D12" s="116">
        <v>156305.72312000001</v>
      </c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7">
        <v>299393.42470999999</v>
      </c>
    </row>
    <row r="13" spans="1:15" ht="14" x14ac:dyDescent="0.3">
      <c r="A13" s="86">
        <v>2022</v>
      </c>
      <c r="B13" s="115" t="s">
        <v>132</v>
      </c>
      <c r="C13" s="116">
        <v>181950.72448999999</v>
      </c>
      <c r="D13" s="116">
        <v>165835.78760000001</v>
      </c>
      <c r="E13" s="116">
        <v>147564.06748999999</v>
      </c>
      <c r="F13" s="116">
        <v>124825.16201</v>
      </c>
      <c r="G13" s="116">
        <v>99421.289829999994</v>
      </c>
      <c r="H13" s="116">
        <v>111692.69739</v>
      </c>
      <c r="I13" s="116">
        <v>85939.625050000002</v>
      </c>
      <c r="J13" s="116">
        <v>90841.221390000006</v>
      </c>
      <c r="K13" s="116">
        <v>135553.7133</v>
      </c>
      <c r="L13" s="116">
        <v>177683.17348</v>
      </c>
      <c r="M13" s="116">
        <v>224131.63034999999</v>
      </c>
      <c r="N13" s="116">
        <v>203738.14761000001</v>
      </c>
      <c r="O13" s="117">
        <v>1749177.2399899999</v>
      </c>
    </row>
    <row r="14" spans="1:15" s="37" customFormat="1" ht="14" x14ac:dyDescent="0.3">
      <c r="A14" s="87">
        <v>2023</v>
      </c>
      <c r="B14" s="115" t="s">
        <v>133</v>
      </c>
      <c r="C14" s="116">
        <v>119197.49917</v>
      </c>
      <c r="D14" s="116">
        <v>82022.44283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7">
        <v>201219.94200000001</v>
      </c>
    </row>
    <row r="15" spans="1:15" ht="14" x14ac:dyDescent="0.3">
      <c r="A15" s="86">
        <v>2022</v>
      </c>
      <c r="B15" s="115" t="s">
        <v>133</v>
      </c>
      <c r="C15" s="116">
        <v>37521.507830000002</v>
      </c>
      <c r="D15" s="116">
        <v>46265.332340000001</v>
      </c>
      <c r="E15" s="116">
        <v>31049.380369999999</v>
      </c>
      <c r="F15" s="116">
        <v>29631.197840000001</v>
      </c>
      <c r="G15" s="116">
        <v>21837.58901</v>
      </c>
      <c r="H15" s="116">
        <v>26370.037349999999</v>
      </c>
      <c r="I15" s="116">
        <v>24070.12631</v>
      </c>
      <c r="J15" s="116">
        <v>29110.841799999998</v>
      </c>
      <c r="K15" s="116">
        <v>44324.273529999999</v>
      </c>
      <c r="L15" s="116">
        <v>37818.71056</v>
      </c>
      <c r="M15" s="116">
        <v>64223.611640000003</v>
      </c>
      <c r="N15" s="116">
        <v>103405.87989</v>
      </c>
      <c r="O15" s="117">
        <v>495628.48846999998</v>
      </c>
    </row>
    <row r="16" spans="1:15" ht="14" x14ac:dyDescent="0.3">
      <c r="A16" s="87">
        <v>2023</v>
      </c>
      <c r="B16" s="115" t="s">
        <v>134</v>
      </c>
      <c r="C16" s="116">
        <v>86086.110459999996</v>
      </c>
      <c r="D16" s="116">
        <v>64827.892090000001</v>
      </c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7">
        <v>150914.00255</v>
      </c>
    </row>
    <row r="17" spans="1:15" ht="14" x14ac:dyDescent="0.3">
      <c r="A17" s="86">
        <v>2022</v>
      </c>
      <c r="B17" s="115" t="s">
        <v>134</v>
      </c>
      <c r="C17" s="116">
        <v>54248.671849999999</v>
      </c>
      <c r="D17" s="116">
        <v>55002.358999999997</v>
      </c>
      <c r="E17" s="116">
        <v>64496.353640000001</v>
      </c>
      <c r="F17" s="116">
        <v>51947.963620000002</v>
      </c>
      <c r="G17" s="116">
        <v>53632.734109999998</v>
      </c>
      <c r="H17" s="116">
        <v>78822.504300000001</v>
      </c>
      <c r="I17" s="116">
        <v>56311.739930000003</v>
      </c>
      <c r="J17" s="116">
        <v>88413.106140000004</v>
      </c>
      <c r="K17" s="116">
        <v>83802.197409999993</v>
      </c>
      <c r="L17" s="116">
        <v>87581.333559999999</v>
      </c>
      <c r="M17" s="116">
        <v>75182.485799999995</v>
      </c>
      <c r="N17" s="116">
        <v>79482.90681</v>
      </c>
      <c r="O17" s="117">
        <v>828924.35617000004</v>
      </c>
    </row>
    <row r="18" spans="1:15" ht="14" x14ac:dyDescent="0.3">
      <c r="A18" s="87">
        <v>2023</v>
      </c>
      <c r="B18" s="115" t="s">
        <v>135</v>
      </c>
      <c r="C18" s="116">
        <v>13946.68086</v>
      </c>
      <c r="D18" s="116">
        <v>16199.178110000001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7">
        <v>30145.858970000001</v>
      </c>
    </row>
    <row r="19" spans="1:15" ht="14" x14ac:dyDescent="0.3">
      <c r="A19" s="86">
        <v>2022</v>
      </c>
      <c r="B19" s="115" t="s">
        <v>135</v>
      </c>
      <c r="C19" s="116">
        <v>12415.09123</v>
      </c>
      <c r="D19" s="116">
        <v>15693.36544</v>
      </c>
      <c r="E19" s="116">
        <v>17018.63062</v>
      </c>
      <c r="F19" s="116">
        <v>18025.69253</v>
      </c>
      <c r="G19" s="116">
        <v>12424.481959999999</v>
      </c>
      <c r="H19" s="116">
        <v>9079.7731199999998</v>
      </c>
      <c r="I19" s="116">
        <v>5411.4847600000003</v>
      </c>
      <c r="J19" s="116">
        <v>8150.7517200000002</v>
      </c>
      <c r="K19" s="116">
        <v>7678.1554299999998</v>
      </c>
      <c r="L19" s="116">
        <v>8254.6918999999998</v>
      </c>
      <c r="M19" s="116">
        <v>10095.649670000001</v>
      </c>
      <c r="N19" s="116">
        <v>12919.24202</v>
      </c>
      <c r="O19" s="117">
        <v>137167.0104</v>
      </c>
    </row>
    <row r="20" spans="1:15" ht="14" x14ac:dyDescent="0.3">
      <c r="A20" s="87">
        <v>2023</v>
      </c>
      <c r="B20" s="115" t="s">
        <v>136</v>
      </c>
      <c r="C20" s="118">
        <v>271291.23181000003</v>
      </c>
      <c r="D20" s="118">
        <v>244169.93693</v>
      </c>
      <c r="E20" s="118"/>
      <c r="F20" s="118"/>
      <c r="G20" s="118"/>
      <c r="H20" s="116"/>
      <c r="I20" s="116"/>
      <c r="J20" s="116"/>
      <c r="K20" s="116"/>
      <c r="L20" s="116"/>
      <c r="M20" s="116"/>
      <c r="N20" s="116"/>
      <c r="O20" s="117">
        <v>515461.16873999999</v>
      </c>
    </row>
    <row r="21" spans="1:15" ht="14" x14ac:dyDescent="0.3">
      <c r="A21" s="86">
        <v>2022</v>
      </c>
      <c r="B21" s="115" t="s">
        <v>136</v>
      </c>
      <c r="C21" s="116">
        <v>300295.32032</v>
      </c>
      <c r="D21" s="116">
        <v>316201.99005999998</v>
      </c>
      <c r="E21" s="116">
        <v>381564.50910000002</v>
      </c>
      <c r="F21" s="116">
        <v>382265.55797999998</v>
      </c>
      <c r="G21" s="116">
        <v>301401.84957000002</v>
      </c>
      <c r="H21" s="116">
        <v>369561.76286000002</v>
      </c>
      <c r="I21" s="116">
        <v>318336.14055000001</v>
      </c>
      <c r="J21" s="116">
        <v>323036.57241000002</v>
      </c>
      <c r="K21" s="116">
        <v>355787.51679000002</v>
      </c>
      <c r="L21" s="116">
        <v>308775.10398000001</v>
      </c>
      <c r="M21" s="116">
        <v>355452.40122</v>
      </c>
      <c r="N21" s="116">
        <v>352087.71058999997</v>
      </c>
      <c r="O21" s="117">
        <v>4064766.4354300001</v>
      </c>
    </row>
    <row r="22" spans="1:15" ht="14" x14ac:dyDescent="0.3">
      <c r="A22" s="87">
        <v>2023</v>
      </c>
      <c r="B22" s="115" t="s">
        <v>137</v>
      </c>
      <c r="C22" s="118">
        <v>625888.95270000002</v>
      </c>
      <c r="D22" s="118">
        <v>578786.03038000001</v>
      </c>
      <c r="E22" s="118"/>
      <c r="F22" s="118"/>
      <c r="G22" s="118"/>
      <c r="H22" s="116"/>
      <c r="I22" s="116"/>
      <c r="J22" s="116"/>
      <c r="K22" s="116"/>
      <c r="L22" s="116"/>
      <c r="M22" s="116"/>
      <c r="N22" s="116"/>
      <c r="O22" s="117">
        <v>1204674.9830799999</v>
      </c>
    </row>
    <row r="23" spans="1:15" ht="14" x14ac:dyDescent="0.3">
      <c r="A23" s="86">
        <v>2022</v>
      </c>
      <c r="B23" s="115" t="s">
        <v>137</v>
      </c>
      <c r="C23" s="116">
        <v>557497.03052000003</v>
      </c>
      <c r="D23" s="118">
        <v>622166.26231000002</v>
      </c>
      <c r="E23" s="116">
        <v>751891.70181</v>
      </c>
      <c r="F23" s="116">
        <v>775689.41145000001</v>
      </c>
      <c r="G23" s="116">
        <v>612472.06278000004</v>
      </c>
      <c r="H23" s="116">
        <v>799363.49013000005</v>
      </c>
      <c r="I23" s="116">
        <v>605449.34011999995</v>
      </c>
      <c r="J23" s="116">
        <v>730867.44093000004</v>
      </c>
      <c r="K23" s="116">
        <v>759584.20247999998</v>
      </c>
      <c r="L23" s="116">
        <v>703015.46785000002</v>
      </c>
      <c r="M23" s="116">
        <v>763117.9939</v>
      </c>
      <c r="N23" s="116">
        <v>755543.82859000005</v>
      </c>
      <c r="O23" s="117">
        <v>8436658.2328699995</v>
      </c>
    </row>
    <row r="24" spans="1:15" ht="14" x14ac:dyDescent="0.3">
      <c r="A24" s="87">
        <v>2023</v>
      </c>
      <c r="B24" s="113" t="s">
        <v>14</v>
      </c>
      <c r="C24" s="119">
        <f>C26+C28+C30+C32+C34+C36+C38+C40+C42+C44+C46+C48+C50+C52+C54+C56</f>
        <v>13649578.177209999</v>
      </c>
      <c r="D24" s="119">
        <f t="shared" ref="D24:O24" si="2">D26+D28+D30+D32+D34+D36+D38+D40+D42+D44+D46+D48+D50+D52+D54+D56</f>
        <v>13534468.193850001</v>
      </c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>
        <f t="shared" si="2"/>
        <v>27184046.371059999</v>
      </c>
    </row>
    <row r="25" spans="1:15" ht="14" x14ac:dyDescent="0.3">
      <c r="A25" s="86">
        <v>2022</v>
      </c>
      <c r="B25" s="113" t="s">
        <v>14</v>
      </c>
      <c r="C25" s="119">
        <f>C27+C29+C31+C33+C35+C37+C39+C41+C43+C45+C47+C49+C51+C53+C55+C57</f>
        <v>13086445.327639999</v>
      </c>
      <c r="D25" s="119">
        <f t="shared" ref="D25:O25" si="3">D27+D29+D31+D33+D35+D37+D39+D41+D43+D45+D47+D49+D51+D53+D55+D57</f>
        <v>14950490.144799998</v>
      </c>
      <c r="E25" s="119">
        <f t="shared" si="3"/>
        <v>17128878.783020005</v>
      </c>
      <c r="F25" s="119">
        <f t="shared" si="3"/>
        <v>17697855.467179999</v>
      </c>
      <c r="G25" s="119">
        <f t="shared" si="3"/>
        <v>14046176.550100001</v>
      </c>
      <c r="H25" s="119">
        <f t="shared" si="3"/>
        <v>17243836.475009996</v>
      </c>
      <c r="I25" s="119">
        <f t="shared" si="3"/>
        <v>13509394.626169998</v>
      </c>
      <c r="J25" s="119">
        <f t="shared" si="3"/>
        <v>15251129.238359999</v>
      </c>
      <c r="K25" s="119">
        <f t="shared" si="3"/>
        <v>16214568.872659996</v>
      </c>
      <c r="L25" s="119">
        <f t="shared" si="3"/>
        <v>14999383.45184</v>
      </c>
      <c r="M25" s="119">
        <f t="shared" si="3"/>
        <v>15471578.472849999</v>
      </c>
      <c r="N25" s="119">
        <f t="shared" si="3"/>
        <v>16141193.393209999</v>
      </c>
      <c r="O25" s="119">
        <f t="shared" si="3"/>
        <v>185740930.80283999</v>
      </c>
    </row>
    <row r="26" spans="1:15" ht="14" x14ac:dyDescent="0.3">
      <c r="A26" s="87">
        <v>2023</v>
      </c>
      <c r="B26" s="115" t="s">
        <v>138</v>
      </c>
      <c r="C26" s="116">
        <v>818382.34924999997</v>
      </c>
      <c r="D26" s="116">
        <v>720069.48416999995</v>
      </c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7">
        <v>1538451.83342</v>
      </c>
    </row>
    <row r="27" spans="1:15" ht="14" x14ac:dyDescent="0.3">
      <c r="A27" s="86">
        <v>2022</v>
      </c>
      <c r="B27" s="115" t="s">
        <v>138</v>
      </c>
      <c r="C27" s="116">
        <v>814849.09288000001</v>
      </c>
      <c r="D27" s="116">
        <v>879818.74132000003</v>
      </c>
      <c r="E27" s="116">
        <v>950822.40844999999</v>
      </c>
      <c r="F27" s="116">
        <v>992923.45655</v>
      </c>
      <c r="G27" s="116">
        <v>766287.01745000004</v>
      </c>
      <c r="H27" s="116">
        <v>981273.83791999996</v>
      </c>
      <c r="I27" s="116">
        <v>726625.47262000002</v>
      </c>
      <c r="J27" s="116">
        <v>834743.97045999998</v>
      </c>
      <c r="K27" s="116">
        <v>933917.38569000002</v>
      </c>
      <c r="L27" s="116">
        <v>832837.97308000003</v>
      </c>
      <c r="M27" s="116">
        <v>843617.72413999995</v>
      </c>
      <c r="N27" s="116">
        <v>797672.049</v>
      </c>
      <c r="O27" s="117">
        <v>10355389.129559999</v>
      </c>
    </row>
    <row r="28" spans="1:15" ht="14" x14ac:dyDescent="0.3">
      <c r="A28" s="87">
        <v>2023</v>
      </c>
      <c r="B28" s="115" t="s">
        <v>139</v>
      </c>
      <c r="C28" s="116">
        <v>178603.87018999999</v>
      </c>
      <c r="D28" s="116">
        <v>172158.39339000001</v>
      </c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7">
        <v>350762.26358000003</v>
      </c>
    </row>
    <row r="29" spans="1:15" ht="14" x14ac:dyDescent="0.3">
      <c r="A29" s="86">
        <v>2022</v>
      </c>
      <c r="B29" s="115" t="s">
        <v>139</v>
      </c>
      <c r="C29" s="116">
        <v>132687.99561000001</v>
      </c>
      <c r="D29" s="116">
        <v>177385.28137000001</v>
      </c>
      <c r="E29" s="116">
        <v>191686.71604</v>
      </c>
      <c r="F29" s="116">
        <v>186948.51357000001</v>
      </c>
      <c r="G29" s="116">
        <v>116468.30718</v>
      </c>
      <c r="H29" s="116">
        <v>171946.8676</v>
      </c>
      <c r="I29" s="116">
        <v>155364.58953999999</v>
      </c>
      <c r="J29" s="116">
        <v>190909.22150000001</v>
      </c>
      <c r="K29" s="116">
        <v>209829.09025000001</v>
      </c>
      <c r="L29" s="116">
        <v>168309.13428999999</v>
      </c>
      <c r="M29" s="116">
        <v>173198.16237000001</v>
      </c>
      <c r="N29" s="116">
        <v>182149.90414</v>
      </c>
      <c r="O29" s="117">
        <v>2056883.7834600001</v>
      </c>
    </row>
    <row r="30" spans="1:15" s="37" customFormat="1" ht="14" x14ac:dyDescent="0.3">
      <c r="A30" s="87">
        <v>2023</v>
      </c>
      <c r="B30" s="115" t="s">
        <v>140</v>
      </c>
      <c r="C30" s="116">
        <v>211492.98736</v>
      </c>
      <c r="D30" s="116">
        <v>135996.12385999999</v>
      </c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7">
        <v>347489.11122000002</v>
      </c>
    </row>
    <row r="31" spans="1:15" ht="14" x14ac:dyDescent="0.3">
      <c r="A31" s="86">
        <v>2022</v>
      </c>
      <c r="B31" s="115" t="s">
        <v>140</v>
      </c>
      <c r="C31" s="116">
        <v>198477.64064999999</v>
      </c>
      <c r="D31" s="116">
        <v>251000.23457</v>
      </c>
      <c r="E31" s="116">
        <v>259245.27828999999</v>
      </c>
      <c r="F31" s="116">
        <v>262164.34668000002</v>
      </c>
      <c r="G31" s="116">
        <v>157792.49171</v>
      </c>
      <c r="H31" s="116">
        <v>225209.31993999999</v>
      </c>
      <c r="I31" s="116">
        <v>156147.20764000001</v>
      </c>
      <c r="J31" s="116">
        <v>224283.58918000001</v>
      </c>
      <c r="K31" s="116">
        <v>245518.88514</v>
      </c>
      <c r="L31" s="116">
        <v>256687.9411</v>
      </c>
      <c r="M31" s="116">
        <v>256496.03117999999</v>
      </c>
      <c r="N31" s="116">
        <v>260561.69737000001</v>
      </c>
      <c r="O31" s="117">
        <v>2753584.6634499999</v>
      </c>
    </row>
    <row r="32" spans="1:15" ht="14" x14ac:dyDescent="0.3">
      <c r="A32" s="87">
        <v>2023</v>
      </c>
      <c r="B32" s="115" t="s">
        <v>141</v>
      </c>
      <c r="C32" s="118">
        <v>2296620.5859599998</v>
      </c>
      <c r="D32" s="118">
        <v>2251822.13851</v>
      </c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7">
        <v>4548442.7244699998</v>
      </c>
    </row>
    <row r="33" spans="1:15" ht="14" x14ac:dyDescent="0.3">
      <c r="A33" s="86">
        <v>2022</v>
      </c>
      <c r="B33" s="115" t="s">
        <v>141</v>
      </c>
      <c r="C33" s="116">
        <v>2140754.5898099998</v>
      </c>
      <c r="D33" s="116">
        <v>2432060.3605399998</v>
      </c>
      <c r="E33" s="116">
        <v>3019147.7716399999</v>
      </c>
      <c r="F33" s="118">
        <v>3329704.47432</v>
      </c>
      <c r="G33" s="118">
        <v>2789230.5252899998</v>
      </c>
      <c r="H33" s="118">
        <v>3166590.2228299999</v>
      </c>
      <c r="I33" s="118">
        <v>2890490.31953</v>
      </c>
      <c r="J33" s="118">
        <v>2921340.79739</v>
      </c>
      <c r="K33" s="118">
        <v>2914741.2398799998</v>
      </c>
      <c r="L33" s="118">
        <v>2602856.2765299999</v>
      </c>
      <c r="M33" s="118">
        <v>2596356.36216</v>
      </c>
      <c r="N33" s="118">
        <v>2696722.79727</v>
      </c>
      <c r="O33" s="117">
        <v>33499995.737190001</v>
      </c>
    </row>
    <row r="34" spans="1:15" ht="14" x14ac:dyDescent="0.3">
      <c r="A34" s="87">
        <v>2023</v>
      </c>
      <c r="B34" s="115" t="s">
        <v>142</v>
      </c>
      <c r="C34" s="116">
        <v>1630383.3828799999</v>
      </c>
      <c r="D34" s="116">
        <v>1581188.70141</v>
      </c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7">
        <v>3211572.0842900001</v>
      </c>
    </row>
    <row r="35" spans="1:15" ht="14" x14ac:dyDescent="0.3">
      <c r="A35" s="86">
        <v>2022</v>
      </c>
      <c r="B35" s="115" t="s">
        <v>142</v>
      </c>
      <c r="C35" s="116">
        <v>1591577.56587</v>
      </c>
      <c r="D35" s="116">
        <v>1840370.0933099999</v>
      </c>
      <c r="E35" s="116">
        <v>2014102.1239799999</v>
      </c>
      <c r="F35" s="116">
        <v>2035733.3401800001</v>
      </c>
      <c r="G35" s="116">
        <v>1335934.202</v>
      </c>
      <c r="H35" s="116">
        <v>1965753.0053900001</v>
      </c>
      <c r="I35" s="116">
        <v>1617664.6752899999</v>
      </c>
      <c r="J35" s="116">
        <v>1836979.46236</v>
      </c>
      <c r="K35" s="116">
        <v>1920946.00914</v>
      </c>
      <c r="L35" s="116">
        <v>1702770.5192199999</v>
      </c>
      <c r="M35" s="116">
        <v>1632403.79602</v>
      </c>
      <c r="N35" s="116">
        <v>1705563.6311900001</v>
      </c>
      <c r="O35" s="117">
        <v>21199798.423950002</v>
      </c>
    </row>
    <row r="36" spans="1:15" ht="14" x14ac:dyDescent="0.3">
      <c r="A36" s="87">
        <v>2023</v>
      </c>
      <c r="B36" s="115" t="s">
        <v>143</v>
      </c>
      <c r="C36" s="116">
        <v>2715244.39108</v>
      </c>
      <c r="D36" s="116">
        <v>2631930.0147099998</v>
      </c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7">
        <v>5347174.4057900002</v>
      </c>
    </row>
    <row r="37" spans="1:15" ht="14" x14ac:dyDescent="0.3">
      <c r="A37" s="86">
        <v>2022</v>
      </c>
      <c r="B37" s="115" t="s">
        <v>143</v>
      </c>
      <c r="C37" s="116">
        <v>2227605.1015499998</v>
      </c>
      <c r="D37" s="116">
        <v>2538030.7753300001</v>
      </c>
      <c r="E37" s="116">
        <v>2679513.8955000001</v>
      </c>
      <c r="F37" s="116">
        <v>2742252.9052900001</v>
      </c>
      <c r="G37" s="116">
        <v>2295046.2340899999</v>
      </c>
      <c r="H37" s="116">
        <v>2768863.57075</v>
      </c>
      <c r="I37" s="116">
        <v>2048267.44285</v>
      </c>
      <c r="J37" s="116">
        <v>2264597.2797099999</v>
      </c>
      <c r="K37" s="116">
        <v>2751353.6256800001</v>
      </c>
      <c r="L37" s="116">
        <v>2647939.9746699999</v>
      </c>
      <c r="M37" s="116">
        <v>2872626.8706399999</v>
      </c>
      <c r="N37" s="116">
        <v>3143236.3594599999</v>
      </c>
      <c r="O37" s="117">
        <v>30979334.035519999</v>
      </c>
    </row>
    <row r="38" spans="1:15" ht="14" x14ac:dyDescent="0.3">
      <c r="A38" s="87">
        <v>2023</v>
      </c>
      <c r="B38" s="115" t="s">
        <v>144</v>
      </c>
      <c r="C38" s="116">
        <v>20511.080989999999</v>
      </c>
      <c r="D38" s="116">
        <v>49109.584390000004</v>
      </c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7">
        <v>69620.665380000006</v>
      </c>
    </row>
    <row r="39" spans="1:15" ht="14" x14ac:dyDescent="0.3">
      <c r="A39" s="86">
        <v>2022</v>
      </c>
      <c r="B39" s="115" t="s">
        <v>144</v>
      </c>
      <c r="C39" s="116">
        <v>70779.795960000003</v>
      </c>
      <c r="D39" s="116">
        <v>67064.578930000003</v>
      </c>
      <c r="E39" s="116">
        <v>140227.68844</v>
      </c>
      <c r="F39" s="116">
        <v>198881.65714</v>
      </c>
      <c r="G39" s="116">
        <v>100124.42561000001</v>
      </c>
      <c r="H39" s="116">
        <v>101131.22425</v>
      </c>
      <c r="I39" s="116">
        <v>44142.997860000003</v>
      </c>
      <c r="J39" s="116">
        <v>77395.488570000001</v>
      </c>
      <c r="K39" s="116">
        <v>199348.73256</v>
      </c>
      <c r="L39" s="116">
        <v>209571.99903000001</v>
      </c>
      <c r="M39" s="116">
        <v>55079.846700000002</v>
      </c>
      <c r="N39" s="116">
        <v>189404.33997</v>
      </c>
      <c r="O39" s="117">
        <v>1453152.7750200001</v>
      </c>
    </row>
    <row r="40" spans="1:15" ht="14" x14ac:dyDescent="0.3">
      <c r="A40" s="87">
        <v>2023</v>
      </c>
      <c r="B40" s="115" t="s">
        <v>145</v>
      </c>
      <c r="C40" s="116">
        <v>1175741.8695499999</v>
      </c>
      <c r="D40" s="116">
        <v>1310996.56638</v>
      </c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7">
        <v>2486738.4359300002</v>
      </c>
    </row>
    <row r="41" spans="1:15" ht="14" x14ac:dyDescent="0.3">
      <c r="A41" s="86">
        <v>2022</v>
      </c>
      <c r="B41" s="115" t="s">
        <v>145</v>
      </c>
      <c r="C41" s="116">
        <v>980376.86144999997</v>
      </c>
      <c r="D41" s="116">
        <v>1173479.1423599999</v>
      </c>
      <c r="E41" s="116">
        <v>1365461.8518999999</v>
      </c>
      <c r="F41" s="116">
        <v>1395630.42169</v>
      </c>
      <c r="G41" s="116">
        <v>1064437.5031000001</v>
      </c>
      <c r="H41" s="116">
        <v>1356737.8849500001</v>
      </c>
      <c r="I41" s="116">
        <v>1024764.964</v>
      </c>
      <c r="J41" s="116">
        <v>1253699.3704899999</v>
      </c>
      <c r="K41" s="116">
        <v>1334911.6578599999</v>
      </c>
      <c r="L41" s="116">
        <v>1320985.20056</v>
      </c>
      <c r="M41" s="116">
        <v>1424430.1025100001</v>
      </c>
      <c r="N41" s="116">
        <v>1475557.3879</v>
      </c>
      <c r="O41" s="117">
        <v>15170472.34877</v>
      </c>
    </row>
    <row r="42" spans="1:15" ht="14" x14ac:dyDescent="0.3">
      <c r="A42" s="87">
        <v>2023</v>
      </c>
      <c r="B42" s="115" t="s">
        <v>146</v>
      </c>
      <c r="C42" s="116">
        <v>844156.84797</v>
      </c>
      <c r="D42" s="116">
        <v>851971.25410000002</v>
      </c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7">
        <v>1696128.10207</v>
      </c>
    </row>
    <row r="43" spans="1:15" ht="14" x14ac:dyDescent="0.3">
      <c r="A43" s="86">
        <v>2022</v>
      </c>
      <c r="B43" s="115" t="s">
        <v>146</v>
      </c>
      <c r="C43" s="116">
        <v>711437.15801999997</v>
      </c>
      <c r="D43" s="116">
        <v>812965.72655999998</v>
      </c>
      <c r="E43" s="116">
        <v>908574.77133000002</v>
      </c>
      <c r="F43" s="116">
        <v>906174.47777</v>
      </c>
      <c r="G43" s="116">
        <v>719497.11419999995</v>
      </c>
      <c r="H43" s="116">
        <v>903208.08539999998</v>
      </c>
      <c r="I43" s="116">
        <v>720312.60985999997</v>
      </c>
      <c r="J43" s="116">
        <v>848117.90674999997</v>
      </c>
      <c r="K43" s="116">
        <v>946882.25671999995</v>
      </c>
      <c r="L43" s="116">
        <v>851691.18041000003</v>
      </c>
      <c r="M43" s="116">
        <v>1010338.29859</v>
      </c>
      <c r="N43" s="116">
        <v>1025874.2009000001</v>
      </c>
      <c r="O43" s="117">
        <v>10365073.78651</v>
      </c>
    </row>
    <row r="44" spans="1:15" ht="14" x14ac:dyDescent="0.3">
      <c r="A44" s="87">
        <v>2023</v>
      </c>
      <c r="B44" s="115" t="s">
        <v>147</v>
      </c>
      <c r="C44" s="116">
        <v>1049912.58996</v>
      </c>
      <c r="D44" s="116">
        <v>1002786.70685</v>
      </c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7">
        <v>2052699.29681</v>
      </c>
    </row>
    <row r="45" spans="1:15" ht="14" x14ac:dyDescent="0.3">
      <c r="A45" s="86">
        <v>2022</v>
      </c>
      <c r="B45" s="115" t="s">
        <v>147</v>
      </c>
      <c r="C45" s="116">
        <v>1119856.9291300001</v>
      </c>
      <c r="D45" s="116">
        <v>1241133.5713299999</v>
      </c>
      <c r="E45" s="116">
        <v>1443497.6981200001</v>
      </c>
      <c r="F45" s="116">
        <v>1496983.38426</v>
      </c>
      <c r="G45" s="116">
        <v>1165895.8104399999</v>
      </c>
      <c r="H45" s="116">
        <v>1343581.69233</v>
      </c>
      <c r="I45" s="116">
        <v>978608.38976000005</v>
      </c>
      <c r="J45" s="116">
        <v>1131678.43301</v>
      </c>
      <c r="K45" s="116">
        <v>1187740.0640700001</v>
      </c>
      <c r="L45" s="116">
        <v>1048238.13161</v>
      </c>
      <c r="M45" s="116">
        <v>1128114.7188800001</v>
      </c>
      <c r="N45" s="116">
        <v>1096501.28617</v>
      </c>
      <c r="O45" s="117">
        <v>14381830.10911</v>
      </c>
    </row>
    <row r="46" spans="1:15" ht="14" x14ac:dyDescent="0.3">
      <c r="A46" s="87">
        <v>2023</v>
      </c>
      <c r="B46" s="115" t="s">
        <v>148</v>
      </c>
      <c r="C46" s="116">
        <v>1113225.4740899999</v>
      </c>
      <c r="D46" s="116">
        <v>1069256.443</v>
      </c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7">
        <v>2182481.9170900001</v>
      </c>
    </row>
    <row r="47" spans="1:15" ht="14" x14ac:dyDescent="0.3">
      <c r="A47" s="86">
        <v>2022</v>
      </c>
      <c r="B47" s="115" t="s">
        <v>148</v>
      </c>
      <c r="C47" s="116">
        <v>1623913.35512</v>
      </c>
      <c r="D47" s="116">
        <v>1746708.8002899999</v>
      </c>
      <c r="E47" s="116">
        <v>2254350.8951500002</v>
      </c>
      <c r="F47" s="116">
        <v>2016306.50877</v>
      </c>
      <c r="G47" s="116">
        <v>1903121.1210400001</v>
      </c>
      <c r="H47" s="116">
        <v>2283539.7187399999</v>
      </c>
      <c r="I47" s="116">
        <v>1597139.4022900001</v>
      </c>
      <c r="J47" s="116">
        <v>1804303.7740799999</v>
      </c>
      <c r="K47" s="116">
        <v>1755196.7002099999</v>
      </c>
      <c r="L47" s="116">
        <v>1380091.73508</v>
      </c>
      <c r="M47" s="116">
        <v>1345262.83761</v>
      </c>
      <c r="N47" s="116">
        <v>1336116.95007</v>
      </c>
      <c r="O47" s="117">
        <v>21046051.798450001</v>
      </c>
    </row>
    <row r="48" spans="1:15" ht="14" x14ac:dyDescent="0.3">
      <c r="A48" s="87">
        <v>2023</v>
      </c>
      <c r="B48" s="115" t="s">
        <v>149</v>
      </c>
      <c r="C48" s="116">
        <v>360813.17820999998</v>
      </c>
      <c r="D48" s="116">
        <v>360266.90307</v>
      </c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7">
        <v>721080.08128000004</v>
      </c>
    </row>
    <row r="49" spans="1:15" ht="14" x14ac:dyDescent="0.3">
      <c r="A49" s="86">
        <v>2022</v>
      </c>
      <c r="B49" s="115" t="s">
        <v>149</v>
      </c>
      <c r="C49" s="116">
        <v>353650.46789000003</v>
      </c>
      <c r="D49" s="116">
        <v>428045.01968999999</v>
      </c>
      <c r="E49" s="116">
        <v>513024.81352999998</v>
      </c>
      <c r="F49" s="116">
        <v>565782.74280000001</v>
      </c>
      <c r="G49" s="116">
        <v>444257.35421000002</v>
      </c>
      <c r="H49" s="116">
        <v>522786.75018999999</v>
      </c>
      <c r="I49" s="116">
        <v>416802.67871000001</v>
      </c>
      <c r="J49" s="116">
        <v>473865.71408000001</v>
      </c>
      <c r="K49" s="116">
        <v>458823.04848</v>
      </c>
      <c r="L49" s="116">
        <v>413812.66093000001</v>
      </c>
      <c r="M49" s="116">
        <v>416849.67398000002</v>
      </c>
      <c r="N49" s="116">
        <v>440304.73583999998</v>
      </c>
      <c r="O49" s="117">
        <v>5448005.6603300003</v>
      </c>
    </row>
    <row r="50" spans="1:15" ht="14" x14ac:dyDescent="0.3">
      <c r="A50" s="87">
        <v>2023</v>
      </c>
      <c r="B50" s="115" t="s">
        <v>150</v>
      </c>
      <c r="C50" s="116">
        <v>419755.23538999999</v>
      </c>
      <c r="D50" s="116">
        <v>520492.45074</v>
      </c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7">
        <v>940247.68613000005</v>
      </c>
    </row>
    <row r="51" spans="1:15" ht="14" x14ac:dyDescent="0.3">
      <c r="A51" s="86">
        <v>2022</v>
      </c>
      <c r="B51" s="115" t="s">
        <v>150</v>
      </c>
      <c r="C51" s="116">
        <v>358948.23914999998</v>
      </c>
      <c r="D51" s="116">
        <v>490433.21701000002</v>
      </c>
      <c r="E51" s="116">
        <v>434701.79544999998</v>
      </c>
      <c r="F51" s="116">
        <v>528541.51058999996</v>
      </c>
      <c r="G51" s="116">
        <v>352291.01225999999</v>
      </c>
      <c r="H51" s="116">
        <v>532241.72670999996</v>
      </c>
      <c r="I51" s="116">
        <v>370703.57504000003</v>
      </c>
      <c r="J51" s="116">
        <v>500812.33273999998</v>
      </c>
      <c r="K51" s="116">
        <v>600788.14058000001</v>
      </c>
      <c r="L51" s="116">
        <v>535739.17507999996</v>
      </c>
      <c r="M51" s="116">
        <v>602449.35372000001</v>
      </c>
      <c r="N51" s="116">
        <v>545858.88694999996</v>
      </c>
      <c r="O51" s="117">
        <v>5853508.9652800001</v>
      </c>
    </row>
    <row r="52" spans="1:15" ht="14" x14ac:dyDescent="0.3">
      <c r="A52" s="87">
        <v>2023</v>
      </c>
      <c r="B52" s="115" t="s">
        <v>151</v>
      </c>
      <c r="C52" s="116">
        <v>281473.72032999998</v>
      </c>
      <c r="D52" s="116">
        <v>303453.00215000001</v>
      </c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7">
        <v>584926.72248</v>
      </c>
    </row>
    <row r="53" spans="1:15" ht="14" x14ac:dyDescent="0.3">
      <c r="A53" s="86">
        <v>2022</v>
      </c>
      <c r="B53" s="115" t="s">
        <v>151</v>
      </c>
      <c r="C53" s="116">
        <v>295374.95462999999</v>
      </c>
      <c r="D53" s="116">
        <v>325086.20932999998</v>
      </c>
      <c r="E53" s="116">
        <v>326942.17726000003</v>
      </c>
      <c r="F53" s="116">
        <v>390536.09840999998</v>
      </c>
      <c r="G53" s="116">
        <v>330387.68416</v>
      </c>
      <c r="H53" s="116">
        <v>286912.79222</v>
      </c>
      <c r="I53" s="116">
        <v>294368.00948000001</v>
      </c>
      <c r="J53" s="116">
        <v>333540.52403999999</v>
      </c>
      <c r="K53" s="116">
        <v>166231.57717999999</v>
      </c>
      <c r="L53" s="116">
        <v>464524.54810000001</v>
      </c>
      <c r="M53" s="116">
        <v>503261.41817000002</v>
      </c>
      <c r="N53" s="116">
        <v>647452.70845000003</v>
      </c>
      <c r="O53" s="117">
        <v>4364618.7014300004</v>
      </c>
    </row>
    <row r="54" spans="1:15" ht="14" x14ac:dyDescent="0.3">
      <c r="A54" s="87">
        <v>2023</v>
      </c>
      <c r="B54" s="115" t="s">
        <v>152</v>
      </c>
      <c r="C54" s="116">
        <v>524224.41821999999</v>
      </c>
      <c r="D54" s="116">
        <v>563702.89112000004</v>
      </c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7">
        <v>1087927.3093399999</v>
      </c>
    </row>
    <row r="55" spans="1:15" ht="14" x14ac:dyDescent="0.3">
      <c r="A55" s="86">
        <v>2022</v>
      </c>
      <c r="B55" s="115" t="s">
        <v>152</v>
      </c>
      <c r="C55" s="116">
        <v>457957.73116999998</v>
      </c>
      <c r="D55" s="116">
        <v>536899.12800999999</v>
      </c>
      <c r="E55" s="116">
        <v>616160.55723999999</v>
      </c>
      <c r="F55" s="116">
        <v>635002.06160999998</v>
      </c>
      <c r="G55" s="116">
        <v>494775.11898999999</v>
      </c>
      <c r="H55" s="116">
        <v>619970.57672000001</v>
      </c>
      <c r="I55" s="116">
        <v>458441.71590000001</v>
      </c>
      <c r="J55" s="116">
        <v>544640.77732999995</v>
      </c>
      <c r="K55" s="116">
        <v>576905.14602999995</v>
      </c>
      <c r="L55" s="116">
        <v>551252.03052999999</v>
      </c>
      <c r="M55" s="116">
        <v>598918.04341000004</v>
      </c>
      <c r="N55" s="116">
        <v>586690.52494999999</v>
      </c>
      <c r="O55" s="117">
        <v>6677613.4118900001</v>
      </c>
    </row>
    <row r="56" spans="1:15" ht="14" x14ac:dyDescent="0.3">
      <c r="A56" s="87">
        <v>2023</v>
      </c>
      <c r="B56" s="115" t="s">
        <v>153</v>
      </c>
      <c r="C56" s="116">
        <v>9036.19578</v>
      </c>
      <c r="D56" s="116">
        <v>9267.5360000000001</v>
      </c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7">
        <v>18303.731779999998</v>
      </c>
    </row>
    <row r="57" spans="1:15" ht="14" x14ac:dyDescent="0.3">
      <c r="A57" s="86">
        <v>2022</v>
      </c>
      <c r="B57" s="115" t="s">
        <v>153</v>
      </c>
      <c r="C57" s="116">
        <v>8197.8487499999992</v>
      </c>
      <c r="D57" s="116">
        <v>10009.26485</v>
      </c>
      <c r="E57" s="116">
        <v>11418.340700000001</v>
      </c>
      <c r="F57" s="116">
        <v>14289.56755</v>
      </c>
      <c r="G57" s="116">
        <v>10630.62837</v>
      </c>
      <c r="H57" s="116">
        <v>14089.199070000001</v>
      </c>
      <c r="I57" s="116">
        <v>9550.5758000000005</v>
      </c>
      <c r="J57" s="116">
        <v>10220.596670000001</v>
      </c>
      <c r="K57" s="116">
        <v>11435.313190000001</v>
      </c>
      <c r="L57" s="116">
        <v>12074.97162</v>
      </c>
      <c r="M57" s="116">
        <v>12175.232770000001</v>
      </c>
      <c r="N57" s="116">
        <v>11525.933580000001</v>
      </c>
      <c r="O57" s="117">
        <v>135617.47292</v>
      </c>
    </row>
    <row r="58" spans="1:15" ht="14" x14ac:dyDescent="0.3">
      <c r="A58" s="87">
        <v>2023</v>
      </c>
      <c r="B58" s="113" t="s">
        <v>31</v>
      </c>
      <c r="C58" s="119">
        <f>C60</f>
        <v>441540.86988999997</v>
      </c>
      <c r="D58" s="119">
        <f t="shared" ref="D58:O58" si="4">D60</f>
        <v>402558.32728999999</v>
      </c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>
        <f t="shared" si="4"/>
        <v>844099.19718000002</v>
      </c>
    </row>
    <row r="59" spans="1:15" ht="14" x14ac:dyDescent="0.3">
      <c r="A59" s="86">
        <v>2022</v>
      </c>
      <c r="B59" s="113" t="s">
        <v>31</v>
      </c>
      <c r="C59" s="119">
        <f>C61</f>
        <v>497849.89552999998</v>
      </c>
      <c r="D59" s="119">
        <f t="shared" ref="D59:O59" si="5">D61</f>
        <v>471704.26270999998</v>
      </c>
      <c r="E59" s="119">
        <f t="shared" si="5"/>
        <v>554613.88878000004</v>
      </c>
      <c r="F59" s="119">
        <f t="shared" si="5"/>
        <v>704145.15989999997</v>
      </c>
      <c r="G59" s="119">
        <f t="shared" si="5"/>
        <v>533041.87158000004</v>
      </c>
      <c r="H59" s="119">
        <f t="shared" si="5"/>
        <v>594051.50404999999</v>
      </c>
      <c r="I59" s="119">
        <f t="shared" si="5"/>
        <v>487990.84642999998</v>
      </c>
      <c r="J59" s="119">
        <f t="shared" si="5"/>
        <v>593089.54356999998</v>
      </c>
      <c r="K59" s="119">
        <f t="shared" si="5"/>
        <v>537909.6936</v>
      </c>
      <c r="L59" s="119">
        <f t="shared" si="5"/>
        <v>462086.31361000001</v>
      </c>
      <c r="M59" s="119">
        <f t="shared" si="5"/>
        <v>503592.34327999997</v>
      </c>
      <c r="N59" s="119">
        <f t="shared" si="5"/>
        <v>515373.34311999998</v>
      </c>
      <c r="O59" s="119">
        <f t="shared" si="5"/>
        <v>6455448.6661599996</v>
      </c>
    </row>
    <row r="60" spans="1:15" ht="14" x14ac:dyDescent="0.3">
      <c r="A60" s="87">
        <v>2023</v>
      </c>
      <c r="B60" s="115" t="s">
        <v>154</v>
      </c>
      <c r="C60" s="116">
        <v>441540.86988999997</v>
      </c>
      <c r="D60" s="116">
        <v>402558.32728999999</v>
      </c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7">
        <v>844099.19718000002</v>
      </c>
    </row>
    <row r="61" spans="1:15" ht="14.5" thickBot="1" x14ac:dyDescent="0.35">
      <c r="A61" s="86">
        <v>2022</v>
      </c>
      <c r="B61" s="115" t="s">
        <v>154</v>
      </c>
      <c r="C61" s="116">
        <v>497849.89552999998</v>
      </c>
      <c r="D61" s="116">
        <v>471704.26270999998</v>
      </c>
      <c r="E61" s="116">
        <v>554613.88878000004</v>
      </c>
      <c r="F61" s="116">
        <v>704145.15989999997</v>
      </c>
      <c r="G61" s="116">
        <v>533041.87158000004</v>
      </c>
      <c r="H61" s="116">
        <v>594051.50404999999</v>
      </c>
      <c r="I61" s="116">
        <v>487990.84642999998</v>
      </c>
      <c r="J61" s="116">
        <v>593089.54356999998</v>
      </c>
      <c r="K61" s="116">
        <v>537909.6936</v>
      </c>
      <c r="L61" s="116">
        <v>462086.31361000001</v>
      </c>
      <c r="M61" s="116">
        <v>503592.34327999997</v>
      </c>
      <c r="N61" s="116">
        <v>515373.34311999998</v>
      </c>
      <c r="O61" s="117">
        <v>6455448.6661599996</v>
      </c>
    </row>
    <row r="62" spans="1:15" s="32" customFormat="1" ht="15" customHeight="1" thickBot="1" x14ac:dyDescent="0.3">
      <c r="A62" s="120">
        <v>2002</v>
      </c>
      <c r="B62" s="121" t="s">
        <v>40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3">
      <c r="A63" s="120">
        <v>2003</v>
      </c>
      <c r="B63" s="121" t="s">
        <v>40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1" si="6">SUM(C63:N63)</f>
        <v>47252836.302000001</v>
      </c>
    </row>
    <row r="64" spans="1:15" s="32" customFormat="1" ht="15" customHeight="1" thickBot="1" x14ac:dyDescent="0.3">
      <c r="A64" s="120">
        <v>2004</v>
      </c>
      <c r="B64" s="121" t="s">
        <v>40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3">
      <c r="A65" s="120">
        <v>2005</v>
      </c>
      <c r="B65" s="121" t="s">
        <v>40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3">
      <c r="A66" s="120">
        <v>2006</v>
      </c>
      <c r="B66" s="121" t="s">
        <v>40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3">
      <c r="A67" s="120">
        <v>2007</v>
      </c>
      <c r="B67" s="121" t="s">
        <v>40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3">
      <c r="A68" s="120">
        <v>2008</v>
      </c>
      <c r="B68" s="121" t="s">
        <v>40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3">
      <c r="A69" s="120">
        <v>2009</v>
      </c>
      <c r="B69" s="121" t="s">
        <v>40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3">
      <c r="A70" s="120">
        <v>2010</v>
      </c>
      <c r="B70" s="121" t="s">
        <v>40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3">
      <c r="A71" s="120">
        <v>2011</v>
      </c>
      <c r="B71" s="121" t="s">
        <v>40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" thickBot="1" x14ac:dyDescent="0.3">
      <c r="A72" s="120">
        <v>2012</v>
      </c>
      <c r="B72" s="121" t="s">
        <v>40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" thickBot="1" x14ac:dyDescent="0.3">
      <c r="A73" s="120">
        <v>2013</v>
      </c>
      <c r="B73" s="121" t="s">
        <v>40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" thickBot="1" x14ac:dyDescent="0.3">
      <c r="A74" s="120">
        <v>2014</v>
      </c>
      <c r="B74" s="121" t="s">
        <v>40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" thickBot="1" x14ac:dyDescent="0.3">
      <c r="A75" s="120">
        <v>2015</v>
      </c>
      <c r="B75" s="121" t="s">
        <v>40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" thickBot="1" x14ac:dyDescent="0.3">
      <c r="A76" s="120">
        <v>2016</v>
      </c>
      <c r="B76" s="121" t="s">
        <v>40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" thickBot="1" x14ac:dyDescent="0.3">
      <c r="A77" s="120">
        <v>2017</v>
      </c>
      <c r="B77" s="121" t="s">
        <v>40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" thickBot="1" x14ac:dyDescent="0.3">
      <c r="A78" s="120">
        <v>2018</v>
      </c>
      <c r="B78" s="121" t="s">
        <v>40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" thickBot="1" x14ac:dyDescent="0.3">
      <c r="A79" s="120">
        <v>2019</v>
      </c>
      <c r="B79" s="121" t="s">
        <v>40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" thickBot="1" x14ac:dyDescent="0.3">
      <c r="A80" s="120">
        <v>2020</v>
      </c>
      <c r="B80" s="121" t="s">
        <v>40</v>
      </c>
      <c r="C80" s="122">
        <v>14701346.982000001</v>
      </c>
      <c r="D80" s="122">
        <v>14608289.785</v>
      </c>
      <c r="E80" s="122">
        <v>13353075.963</v>
      </c>
      <c r="F80" s="122">
        <v>8978290.7589999996</v>
      </c>
      <c r="G80" s="122">
        <v>9957512.1809999999</v>
      </c>
      <c r="H80" s="122">
        <v>13460251.822000001</v>
      </c>
      <c r="I80" s="122">
        <v>14890653.468</v>
      </c>
      <c r="J80" s="122">
        <v>12456453.472999999</v>
      </c>
      <c r="K80" s="122">
        <v>15990797.705</v>
      </c>
      <c r="L80" s="122">
        <v>17315266.203000002</v>
      </c>
      <c r="M80" s="122">
        <v>16088682.231000001</v>
      </c>
      <c r="N80" s="122">
        <v>17837134.738000002</v>
      </c>
      <c r="O80" s="122">
        <f t="shared" si="6"/>
        <v>169637755.31000003</v>
      </c>
    </row>
    <row r="81" spans="1:15" ht="13" thickBot="1" x14ac:dyDescent="0.3">
      <c r="A81" s="120">
        <v>2021</v>
      </c>
      <c r="B81" s="121" t="s">
        <v>40</v>
      </c>
      <c r="C81" s="122">
        <v>15306487.643915899</v>
      </c>
      <c r="D81" s="122">
        <v>15777151.373676499</v>
      </c>
      <c r="E81" s="122">
        <v>18125533.345878098</v>
      </c>
      <c r="F81" s="122">
        <v>18106582.520971801</v>
      </c>
      <c r="G81" s="122">
        <v>18587253.5966384</v>
      </c>
      <c r="H81" s="122">
        <v>19036800.670268498</v>
      </c>
      <c r="I81" s="122">
        <v>19020902.292177301</v>
      </c>
      <c r="J81" s="122">
        <v>18681996.8976386</v>
      </c>
      <c r="K81" s="122">
        <v>19984264.497713201</v>
      </c>
      <c r="L81" s="122">
        <v>21100833.1277362</v>
      </c>
      <c r="M81" s="122">
        <v>20749365.9948617</v>
      </c>
      <c r="N81" s="122">
        <v>21316881.481321499</v>
      </c>
      <c r="O81" s="122">
        <f t="shared" si="6"/>
        <v>225794053.44279772</v>
      </c>
    </row>
    <row r="82" spans="1:15" ht="13" thickBot="1" x14ac:dyDescent="0.3">
      <c r="A82" s="120">
        <v>2022</v>
      </c>
      <c r="B82" s="121" t="s">
        <v>40</v>
      </c>
      <c r="C82" s="122">
        <v>17553864.324999999</v>
      </c>
      <c r="D82" s="122">
        <v>19904521.083999999</v>
      </c>
      <c r="E82" s="122">
        <v>22609673.155999999</v>
      </c>
      <c r="F82" s="122">
        <v>23331565.295000002</v>
      </c>
      <c r="G82" s="122">
        <v>18932356.289999999</v>
      </c>
      <c r="H82" s="122">
        <v>23360241.504999999</v>
      </c>
      <c r="I82" s="122">
        <v>18536681.749000002</v>
      </c>
      <c r="J82" s="122">
        <v>21276413.725000001</v>
      </c>
      <c r="K82" s="122">
        <v>22597908.364</v>
      </c>
      <c r="L82" s="122">
        <v>21310684.537999999</v>
      </c>
      <c r="M82" s="122">
        <v>21876497.318999998</v>
      </c>
      <c r="N82" s="122">
        <v>22910601.697000001</v>
      </c>
      <c r="O82" s="122">
        <f t="shared" ref="O82" si="7">SUM(C82:N82)</f>
        <v>254201009.04699999</v>
      </c>
    </row>
    <row r="83" spans="1:15" ht="13" thickBot="1" x14ac:dyDescent="0.3">
      <c r="A83" s="120">
        <v>2023</v>
      </c>
      <c r="B83" s="121" t="s">
        <v>40</v>
      </c>
      <c r="C83" s="122">
        <v>19369137.929000001</v>
      </c>
      <c r="D83" s="145">
        <v>18638462.309689999</v>
      </c>
      <c r="E83" s="122"/>
      <c r="F83" s="122"/>
      <c r="G83" s="122"/>
      <c r="H83" s="122"/>
      <c r="I83" s="122"/>
      <c r="J83" s="122"/>
      <c r="K83" s="122"/>
      <c r="L83" s="122"/>
      <c r="M83" s="122"/>
      <c r="N83" s="122"/>
      <c r="O83" s="122">
        <f t="shared" ref="O83" si="8">SUM(C83:N83)</f>
        <v>38007600.238690004</v>
      </c>
    </row>
    <row r="84" spans="1:15" x14ac:dyDescent="0.25">
      <c r="C84" s="35"/>
    </row>
  </sheetData>
  <autoFilter ref="A1:O83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C1" sqref="C1"/>
    </sheetView>
  </sheetViews>
  <sheetFormatPr defaultColWidth="9.08984375" defaultRowHeight="12.5" x14ac:dyDescent="0.25"/>
  <cols>
    <col min="1" max="1" width="29.08984375" customWidth="1"/>
    <col min="2" max="2" width="20" style="36" customWidth="1"/>
    <col min="3" max="3" width="17.54296875" style="36" customWidth="1"/>
    <col min="4" max="4" width="9.36328125" bestFit="1" customWidth="1"/>
  </cols>
  <sheetData>
    <row r="2" spans="1:4" ht="24.65" customHeight="1" x14ac:dyDescent="0.4">
      <c r="A2" s="152" t="s">
        <v>62</v>
      </c>
      <c r="B2" s="152"/>
      <c r="C2" s="152"/>
      <c r="D2" s="152"/>
    </row>
    <row r="3" spans="1:4" ht="15.5" x14ac:dyDescent="0.35">
      <c r="A3" s="151" t="s">
        <v>63</v>
      </c>
      <c r="B3" s="151"/>
      <c r="C3" s="151"/>
      <c r="D3" s="151"/>
    </row>
    <row r="4" spans="1:4" x14ac:dyDescent="0.25">
      <c r="A4" s="124"/>
      <c r="B4" s="125"/>
      <c r="C4" s="125"/>
      <c r="D4" s="124"/>
    </row>
    <row r="5" spans="1:4" ht="13" x14ac:dyDescent="0.3">
      <c r="A5" s="126" t="s">
        <v>64</v>
      </c>
      <c r="B5" s="127" t="s">
        <v>155</v>
      </c>
      <c r="C5" s="127" t="s">
        <v>156</v>
      </c>
      <c r="D5" s="128" t="s">
        <v>65</v>
      </c>
    </row>
    <row r="6" spans="1:4" x14ac:dyDescent="0.25">
      <c r="A6" s="129" t="s">
        <v>157</v>
      </c>
      <c r="B6" s="130">
        <v>6514.9105600000003</v>
      </c>
      <c r="C6" s="130">
        <v>164707.44068</v>
      </c>
      <c r="D6" s="136">
        <f t="shared" ref="D6:D15" si="0">(C6-B6)/B6</f>
        <v>24.281611952014273</v>
      </c>
    </row>
    <row r="7" spans="1:4" x14ac:dyDescent="0.25">
      <c r="A7" s="129" t="s">
        <v>158</v>
      </c>
      <c r="B7" s="130">
        <v>4.0999999999999996</v>
      </c>
      <c r="C7" s="130">
        <v>56.55</v>
      </c>
      <c r="D7" s="136">
        <f t="shared" si="0"/>
        <v>12.792682926829269</v>
      </c>
    </row>
    <row r="8" spans="1:4" x14ac:dyDescent="0.25">
      <c r="A8" s="129" t="s">
        <v>159</v>
      </c>
      <c r="B8" s="130">
        <v>241.17026000000001</v>
      </c>
      <c r="C8" s="130">
        <v>2308.4356600000001</v>
      </c>
      <c r="D8" s="136">
        <f t="shared" si="0"/>
        <v>8.5718089784370601</v>
      </c>
    </row>
    <row r="9" spans="1:4" x14ac:dyDescent="0.25">
      <c r="A9" s="129" t="s">
        <v>160</v>
      </c>
      <c r="B9" s="130">
        <v>3081.8628100000001</v>
      </c>
      <c r="C9" s="130">
        <v>25017.398229999999</v>
      </c>
      <c r="D9" s="136">
        <f t="shared" si="0"/>
        <v>7.1176222863729617</v>
      </c>
    </row>
    <row r="10" spans="1:4" x14ac:dyDescent="0.25">
      <c r="A10" s="129" t="s">
        <v>161</v>
      </c>
      <c r="B10" s="130">
        <v>466.47773999999998</v>
      </c>
      <c r="C10" s="130">
        <v>3480.3157099999999</v>
      </c>
      <c r="D10" s="136">
        <f t="shared" si="0"/>
        <v>6.4608398462914867</v>
      </c>
    </row>
    <row r="11" spans="1:4" x14ac:dyDescent="0.25">
      <c r="A11" s="129" t="s">
        <v>162</v>
      </c>
      <c r="B11" s="130">
        <v>3.0240399999999998</v>
      </c>
      <c r="C11" s="130">
        <v>20.916640000000001</v>
      </c>
      <c r="D11" s="136">
        <f t="shared" si="0"/>
        <v>5.9167868149892202</v>
      </c>
    </row>
    <row r="12" spans="1:4" x14ac:dyDescent="0.25">
      <c r="A12" s="129" t="s">
        <v>163</v>
      </c>
      <c r="B12" s="130">
        <v>31.6371</v>
      </c>
      <c r="C12" s="130">
        <v>207.44859</v>
      </c>
      <c r="D12" s="136">
        <f t="shared" si="0"/>
        <v>5.5571303943787509</v>
      </c>
    </row>
    <row r="13" spans="1:4" x14ac:dyDescent="0.25">
      <c r="A13" s="129" t="s">
        <v>164</v>
      </c>
      <c r="B13" s="130">
        <v>1153.22784</v>
      </c>
      <c r="C13" s="130">
        <v>6847.72534</v>
      </c>
      <c r="D13" s="136">
        <f t="shared" si="0"/>
        <v>4.9378772368173136</v>
      </c>
    </row>
    <row r="14" spans="1:4" x14ac:dyDescent="0.25">
      <c r="A14" s="129" t="s">
        <v>165</v>
      </c>
      <c r="B14" s="130">
        <v>17.87613</v>
      </c>
      <c r="C14" s="130">
        <v>106.05734</v>
      </c>
      <c r="D14" s="136">
        <f t="shared" si="0"/>
        <v>4.9329027032137267</v>
      </c>
    </row>
    <row r="15" spans="1:4" x14ac:dyDescent="0.25">
      <c r="A15" s="129" t="s">
        <v>166</v>
      </c>
      <c r="B15" s="130">
        <v>190.41141999999999</v>
      </c>
      <c r="C15" s="130">
        <v>986.97591999999997</v>
      </c>
      <c r="D15" s="136">
        <f t="shared" si="0"/>
        <v>4.1833861645483239</v>
      </c>
    </row>
    <row r="16" spans="1:4" x14ac:dyDescent="0.25">
      <c r="A16" s="131"/>
      <c r="B16" s="125"/>
      <c r="C16" s="125"/>
      <c r="D16" s="132"/>
    </row>
    <row r="17" spans="1:4" x14ac:dyDescent="0.25">
      <c r="A17" s="133"/>
      <c r="B17" s="125"/>
      <c r="C17" s="125"/>
      <c r="D17" s="124"/>
    </row>
    <row r="18" spans="1:4" ht="19" x14ac:dyDescent="0.4">
      <c r="A18" s="152" t="s">
        <v>66</v>
      </c>
      <c r="B18" s="152"/>
      <c r="C18" s="152"/>
      <c r="D18" s="152"/>
    </row>
    <row r="19" spans="1:4" ht="15.5" x14ac:dyDescent="0.35">
      <c r="A19" s="151" t="s">
        <v>67</v>
      </c>
      <c r="B19" s="151"/>
      <c r="C19" s="151"/>
      <c r="D19" s="151"/>
    </row>
    <row r="20" spans="1:4" ht="13" x14ac:dyDescent="0.3">
      <c r="A20" s="134"/>
      <c r="B20" s="125"/>
      <c r="C20" s="125"/>
      <c r="D20" s="124"/>
    </row>
    <row r="21" spans="1:4" ht="13" x14ac:dyDescent="0.3">
      <c r="A21" s="126" t="s">
        <v>64</v>
      </c>
      <c r="B21" s="127" t="s">
        <v>155</v>
      </c>
      <c r="C21" s="127" t="s">
        <v>156</v>
      </c>
      <c r="D21" s="128" t="s">
        <v>65</v>
      </c>
    </row>
    <row r="22" spans="1:4" x14ac:dyDescent="0.25">
      <c r="A22" s="129" t="s">
        <v>167</v>
      </c>
      <c r="B22" s="130">
        <v>1628505.10439</v>
      </c>
      <c r="C22" s="130">
        <v>1511833.9614599999</v>
      </c>
      <c r="D22" s="136">
        <f t="shared" ref="D22:D31" si="1">(C22-B22)/B22</f>
        <v>-7.1643093175137687E-2</v>
      </c>
    </row>
    <row r="23" spans="1:4" x14ac:dyDescent="0.25">
      <c r="A23" s="129" t="s">
        <v>168</v>
      </c>
      <c r="B23" s="130">
        <v>986697.20923000004</v>
      </c>
      <c r="C23" s="130">
        <v>972053.90928000002</v>
      </c>
      <c r="D23" s="136">
        <f t="shared" si="1"/>
        <v>-1.4840722982714598E-2</v>
      </c>
    </row>
    <row r="24" spans="1:4" x14ac:dyDescent="0.25">
      <c r="A24" s="129" t="s">
        <v>169</v>
      </c>
      <c r="B24" s="130">
        <v>1095381.4411800001</v>
      </c>
      <c r="C24" s="130">
        <v>894898.38517000002</v>
      </c>
      <c r="D24" s="136">
        <f t="shared" si="1"/>
        <v>-0.18302579217886841</v>
      </c>
    </row>
    <row r="25" spans="1:4" x14ac:dyDescent="0.25">
      <c r="A25" s="129" t="s">
        <v>170</v>
      </c>
      <c r="B25" s="130">
        <v>1044770.9683600001</v>
      </c>
      <c r="C25" s="130">
        <v>806504.56096999999</v>
      </c>
      <c r="D25" s="136">
        <f t="shared" si="1"/>
        <v>-0.22805611431184011</v>
      </c>
    </row>
    <row r="26" spans="1:4" x14ac:dyDescent="0.25">
      <c r="A26" s="129" t="s">
        <v>171</v>
      </c>
      <c r="B26" s="130">
        <v>715019.52509000001</v>
      </c>
      <c r="C26" s="130">
        <v>802700.17963999999</v>
      </c>
      <c r="D26" s="136">
        <f t="shared" si="1"/>
        <v>0.12262693740980507</v>
      </c>
    </row>
    <row r="27" spans="1:4" x14ac:dyDescent="0.25">
      <c r="A27" s="129" t="s">
        <v>172</v>
      </c>
      <c r="B27" s="130">
        <v>428452.92661000002</v>
      </c>
      <c r="C27" s="130">
        <v>776352.58238000004</v>
      </c>
      <c r="D27" s="136">
        <f t="shared" si="1"/>
        <v>0.81199038252030953</v>
      </c>
    </row>
    <row r="28" spans="1:4" x14ac:dyDescent="0.25">
      <c r="A28" s="129" t="s">
        <v>173</v>
      </c>
      <c r="B28" s="130">
        <v>759674.25321999996</v>
      </c>
      <c r="C28" s="130">
        <v>730607.76517000003</v>
      </c>
      <c r="D28" s="136">
        <f t="shared" si="1"/>
        <v>-3.8261778554159236E-2</v>
      </c>
    </row>
    <row r="29" spans="1:4" x14ac:dyDescent="0.25">
      <c r="A29" s="129" t="s">
        <v>174</v>
      </c>
      <c r="B29" s="130">
        <v>824424.03543000005</v>
      </c>
      <c r="C29" s="130">
        <v>556726.07316000003</v>
      </c>
      <c r="D29" s="136">
        <f t="shared" si="1"/>
        <v>-0.32470907053355752</v>
      </c>
    </row>
    <row r="30" spans="1:4" x14ac:dyDescent="0.25">
      <c r="A30" s="129" t="s">
        <v>175</v>
      </c>
      <c r="B30" s="130">
        <v>581634.91278000001</v>
      </c>
      <c r="C30" s="130">
        <v>452554.31452000001</v>
      </c>
      <c r="D30" s="136">
        <f t="shared" si="1"/>
        <v>-0.2219271839151512</v>
      </c>
    </row>
    <row r="31" spans="1:4" x14ac:dyDescent="0.25">
      <c r="A31" s="129" t="s">
        <v>176</v>
      </c>
      <c r="B31" s="130">
        <v>576401.47094000003</v>
      </c>
      <c r="C31" s="130">
        <v>435211.23167000001</v>
      </c>
      <c r="D31" s="136">
        <f t="shared" si="1"/>
        <v>-0.24495121263265668</v>
      </c>
    </row>
    <row r="32" spans="1:4" x14ac:dyDescent="0.25">
      <c r="A32" s="124"/>
      <c r="B32" s="125"/>
      <c r="C32" s="125"/>
      <c r="D32" s="124"/>
    </row>
    <row r="33" spans="1:4" ht="19" x14ac:dyDescent="0.4">
      <c r="A33" s="152" t="s">
        <v>68</v>
      </c>
      <c r="B33" s="152"/>
      <c r="C33" s="152"/>
      <c r="D33" s="152"/>
    </row>
    <row r="34" spans="1:4" ht="15.5" x14ac:dyDescent="0.35">
      <c r="A34" s="151" t="s">
        <v>72</v>
      </c>
      <c r="B34" s="151"/>
      <c r="C34" s="151"/>
      <c r="D34" s="151"/>
    </row>
    <row r="35" spans="1:4" x14ac:dyDescent="0.25">
      <c r="A35" s="124"/>
      <c r="B35" s="125"/>
      <c r="C35" s="125"/>
      <c r="D35" s="124"/>
    </row>
    <row r="36" spans="1:4" ht="13" x14ac:dyDescent="0.3">
      <c r="A36" s="126" t="s">
        <v>70</v>
      </c>
      <c r="B36" s="127" t="s">
        <v>155</v>
      </c>
      <c r="C36" s="127" t="s">
        <v>156</v>
      </c>
      <c r="D36" s="128" t="s">
        <v>65</v>
      </c>
    </row>
    <row r="37" spans="1:4" x14ac:dyDescent="0.25">
      <c r="A37" s="129" t="s">
        <v>133</v>
      </c>
      <c r="B37" s="130">
        <v>46265.332340000001</v>
      </c>
      <c r="C37" s="130">
        <v>82022.44283</v>
      </c>
      <c r="D37" s="136">
        <f t="shared" ref="D37:D46" si="2">(C37-B37)/B37</f>
        <v>0.77287049895641147</v>
      </c>
    </row>
    <row r="38" spans="1:4" x14ac:dyDescent="0.25">
      <c r="A38" s="129" t="s">
        <v>129</v>
      </c>
      <c r="B38" s="130">
        <v>253755.51634</v>
      </c>
      <c r="C38" s="130">
        <v>309971.13965000003</v>
      </c>
      <c r="D38" s="136">
        <f t="shared" si="2"/>
        <v>0.22153458620650543</v>
      </c>
    </row>
    <row r="39" spans="1:4" x14ac:dyDescent="0.25">
      <c r="A39" s="129" t="s">
        <v>134</v>
      </c>
      <c r="B39" s="130">
        <v>55002.358999999997</v>
      </c>
      <c r="C39" s="130">
        <v>64827.892090000001</v>
      </c>
      <c r="D39" s="136">
        <f t="shared" si="2"/>
        <v>0.17863839421869168</v>
      </c>
    </row>
    <row r="40" spans="1:4" x14ac:dyDescent="0.25">
      <c r="A40" s="129" t="s">
        <v>145</v>
      </c>
      <c r="B40" s="130">
        <v>1173479.1423599999</v>
      </c>
      <c r="C40" s="130">
        <v>1310996.56638</v>
      </c>
      <c r="D40" s="136">
        <f t="shared" si="2"/>
        <v>0.11718778720125939</v>
      </c>
    </row>
    <row r="41" spans="1:4" x14ac:dyDescent="0.25">
      <c r="A41" s="129" t="s">
        <v>150</v>
      </c>
      <c r="B41" s="130">
        <v>490433.21701000002</v>
      </c>
      <c r="C41" s="130">
        <v>520492.45074</v>
      </c>
      <c r="D41" s="136">
        <f t="shared" si="2"/>
        <v>6.1291186419347006E-2</v>
      </c>
    </row>
    <row r="42" spans="1:4" x14ac:dyDescent="0.25">
      <c r="A42" s="129" t="s">
        <v>152</v>
      </c>
      <c r="B42" s="130">
        <v>536899.12800999999</v>
      </c>
      <c r="C42" s="130">
        <v>563702.89112000004</v>
      </c>
      <c r="D42" s="136">
        <f t="shared" si="2"/>
        <v>4.9923275549631413E-2</v>
      </c>
    </row>
    <row r="43" spans="1:4" x14ac:dyDescent="0.25">
      <c r="A43" s="131" t="s">
        <v>146</v>
      </c>
      <c r="B43" s="130">
        <v>812965.72655999998</v>
      </c>
      <c r="C43" s="130">
        <v>851971.25410000002</v>
      </c>
      <c r="D43" s="136">
        <f t="shared" si="2"/>
        <v>4.7979301298529321E-2</v>
      </c>
    </row>
    <row r="44" spans="1:4" x14ac:dyDescent="0.25">
      <c r="A44" s="129" t="s">
        <v>143</v>
      </c>
      <c r="B44" s="130">
        <v>2538030.7753300001</v>
      </c>
      <c r="C44" s="130">
        <v>2631930.0147099998</v>
      </c>
      <c r="D44" s="136">
        <f t="shared" si="2"/>
        <v>3.6996887623551654E-2</v>
      </c>
    </row>
    <row r="45" spans="1:4" x14ac:dyDescent="0.25">
      <c r="A45" s="129" t="s">
        <v>135</v>
      </c>
      <c r="B45" s="130">
        <v>15693.36544</v>
      </c>
      <c r="C45" s="130">
        <v>16199.178110000001</v>
      </c>
      <c r="D45" s="136">
        <f t="shared" si="2"/>
        <v>3.2230987797605332E-2</v>
      </c>
    </row>
    <row r="46" spans="1:4" x14ac:dyDescent="0.25">
      <c r="A46" s="129" t="s">
        <v>139</v>
      </c>
      <c r="B46" s="130">
        <v>177385.28137000001</v>
      </c>
      <c r="C46" s="130">
        <v>172158.39339000001</v>
      </c>
      <c r="D46" s="136">
        <f t="shared" si="2"/>
        <v>-2.9466300358356498E-2</v>
      </c>
    </row>
    <row r="47" spans="1:4" x14ac:dyDescent="0.25">
      <c r="A47" s="124"/>
      <c r="B47" s="125"/>
      <c r="C47" s="125"/>
      <c r="D47" s="124"/>
    </row>
    <row r="48" spans="1:4" ht="19" x14ac:dyDescent="0.4">
      <c r="A48" s="152" t="s">
        <v>71</v>
      </c>
      <c r="B48" s="152"/>
      <c r="C48" s="152"/>
      <c r="D48" s="152"/>
    </row>
    <row r="49" spans="1:4" ht="15.5" x14ac:dyDescent="0.35">
      <c r="A49" s="151" t="s">
        <v>69</v>
      </c>
      <c r="B49" s="151"/>
      <c r="C49" s="151"/>
      <c r="D49" s="151"/>
    </row>
    <row r="50" spans="1:4" x14ac:dyDescent="0.25">
      <c r="A50" s="124"/>
      <c r="B50" s="125"/>
      <c r="C50" s="125"/>
      <c r="D50" s="124"/>
    </row>
    <row r="51" spans="1:4" ht="13" x14ac:dyDescent="0.3">
      <c r="A51" s="126" t="s">
        <v>70</v>
      </c>
      <c r="B51" s="127" t="s">
        <v>155</v>
      </c>
      <c r="C51" s="127" t="s">
        <v>156</v>
      </c>
      <c r="D51" s="128" t="s">
        <v>65</v>
      </c>
    </row>
    <row r="52" spans="1:4" x14ac:dyDescent="0.25">
      <c r="A52" s="129" t="s">
        <v>143</v>
      </c>
      <c r="B52" s="130">
        <v>2538030.7753300001</v>
      </c>
      <c r="C52" s="130">
        <v>2631930.0147099998</v>
      </c>
      <c r="D52" s="136">
        <f t="shared" ref="D52:D61" si="3">(C52-B52)/B52</f>
        <v>3.6996887623551654E-2</v>
      </c>
    </row>
    <row r="53" spans="1:4" x14ac:dyDescent="0.25">
      <c r="A53" s="129" t="s">
        <v>141</v>
      </c>
      <c r="B53" s="130">
        <v>2432060.3605399998</v>
      </c>
      <c r="C53" s="130">
        <v>2251822.13851</v>
      </c>
      <c r="D53" s="136">
        <f t="shared" si="3"/>
        <v>-7.4109271691752271E-2</v>
      </c>
    </row>
    <row r="54" spans="1:4" x14ac:dyDescent="0.25">
      <c r="A54" s="129" t="s">
        <v>142</v>
      </c>
      <c r="B54" s="130">
        <v>1840370.0933099999</v>
      </c>
      <c r="C54" s="130">
        <v>1581188.70141</v>
      </c>
      <c r="D54" s="136">
        <f t="shared" si="3"/>
        <v>-0.14083112567529768</v>
      </c>
    </row>
    <row r="55" spans="1:4" x14ac:dyDescent="0.25">
      <c r="A55" s="129" t="s">
        <v>145</v>
      </c>
      <c r="B55" s="130">
        <v>1173479.1423599999</v>
      </c>
      <c r="C55" s="130">
        <v>1310996.56638</v>
      </c>
      <c r="D55" s="136">
        <f t="shared" si="3"/>
        <v>0.11718778720125939</v>
      </c>
    </row>
    <row r="56" spans="1:4" x14ac:dyDescent="0.25">
      <c r="A56" s="129" t="s">
        <v>148</v>
      </c>
      <c r="B56" s="130">
        <v>1746708.8002899999</v>
      </c>
      <c r="C56" s="130">
        <v>1069256.443</v>
      </c>
      <c r="D56" s="136">
        <f t="shared" si="3"/>
        <v>-0.38784504731270886</v>
      </c>
    </row>
    <row r="57" spans="1:4" x14ac:dyDescent="0.25">
      <c r="A57" s="129" t="s">
        <v>147</v>
      </c>
      <c r="B57" s="130">
        <v>1241133.5713299999</v>
      </c>
      <c r="C57" s="130">
        <v>1002786.70685</v>
      </c>
      <c r="D57" s="136">
        <f t="shared" si="3"/>
        <v>-0.19203965631562706</v>
      </c>
    </row>
    <row r="58" spans="1:4" x14ac:dyDescent="0.25">
      <c r="A58" s="129" t="s">
        <v>146</v>
      </c>
      <c r="B58" s="130">
        <v>812965.72655999998</v>
      </c>
      <c r="C58" s="130">
        <v>851971.25410000002</v>
      </c>
      <c r="D58" s="136">
        <f t="shared" si="3"/>
        <v>4.7979301298529321E-2</v>
      </c>
    </row>
    <row r="59" spans="1:4" x14ac:dyDescent="0.25">
      <c r="A59" s="129" t="s">
        <v>128</v>
      </c>
      <c r="B59" s="130">
        <v>938161.19772000005</v>
      </c>
      <c r="C59" s="130">
        <v>833564.70949000004</v>
      </c>
      <c r="D59" s="136">
        <f t="shared" si="3"/>
        <v>-0.11149095537547214</v>
      </c>
    </row>
    <row r="60" spans="1:4" x14ac:dyDescent="0.25">
      <c r="A60" s="129" t="s">
        <v>138</v>
      </c>
      <c r="B60" s="130">
        <v>879818.74132000003</v>
      </c>
      <c r="C60" s="130">
        <v>720069.48416999995</v>
      </c>
      <c r="D60" s="136">
        <f t="shared" si="3"/>
        <v>-0.18157064591546074</v>
      </c>
    </row>
    <row r="61" spans="1:4" x14ac:dyDescent="0.25">
      <c r="A61" s="129" t="s">
        <v>137</v>
      </c>
      <c r="B61" s="130">
        <v>622166.26231000002</v>
      </c>
      <c r="C61" s="130">
        <v>578786.03038000001</v>
      </c>
      <c r="D61" s="136">
        <f t="shared" si="3"/>
        <v>-6.9724500600428591E-2</v>
      </c>
    </row>
    <row r="62" spans="1:4" x14ac:dyDescent="0.25">
      <c r="A62" s="124"/>
      <c r="B62" s="125"/>
      <c r="C62" s="125"/>
      <c r="D62" s="124"/>
    </row>
    <row r="63" spans="1:4" ht="19" x14ac:dyDescent="0.4">
      <c r="A63" s="152" t="s">
        <v>73</v>
      </c>
      <c r="B63" s="152"/>
      <c r="C63" s="152"/>
      <c r="D63" s="152"/>
    </row>
    <row r="64" spans="1:4" ht="15.5" x14ac:dyDescent="0.35">
      <c r="A64" s="151" t="s">
        <v>74</v>
      </c>
      <c r="B64" s="151"/>
      <c r="C64" s="151"/>
      <c r="D64" s="151"/>
    </row>
    <row r="65" spans="1:4" x14ac:dyDescent="0.25">
      <c r="A65" s="124"/>
      <c r="B65" s="125"/>
      <c r="C65" s="125"/>
      <c r="D65" s="124"/>
    </row>
    <row r="66" spans="1:4" ht="13" x14ac:dyDescent="0.3">
      <c r="A66" s="126" t="s">
        <v>75</v>
      </c>
      <c r="B66" s="127" t="s">
        <v>155</v>
      </c>
      <c r="C66" s="127" t="s">
        <v>156</v>
      </c>
      <c r="D66" s="128" t="s">
        <v>65</v>
      </c>
    </row>
    <row r="67" spans="1:4" x14ac:dyDescent="0.25">
      <c r="A67" s="129" t="s">
        <v>177</v>
      </c>
      <c r="B67" s="135">
        <v>7938196.6431099996</v>
      </c>
      <c r="C67" s="135">
        <v>7504549.73539</v>
      </c>
      <c r="D67" s="136">
        <f t="shared" ref="D67:D76" si="4">(C67-B67)/B67</f>
        <v>-5.4627886813107068E-2</v>
      </c>
    </row>
    <row r="68" spans="1:4" x14ac:dyDescent="0.25">
      <c r="A68" s="129" t="s">
        <v>178</v>
      </c>
      <c r="B68" s="135">
        <v>1389781.3867899999</v>
      </c>
      <c r="C68" s="135">
        <v>1441554.5436199999</v>
      </c>
      <c r="D68" s="136">
        <f t="shared" si="4"/>
        <v>3.7252734366792231E-2</v>
      </c>
    </row>
    <row r="69" spans="1:4" x14ac:dyDescent="0.25">
      <c r="A69" s="129" t="s">
        <v>179</v>
      </c>
      <c r="B69" s="135">
        <v>1346393.1225999999</v>
      </c>
      <c r="C69" s="135">
        <v>1290480.69469</v>
      </c>
      <c r="D69" s="136">
        <f t="shared" si="4"/>
        <v>-4.1527564996788002E-2</v>
      </c>
    </row>
    <row r="70" spans="1:4" x14ac:dyDescent="0.25">
      <c r="A70" s="129" t="s">
        <v>180</v>
      </c>
      <c r="B70" s="135">
        <v>1118802.2672900001</v>
      </c>
      <c r="C70" s="135">
        <v>1148430.1636099999</v>
      </c>
      <c r="D70" s="136">
        <f t="shared" si="4"/>
        <v>2.6481798603935167E-2</v>
      </c>
    </row>
    <row r="71" spans="1:4" x14ac:dyDescent="0.25">
      <c r="A71" s="129" t="s">
        <v>181</v>
      </c>
      <c r="B71" s="135">
        <v>785461.55773</v>
      </c>
      <c r="C71" s="135">
        <v>855050.92354999995</v>
      </c>
      <c r="D71" s="136">
        <f t="shared" si="4"/>
        <v>8.8596781262108668E-2</v>
      </c>
    </row>
    <row r="72" spans="1:4" x14ac:dyDescent="0.25">
      <c r="A72" s="129" t="s">
        <v>182</v>
      </c>
      <c r="B72" s="135">
        <v>901019.24288000003</v>
      </c>
      <c r="C72" s="135">
        <v>520772.78860000003</v>
      </c>
      <c r="D72" s="136">
        <f t="shared" si="4"/>
        <v>-0.4220181281196479</v>
      </c>
    </row>
    <row r="73" spans="1:4" x14ac:dyDescent="0.25">
      <c r="A73" s="129" t="s">
        <v>183</v>
      </c>
      <c r="B73" s="135">
        <v>408035.90752000001</v>
      </c>
      <c r="C73" s="135">
        <v>441127.86836000002</v>
      </c>
      <c r="D73" s="136">
        <f t="shared" si="4"/>
        <v>8.1100609603526136E-2</v>
      </c>
    </row>
    <row r="74" spans="1:4" x14ac:dyDescent="0.25">
      <c r="A74" s="129" t="s">
        <v>184</v>
      </c>
      <c r="B74" s="135">
        <v>378594.97045000002</v>
      </c>
      <c r="C74" s="135">
        <v>339439.05723999999</v>
      </c>
      <c r="D74" s="136">
        <f t="shared" si="4"/>
        <v>-0.10342428258742872</v>
      </c>
    </row>
    <row r="75" spans="1:4" x14ac:dyDescent="0.25">
      <c r="A75" s="129" t="s">
        <v>185</v>
      </c>
      <c r="B75" s="135">
        <v>569227.30941999995</v>
      </c>
      <c r="C75" s="135">
        <v>322550.03639000002</v>
      </c>
      <c r="D75" s="136">
        <f t="shared" si="4"/>
        <v>-0.4333546000829539</v>
      </c>
    </row>
    <row r="76" spans="1:4" x14ac:dyDescent="0.25">
      <c r="A76" s="129" t="s">
        <v>186</v>
      </c>
      <c r="B76" s="135">
        <v>266334.33299000002</v>
      </c>
      <c r="C76" s="135">
        <v>239719.64363000001</v>
      </c>
      <c r="D76" s="136">
        <f t="shared" si="4"/>
        <v>-9.9929622520725903E-2</v>
      </c>
    </row>
    <row r="77" spans="1:4" x14ac:dyDescent="0.25">
      <c r="A77" s="124"/>
      <c r="B77" s="125"/>
      <c r="C77" s="125"/>
      <c r="D77" s="124"/>
    </row>
    <row r="78" spans="1:4" ht="19" x14ac:dyDescent="0.4">
      <c r="A78" s="152" t="s">
        <v>76</v>
      </c>
      <c r="B78" s="152"/>
      <c r="C78" s="152"/>
      <c r="D78" s="152"/>
    </row>
    <row r="79" spans="1:4" ht="15.5" x14ac:dyDescent="0.35">
      <c r="A79" s="151" t="s">
        <v>77</v>
      </c>
      <c r="B79" s="151"/>
      <c r="C79" s="151"/>
      <c r="D79" s="151"/>
    </row>
    <row r="80" spans="1:4" x14ac:dyDescent="0.25">
      <c r="A80" s="124"/>
      <c r="B80" s="125"/>
      <c r="C80" s="125"/>
      <c r="D80" s="124"/>
    </row>
    <row r="81" spans="1:4" ht="13" x14ac:dyDescent="0.3">
      <c r="A81" s="126" t="s">
        <v>75</v>
      </c>
      <c r="B81" s="127" t="s">
        <v>155</v>
      </c>
      <c r="C81" s="127" t="s">
        <v>156</v>
      </c>
      <c r="D81" s="128" t="s">
        <v>65</v>
      </c>
    </row>
    <row r="82" spans="1:4" x14ac:dyDescent="0.25">
      <c r="A82" s="129" t="s">
        <v>187</v>
      </c>
      <c r="B82" s="135">
        <v>77.0398</v>
      </c>
      <c r="C82" s="135">
        <v>184.09259</v>
      </c>
      <c r="D82" s="136">
        <f t="shared" ref="D82:D91" si="5">(C82-B82)/B82</f>
        <v>1.3895777247604486</v>
      </c>
    </row>
    <row r="83" spans="1:4" x14ac:dyDescent="0.25">
      <c r="A83" s="129" t="s">
        <v>188</v>
      </c>
      <c r="B83" s="135">
        <v>68855.700920000003</v>
      </c>
      <c r="C83" s="135">
        <v>90030.736229999995</v>
      </c>
      <c r="D83" s="136">
        <f t="shared" si="5"/>
        <v>0.30752769962507837</v>
      </c>
    </row>
    <row r="84" spans="1:4" x14ac:dyDescent="0.25">
      <c r="A84" s="129" t="s">
        <v>189</v>
      </c>
      <c r="B84" s="135">
        <v>5229.0241100000003</v>
      </c>
      <c r="C84" s="135">
        <v>6833.1058700000003</v>
      </c>
      <c r="D84" s="136">
        <f t="shared" si="5"/>
        <v>0.30676503421209123</v>
      </c>
    </row>
    <row r="85" spans="1:4" x14ac:dyDescent="0.25">
      <c r="A85" s="129" t="s">
        <v>190</v>
      </c>
      <c r="B85" s="135">
        <v>72837.537729999996</v>
      </c>
      <c r="C85" s="135">
        <v>85333.457819999996</v>
      </c>
      <c r="D85" s="136">
        <f t="shared" si="5"/>
        <v>0.17155879343863703</v>
      </c>
    </row>
    <row r="86" spans="1:4" x14ac:dyDescent="0.25">
      <c r="A86" s="129" t="s">
        <v>191</v>
      </c>
      <c r="B86" s="135">
        <v>97766.740470000004</v>
      </c>
      <c r="C86" s="135">
        <v>112870.09321000001</v>
      </c>
      <c r="D86" s="136">
        <f t="shared" si="5"/>
        <v>0.15448354591134711</v>
      </c>
    </row>
    <row r="87" spans="1:4" x14ac:dyDescent="0.25">
      <c r="A87" s="129" t="s">
        <v>192</v>
      </c>
      <c r="B87" s="135">
        <v>3085.2313300000001</v>
      </c>
      <c r="C87" s="135">
        <v>3547.9101999999998</v>
      </c>
      <c r="D87" s="136">
        <f t="shared" si="5"/>
        <v>0.14996569803405949</v>
      </c>
    </row>
    <row r="88" spans="1:4" x14ac:dyDescent="0.25">
      <c r="A88" s="129" t="s">
        <v>193</v>
      </c>
      <c r="B88" s="135">
        <v>166641.26003999999</v>
      </c>
      <c r="C88" s="135">
        <v>191535.81611000001</v>
      </c>
      <c r="D88" s="136">
        <f t="shared" si="5"/>
        <v>0.14939010941242534</v>
      </c>
    </row>
    <row r="89" spans="1:4" x14ac:dyDescent="0.25">
      <c r="A89" s="129" t="s">
        <v>194</v>
      </c>
      <c r="B89" s="135">
        <v>7085.6825200000003</v>
      </c>
      <c r="C89" s="135">
        <v>8070.8688099999999</v>
      </c>
      <c r="D89" s="136">
        <f t="shared" si="5"/>
        <v>0.13903901102246952</v>
      </c>
    </row>
    <row r="90" spans="1:4" x14ac:dyDescent="0.25">
      <c r="A90" s="129" t="s">
        <v>195</v>
      </c>
      <c r="B90" s="135">
        <v>94787.924629999994</v>
      </c>
      <c r="C90" s="135">
        <v>105668.64829</v>
      </c>
      <c r="D90" s="136">
        <f t="shared" si="5"/>
        <v>0.11479018770030437</v>
      </c>
    </row>
    <row r="91" spans="1:4" x14ac:dyDescent="0.25">
      <c r="A91" s="129" t="s">
        <v>196</v>
      </c>
      <c r="B91" s="135">
        <v>63480.573519999998</v>
      </c>
      <c r="C91" s="135">
        <v>70211.950769999996</v>
      </c>
      <c r="D91" s="136">
        <f t="shared" si="5"/>
        <v>0.10603838114158232</v>
      </c>
    </row>
    <row r="92" spans="1:4" ht="13" x14ac:dyDescent="0.3">
      <c r="A92" s="124" t="s">
        <v>116</v>
      </c>
      <c r="B92" s="125"/>
      <c r="C92" s="125"/>
      <c r="D92" s="124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B1" sqref="B1:J1"/>
    </sheetView>
  </sheetViews>
  <sheetFormatPr defaultColWidth="9.08984375" defaultRowHeight="12.5" x14ac:dyDescent="0.25"/>
  <cols>
    <col min="1" max="1" width="44.6328125" style="17" customWidth="1"/>
    <col min="2" max="2" width="16.81640625" style="19" customWidth="1"/>
    <col min="3" max="3" width="16.81640625" style="17" customWidth="1"/>
    <col min="4" max="5" width="10.81640625" style="17" customWidth="1"/>
    <col min="6" max="7" width="16.81640625" style="17" customWidth="1"/>
    <col min="8" max="9" width="10.81640625" style="17" customWidth="1"/>
    <col min="10" max="11" width="16.81640625" style="17" customWidth="1"/>
    <col min="12" max="13" width="10.81640625" style="17" customWidth="1"/>
    <col min="14" max="16384" width="9.08984375" style="17"/>
  </cols>
  <sheetData>
    <row r="1" spans="1:13" ht="25" x14ac:dyDescent="0.5">
      <c r="B1" s="150" t="s">
        <v>117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4" t="s">
        <v>112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1:13" ht="18" x14ac:dyDescent="0.25">
      <c r="A6" s="88"/>
      <c r="B6" s="153" t="str">
        <f>SEKTOR_USD!B6</f>
        <v>1 - 28 ŞUBAT</v>
      </c>
      <c r="C6" s="153"/>
      <c r="D6" s="153"/>
      <c r="E6" s="153"/>
      <c r="F6" s="153" t="str">
        <f>SEKTOR_USD!F6</f>
        <v>1 OCAK  -  28 ŞUBAT</v>
      </c>
      <c r="G6" s="153"/>
      <c r="H6" s="153"/>
      <c r="I6" s="153"/>
      <c r="J6" s="153" t="s">
        <v>104</v>
      </c>
      <c r="K6" s="153"/>
      <c r="L6" s="153"/>
      <c r="M6" s="153"/>
    </row>
    <row r="7" spans="1:13" ht="29" x14ac:dyDescent="0.4">
      <c r="A7" s="89" t="s">
        <v>1</v>
      </c>
      <c r="B7" s="90">
        <f>SEKTOR_USD!B7</f>
        <v>2022</v>
      </c>
      <c r="C7" s="91">
        <f>SEKTOR_USD!C7</f>
        <v>2023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5" x14ac:dyDescent="0.35">
      <c r="A8" s="92" t="s">
        <v>2</v>
      </c>
      <c r="B8" s="93">
        <f>SEKTOR_USD!B8*$B$53</f>
        <v>37375244.000710189</v>
      </c>
      <c r="C8" s="93">
        <f>SEKTOR_USD!C8*$C$53</f>
        <v>48333206.911306635</v>
      </c>
      <c r="D8" s="94">
        <f t="shared" ref="D8:D43" si="0">(C8-B8)/B8*100</f>
        <v>29.31877290323035</v>
      </c>
      <c r="E8" s="94">
        <f>C8/C$44*100</f>
        <v>15.540245058681526</v>
      </c>
      <c r="F8" s="93">
        <f>SEKTOR_USD!F8*$B$54</f>
        <v>71879655.928119257</v>
      </c>
      <c r="G8" s="93">
        <f>SEKTOR_USD!G8*$C$54</f>
        <v>102234146.82914238</v>
      </c>
      <c r="H8" s="94">
        <f t="shared" ref="H8:H43" si="1">(G8-F8)/F8*100</f>
        <v>42.229599612132354</v>
      </c>
      <c r="I8" s="94">
        <f>G8/G$44*100</f>
        <v>16.239272852992119</v>
      </c>
      <c r="J8" s="93">
        <f>SEKTOR_USD!J8*$B$55</f>
        <v>305598186.68745452</v>
      </c>
      <c r="K8" s="93">
        <f>SEKTOR_USD!K8*$C$55</f>
        <v>598762098.23235655</v>
      </c>
      <c r="L8" s="94">
        <f t="shared" ref="L8:L43" si="2">(K8-J8)/J8*100</f>
        <v>95.931168546078624</v>
      </c>
      <c r="M8" s="94">
        <f>K8/K$44*100</f>
        <v>15.236747196809283</v>
      </c>
    </row>
    <row r="9" spans="1:13" s="21" customFormat="1" ht="15.5" x14ac:dyDescent="0.35">
      <c r="A9" s="95" t="s">
        <v>3</v>
      </c>
      <c r="B9" s="93">
        <f>SEKTOR_USD!B9*$B$53</f>
        <v>24586033.538772479</v>
      </c>
      <c r="C9" s="93">
        <f>SEKTOR_USD!C9*$C$53</f>
        <v>32822055.481586829</v>
      </c>
      <c r="D9" s="96">
        <f t="shared" si="0"/>
        <v>33.498782671983435</v>
      </c>
      <c r="E9" s="96">
        <f t="shared" ref="E9:E44" si="3">C9/C$44*100</f>
        <v>10.553050751411678</v>
      </c>
      <c r="F9" s="93">
        <f>SEKTOR_USD!F9*$B$54</f>
        <v>47483961.929800205</v>
      </c>
      <c r="G9" s="93">
        <f>SEKTOR_USD!G9*$C$54</f>
        <v>69871927.562226161</v>
      </c>
      <c r="H9" s="96">
        <f t="shared" si="1"/>
        <v>47.148478607417154</v>
      </c>
      <c r="I9" s="96">
        <f t="shared" ref="I9:I44" si="4">G9/G$44*100</f>
        <v>11.098731017375183</v>
      </c>
      <c r="J9" s="93">
        <f>SEKTOR_USD!J9*$B$55</f>
        <v>198222383.14517799</v>
      </c>
      <c r="K9" s="93">
        <f>SEKTOR_USD!K9*$C$55</f>
        <v>382315288.84049839</v>
      </c>
      <c r="L9" s="96">
        <f t="shared" si="2"/>
        <v>92.871906176453763</v>
      </c>
      <c r="M9" s="96">
        <f t="shared" ref="M9:M44" si="5">K9/K$44*100</f>
        <v>9.7288078566343099</v>
      </c>
    </row>
    <row r="10" spans="1:13" ht="14" x14ac:dyDescent="0.3">
      <c r="A10" s="97" t="str">
        <f>SEKTOR_USD!A10</f>
        <v xml:space="preserve"> Hububat, Bakliyat, Yağlı Tohumlar ve Mamulleri </v>
      </c>
      <c r="B10" s="98">
        <f>SEKTOR_USD!B10*$B$53</f>
        <v>12786388.472287819</v>
      </c>
      <c r="C10" s="98">
        <f>SEKTOR_USD!C10*$C$53</f>
        <v>15711105.999550212</v>
      </c>
      <c r="D10" s="99">
        <f t="shared" si="0"/>
        <v>22.873679566370043</v>
      </c>
      <c r="E10" s="99">
        <f t="shared" si="3"/>
        <v>5.051484330927285</v>
      </c>
      <c r="F10" s="98">
        <f>SEKTOR_USD!F10*$B$54</f>
        <v>24004828.768252302</v>
      </c>
      <c r="G10" s="98">
        <f>SEKTOR_USD!G10*$C$54</f>
        <v>34250966.614570148</v>
      </c>
      <c r="H10" s="99">
        <f t="shared" si="1"/>
        <v>42.683653131777064</v>
      </c>
      <c r="I10" s="99">
        <f t="shared" si="4"/>
        <v>5.4405578721392294</v>
      </c>
      <c r="J10" s="98">
        <f>SEKTOR_USD!J10*$B$55</f>
        <v>96002112.318788245</v>
      </c>
      <c r="K10" s="98">
        <f>SEKTOR_USD!K10*$C$55</f>
        <v>200730701.32528335</v>
      </c>
      <c r="L10" s="99">
        <f t="shared" si="2"/>
        <v>109.08987987548586</v>
      </c>
      <c r="M10" s="99">
        <f t="shared" si="5"/>
        <v>5.1080102761359036</v>
      </c>
    </row>
    <row r="11" spans="1:13" ht="14" x14ac:dyDescent="0.3">
      <c r="A11" s="97" t="str">
        <f>SEKTOR_USD!A11</f>
        <v xml:space="preserve"> Yaş Meyve ve Sebze  </v>
      </c>
      <c r="B11" s="98">
        <f>SEKTOR_USD!B11*$B$53</f>
        <v>3458485.1908121607</v>
      </c>
      <c r="C11" s="98">
        <f>SEKTOR_USD!C11*$C$53</f>
        <v>5842365.1774103278</v>
      </c>
      <c r="D11" s="99">
        <f t="shared" si="0"/>
        <v>68.928442802970551</v>
      </c>
      <c r="E11" s="99">
        <f t="shared" si="3"/>
        <v>1.8784556701538637</v>
      </c>
      <c r="F11" s="98">
        <f>SEKTOR_USD!F11*$B$54</f>
        <v>7309675.5832388643</v>
      </c>
      <c r="G11" s="98">
        <f>SEKTOR_USD!G11*$C$54</f>
        <v>11937107.928473223</v>
      </c>
      <c r="H11" s="99">
        <f t="shared" si="1"/>
        <v>63.305577553196649</v>
      </c>
      <c r="I11" s="99">
        <f t="shared" si="4"/>
        <v>1.8961370416682957</v>
      </c>
      <c r="J11" s="98">
        <f>SEKTOR_USD!J11*$B$55</f>
        <v>30655779.573702235</v>
      </c>
      <c r="K11" s="98">
        <f>SEKTOR_USD!K11*$C$55</f>
        <v>53103913.958971657</v>
      </c>
      <c r="L11" s="99">
        <f t="shared" si="2"/>
        <v>73.226434615045108</v>
      </c>
      <c r="M11" s="99">
        <f t="shared" si="5"/>
        <v>1.3513395629794358</v>
      </c>
    </row>
    <row r="12" spans="1:13" ht="14" x14ac:dyDescent="0.3">
      <c r="A12" s="97" t="str">
        <f>SEKTOR_USD!A12</f>
        <v xml:space="preserve"> Meyve Sebze Mamulleri </v>
      </c>
      <c r="B12" s="98">
        <f>SEKTOR_USD!B12*$B$53</f>
        <v>2764012.7467672643</v>
      </c>
      <c r="C12" s="98">
        <f>SEKTOR_USD!C12*$C$53</f>
        <v>3229904.4794899253</v>
      </c>
      <c r="D12" s="99">
        <f t="shared" si="0"/>
        <v>16.855628949886679</v>
      </c>
      <c r="E12" s="99">
        <f t="shared" si="3"/>
        <v>1.0384890706613721</v>
      </c>
      <c r="F12" s="98">
        <f>SEKTOR_USD!F12*$B$54</f>
        <v>5103724.0498389248</v>
      </c>
      <c r="G12" s="98">
        <f>SEKTOR_USD!G12*$C$54</f>
        <v>6435703.043706798</v>
      </c>
      <c r="H12" s="99">
        <f t="shared" si="1"/>
        <v>26.098178131513812</v>
      </c>
      <c r="I12" s="99">
        <f t="shared" si="4"/>
        <v>1.0222723128139326</v>
      </c>
      <c r="J12" s="98">
        <f>SEKTOR_USD!J12*$B$55</f>
        <v>21099706.975190345</v>
      </c>
      <c r="K12" s="98">
        <f>SEKTOR_USD!K12*$C$55</f>
        <v>43396604.489723764</v>
      </c>
      <c r="L12" s="99">
        <f t="shared" si="2"/>
        <v>105.67396760889034</v>
      </c>
      <c r="M12" s="99">
        <f t="shared" si="5"/>
        <v>1.1043168793781004</v>
      </c>
    </row>
    <row r="13" spans="1:13" ht="14" x14ac:dyDescent="0.3">
      <c r="A13" s="97" t="str">
        <f>SEKTOR_USD!A13</f>
        <v xml:space="preserve"> Kuru Meyve ve Mamulleri  </v>
      </c>
      <c r="B13" s="98">
        <f>SEKTOR_USD!B13*$B$53</f>
        <v>1722851.8118876489</v>
      </c>
      <c r="C13" s="98">
        <f>SEKTOR_USD!C13*$C$53</f>
        <v>2019442.3147889641</v>
      </c>
      <c r="D13" s="99">
        <f t="shared" si="0"/>
        <v>17.215090749816419</v>
      </c>
      <c r="E13" s="99">
        <f t="shared" si="3"/>
        <v>0.64929745943156547</v>
      </c>
      <c r="F13" s="98">
        <f>SEKTOR_USD!F13*$B$54</f>
        <v>3338411.4615776194</v>
      </c>
      <c r="G13" s="98">
        <f>SEKTOR_USD!G13*$C$54</f>
        <v>4423317.2103343187</v>
      </c>
      <c r="H13" s="99">
        <f t="shared" si="1"/>
        <v>32.497664270659129</v>
      </c>
      <c r="I13" s="99">
        <f t="shared" si="4"/>
        <v>0.70261705429989474</v>
      </c>
      <c r="J13" s="98">
        <f>SEKTOR_USD!J13*$B$55</f>
        <v>15812279.572845845</v>
      </c>
      <c r="K13" s="98">
        <f>SEKTOR_USD!K13*$C$55</f>
        <v>27187283.746446241</v>
      </c>
      <c r="L13" s="99">
        <f t="shared" si="2"/>
        <v>71.937788104470997</v>
      </c>
      <c r="M13" s="99">
        <f t="shared" si="5"/>
        <v>0.69183699274794519</v>
      </c>
    </row>
    <row r="14" spans="1:13" ht="14" x14ac:dyDescent="0.3">
      <c r="A14" s="97" t="str">
        <f>SEKTOR_USD!A14</f>
        <v xml:space="preserve"> Fındık ve Mamulleri </v>
      </c>
      <c r="B14" s="98">
        <f>SEKTOR_USD!B14*$B$53</f>
        <v>2260209.4480294953</v>
      </c>
      <c r="C14" s="98">
        <f>SEKTOR_USD!C14*$C$53</f>
        <v>2946064.9621037333</v>
      </c>
      <c r="D14" s="99">
        <f t="shared" si="0"/>
        <v>30.344776882168301</v>
      </c>
      <c r="E14" s="99">
        <f t="shared" si="3"/>
        <v>0.94722809421481524</v>
      </c>
      <c r="F14" s="98">
        <f>SEKTOR_USD!F14*$B$54</f>
        <v>4723683.0105989994</v>
      </c>
      <c r="G14" s="98">
        <f>SEKTOR_USD!G14*$C$54</f>
        <v>5632714.3914081743</v>
      </c>
      <c r="H14" s="99">
        <f t="shared" si="1"/>
        <v>19.244123256566759</v>
      </c>
      <c r="I14" s="99">
        <f t="shared" si="4"/>
        <v>0.89472244589591921</v>
      </c>
      <c r="J14" s="98">
        <f>SEKTOR_USD!J14*$B$55</f>
        <v>21937261.876898464</v>
      </c>
      <c r="K14" s="98">
        <f>SEKTOR_USD!K14*$C$55</f>
        <v>29627158.632337216</v>
      </c>
      <c r="L14" s="99">
        <f t="shared" si="2"/>
        <v>35.054040921746818</v>
      </c>
      <c r="M14" s="99">
        <f t="shared" si="5"/>
        <v>0.75392468490132902</v>
      </c>
    </row>
    <row r="15" spans="1:13" ht="14" x14ac:dyDescent="0.3">
      <c r="A15" s="97" t="str">
        <f>SEKTOR_USD!A15</f>
        <v xml:space="preserve"> Zeytin ve Zeytinyağı </v>
      </c>
      <c r="B15" s="98">
        <f>SEKTOR_USD!B15*$B$53</f>
        <v>630559.56005899271</v>
      </c>
      <c r="C15" s="98">
        <f>SEKTOR_USD!C15*$C$53</f>
        <v>1545966.7125694661</v>
      </c>
      <c r="D15" s="99">
        <f t="shared" si="0"/>
        <v>145.17378063776107</v>
      </c>
      <c r="E15" s="99">
        <f t="shared" si="3"/>
        <v>0.49706409115331529</v>
      </c>
      <c r="F15" s="98">
        <f>SEKTOR_USD!F15*$B$54</f>
        <v>1138004.0906255227</v>
      </c>
      <c r="G15" s="98">
        <f>SEKTOR_USD!G15*$C$54</f>
        <v>3785702.5892922394</v>
      </c>
      <c r="H15" s="99">
        <f t="shared" si="1"/>
        <v>232.66159765834988</v>
      </c>
      <c r="I15" s="99">
        <f t="shared" si="4"/>
        <v>0.60133584711709143</v>
      </c>
      <c r="J15" s="98">
        <f>SEKTOR_USD!J15*$B$55</f>
        <v>3482662.1193550806</v>
      </c>
      <c r="K15" s="98">
        <f>SEKTOR_USD!K15*$C$55</f>
        <v>10679352.20312226</v>
      </c>
      <c r="L15" s="99">
        <f t="shared" si="2"/>
        <v>206.64336180564834</v>
      </c>
      <c r="M15" s="99">
        <f t="shared" si="5"/>
        <v>0.27175833310931663</v>
      </c>
    </row>
    <row r="16" spans="1:13" ht="14" x14ac:dyDescent="0.3">
      <c r="A16" s="97" t="str">
        <f>SEKTOR_USD!A16</f>
        <v xml:space="preserve"> Tütün </v>
      </c>
      <c r="B16" s="98">
        <f>SEKTOR_USD!B16*$B$53</f>
        <v>749638.26128751796</v>
      </c>
      <c r="C16" s="98">
        <f>SEKTOR_USD!C16*$C$53</f>
        <v>1221882.2039341764</v>
      </c>
      <c r="D16" s="99">
        <f t="shared" si="0"/>
        <v>62.996243259458296</v>
      </c>
      <c r="E16" s="99">
        <f t="shared" si="3"/>
        <v>0.39286341824624532</v>
      </c>
      <c r="F16" s="98">
        <f>SEKTOR_USD!F16*$B$54</f>
        <v>1483862.1406428339</v>
      </c>
      <c r="G16" s="98">
        <f>SEKTOR_USD!G16*$C$54</f>
        <v>2839258.9945880743</v>
      </c>
      <c r="H16" s="99">
        <f t="shared" si="1"/>
        <v>91.342505265216872</v>
      </c>
      <c r="I16" s="99">
        <f t="shared" si="4"/>
        <v>0.45099903450541268</v>
      </c>
      <c r="J16" s="98">
        <f>SEKTOR_USD!J16*$B$55</f>
        <v>7769971.6848106263</v>
      </c>
      <c r="K16" s="98">
        <f>SEKTOR_USD!K16*$C$55</f>
        <v>15165374.645880511</v>
      </c>
      <c r="L16" s="99">
        <f t="shared" si="2"/>
        <v>95.179278137229517</v>
      </c>
      <c r="M16" s="99">
        <f t="shared" si="5"/>
        <v>0.38591450645647357</v>
      </c>
    </row>
    <row r="17" spans="1:13" ht="14" x14ac:dyDescent="0.3">
      <c r="A17" s="97" t="str">
        <f>SEKTOR_USD!A17</f>
        <v xml:space="preserve"> Süs Bitkileri ve Mamulleri</v>
      </c>
      <c r="B17" s="98">
        <f>SEKTOR_USD!B17*$B$53</f>
        <v>213888.04764157886</v>
      </c>
      <c r="C17" s="98">
        <f>SEKTOR_USD!C17*$C$53</f>
        <v>305323.63174002233</v>
      </c>
      <c r="D17" s="99">
        <f t="shared" si="0"/>
        <v>42.749272391165078</v>
      </c>
      <c r="E17" s="99">
        <f t="shared" si="3"/>
        <v>9.8168616623214855E-2</v>
      </c>
      <c r="F17" s="98">
        <f>SEKTOR_USD!F17*$B$54</f>
        <v>381772.82502513379</v>
      </c>
      <c r="G17" s="98">
        <f>SEKTOR_USD!G17*$C$54</f>
        <v>567156.78985320299</v>
      </c>
      <c r="H17" s="99">
        <f t="shared" si="1"/>
        <v>48.558711536334357</v>
      </c>
      <c r="I17" s="99">
        <f t="shared" si="4"/>
        <v>9.0089408935409204E-2</v>
      </c>
      <c r="J17" s="98">
        <f>SEKTOR_USD!J17*$B$55</f>
        <v>1462609.0235871433</v>
      </c>
      <c r="K17" s="98">
        <f>SEKTOR_USD!K17*$C$55</f>
        <v>2424899.8387333564</v>
      </c>
      <c r="L17" s="99">
        <f t="shared" si="2"/>
        <v>65.792757984367739</v>
      </c>
      <c r="M17" s="99">
        <f t="shared" si="5"/>
        <v>6.1706620925805172E-2</v>
      </c>
    </row>
    <row r="18" spans="1:13" s="21" customFormat="1" ht="15.5" x14ac:dyDescent="0.35">
      <c r="A18" s="95" t="s">
        <v>12</v>
      </c>
      <c r="B18" s="93">
        <f>SEKTOR_USD!B18*$B$53</f>
        <v>4309580.7953297319</v>
      </c>
      <c r="C18" s="93">
        <f>SEKTOR_USD!C18*$C$53</f>
        <v>4602137.9232307114</v>
      </c>
      <c r="D18" s="96">
        <f t="shared" si="0"/>
        <v>6.7885286712346113</v>
      </c>
      <c r="E18" s="96">
        <f t="shared" si="3"/>
        <v>1.4796938935191275</v>
      </c>
      <c r="F18" s="93">
        <f>SEKTOR_USD!F18*$B$54</f>
        <v>8373349.0802207515</v>
      </c>
      <c r="G18" s="93">
        <f>SEKTOR_USD!G18*$C$54</f>
        <v>9697759.8829574343</v>
      </c>
      <c r="H18" s="96">
        <f t="shared" si="1"/>
        <v>15.816978249063595</v>
      </c>
      <c r="I18" s="96">
        <f t="shared" si="4"/>
        <v>1.5404302152131317</v>
      </c>
      <c r="J18" s="93">
        <f>SEKTOR_USD!J18*$B$55</f>
        <v>35597370.527253918</v>
      </c>
      <c r="K18" s="93">
        <f>SEKTOR_USD!K18*$C$55</f>
        <v>69047013.4083177</v>
      </c>
      <c r="L18" s="96">
        <f t="shared" si="2"/>
        <v>93.966611537934241</v>
      </c>
      <c r="M18" s="96">
        <f t="shared" si="5"/>
        <v>1.7570448949642377</v>
      </c>
    </row>
    <row r="19" spans="1:13" ht="14" x14ac:dyDescent="0.3">
      <c r="A19" s="97" t="str">
        <f>SEKTOR_USD!A19</f>
        <v xml:space="preserve"> Su Ürünleri ve Hayvansal Mamuller</v>
      </c>
      <c r="B19" s="98">
        <f>SEKTOR_USD!B19*$B$53</f>
        <v>4309580.7953297319</v>
      </c>
      <c r="C19" s="98">
        <f>SEKTOR_USD!C19*$C$53</f>
        <v>4602137.9232307114</v>
      </c>
      <c r="D19" s="99">
        <f t="shared" si="0"/>
        <v>6.7885286712346113</v>
      </c>
      <c r="E19" s="99">
        <f t="shared" si="3"/>
        <v>1.4796938935191275</v>
      </c>
      <c r="F19" s="98">
        <f>SEKTOR_USD!F19*$B$54</f>
        <v>8373349.0802207515</v>
      </c>
      <c r="G19" s="98">
        <f>SEKTOR_USD!G19*$C$54</f>
        <v>9697759.8829574343</v>
      </c>
      <c r="H19" s="99">
        <f t="shared" si="1"/>
        <v>15.816978249063595</v>
      </c>
      <c r="I19" s="99">
        <f t="shared" si="4"/>
        <v>1.5404302152131317</v>
      </c>
      <c r="J19" s="98">
        <f>SEKTOR_USD!J19*$B$55</f>
        <v>35597370.527253918</v>
      </c>
      <c r="K19" s="98">
        <f>SEKTOR_USD!K19*$C$55</f>
        <v>69047013.4083177</v>
      </c>
      <c r="L19" s="99">
        <f t="shared" si="2"/>
        <v>93.966611537934241</v>
      </c>
      <c r="M19" s="99">
        <f t="shared" si="5"/>
        <v>1.7570448949642377</v>
      </c>
    </row>
    <row r="20" spans="1:13" s="21" customFormat="1" ht="15.5" x14ac:dyDescent="0.35">
      <c r="A20" s="95" t="s">
        <v>110</v>
      </c>
      <c r="B20" s="93">
        <f>SEKTOR_USD!B20*$B$53</f>
        <v>8479629.666607976</v>
      </c>
      <c r="C20" s="93">
        <f>SEKTOR_USD!C20*$C$53</f>
        <v>10909013.506489096</v>
      </c>
      <c r="D20" s="96">
        <f t="shared" si="0"/>
        <v>28.649645508079402</v>
      </c>
      <c r="E20" s="96">
        <f t="shared" si="3"/>
        <v>3.5075004137507206</v>
      </c>
      <c r="F20" s="93">
        <f>SEKTOR_USD!F20*$B$54</f>
        <v>16022344.918098299</v>
      </c>
      <c r="G20" s="93">
        <f>SEKTOR_USD!G20*$C$54</f>
        <v>22664459.383958776</v>
      </c>
      <c r="H20" s="96">
        <f t="shared" si="1"/>
        <v>41.455320677548073</v>
      </c>
      <c r="I20" s="96">
        <f t="shared" si="4"/>
        <v>3.6001116204038044</v>
      </c>
      <c r="J20" s="93">
        <f>SEKTOR_USD!J20*$B$55</f>
        <v>71778433.015022606</v>
      </c>
      <c r="K20" s="93">
        <f>SEKTOR_USD!K20*$C$55</f>
        <v>147399795.98354053</v>
      </c>
      <c r="L20" s="96">
        <f t="shared" si="2"/>
        <v>105.35387830588476</v>
      </c>
      <c r="M20" s="96">
        <f t="shared" si="5"/>
        <v>3.750894445210736</v>
      </c>
    </row>
    <row r="21" spans="1:13" ht="14" x14ac:dyDescent="0.3">
      <c r="A21" s="97" t="str">
        <f>SEKTOR_USD!A21</f>
        <v xml:space="preserve"> Mobilya, Kağıt ve Orman Ürünleri</v>
      </c>
      <c r="B21" s="98">
        <f>SEKTOR_USD!B21*$B$53</f>
        <v>8479629.666607976</v>
      </c>
      <c r="C21" s="98">
        <f>SEKTOR_USD!C21*$C$53</f>
        <v>10909013.506489096</v>
      </c>
      <c r="D21" s="99">
        <f t="shared" si="0"/>
        <v>28.649645508079402</v>
      </c>
      <c r="E21" s="99">
        <f t="shared" si="3"/>
        <v>3.5075004137507206</v>
      </c>
      <c r="F21" s="98">
        <f>SEKTOR_USD!F21*$B$54</f>
        <v>16022344.918098299</v>
      </c>
      <c r="G21" s="98">
        <f>SEKTOR_USD!G21*$C$54</f>
        <v>22664459.383958776</v>
      </c>
      <c r="H21" s="99">
        <f t="shared" si="1"/>
        <v>41.455320677548073</v>
      </c>
      <c r="I21" s="99">
        <f t="shared" si="4"/>
        <v>3.6001116204038044</v>
      </c>
      <c r="J21" s="98">
        <f>SEKTOR_USD!J21*$B$55</f>
        <v>71778433.015022606</v>
      </c>
      <c r="K21" s="98">
        <f>SEKTOR_USD!K21*$C$55</f>
        <v>147399795.98354053</v>
      </c>
      <c r="L21" s="99">
        <f t="shared" si="2"/>
        <v>105.35387830588476</v>
      </c>
      <c r="M21" s="99">
        <f t="shared" si="5"/>
        <v>3.750894445210736</v>
      </c>
    </row>
    <row r="22" spans="1:13" ht="16.5" x14ac:dyDescent="0.35">
      <c r="A22" s="92" t="s">
        <v>14</v>
      </c>
      <c r="B22" s="93">
        <f>SEKTOR_USD!B22*$B$53</f>
        <v>203763250.18248844</v>
      </c>
      <c r="C22" s="93">
        <f>SEKTOR_USD!C22*$C$53</f>
        <v>255098928.75769502</v>
      </c>
      <c r="D22" s="96">
        <f t="shared" si="0"/>
        <v>25.193786676071777</v>
      </c>
      <c r="E22" s="96">
        <f t="shared" si="3"/>
        <v>82.020211784754309</v>
      </c>
      <c r="F22" s="93">
        <f>SEKTOR_USD!F22*$B$54</f>
        <v>380801414.53603333</v>
      </c>
      <c r="G22" s="93">
        <f>SEKTOR_USD!G22*$C$54</f>
        <v>511433974.7417388</v>
      </c>
      <c r="H22" s="96">
        <f t="shared" si="1"/>
        <v>34.304641532087679</v>
      </c>
      <c r="I22" s="96">
        <f t="shared" si="4"/>
        <v>81.238178433684567</v>
      </c>
      <c r="J22" s="93">
        <f>SEKTOR_USD!J22*$B$55</f>
        <v>1743525103.0663834</v>
      </c>
      <c r="K22" s="93">
        <f>SEKTOR_USD!K22*$C$55</f>
        <v>3220695190.6891418</v>
      </c>
      <c r="L22" s="96">
        <f t="shared" si="2"/>
        <v>84.723190106343779</v>
      </c>
      <c r="M22" s="96">
        <f t="shared" si="5"/>
        <v>81.957289152705528</v>
      </c>
    </row>
    <row r="23" spans="1:13" s="21" customFormat="1" ht="15.5" x14ac:dyDescent="0.35">
      <c r="A23" s="95" t="s">
        <v>15</v>
      </c>
      <c r="B23" s="93">
        <f>SEKTOR_USD!B23*$B$53</f>
        <v>17829780.079456508</v>
      </c>
      <c r="C23" s="93">
        <f>SEKTOR_USD!C23*$C$53</f>
        <v>19380062.631820291</v>
      </c>
      <c r="D23" s="96">
        <f t="shared" si="0"/>
        <v>8.6949056323472007</v>
      </c>
      <c r="E23" s="96">
        <f t="shared" si="3"/>
        <v>6.231138833881734</v>
      </c>
      <c r="F23" s="93">
        <f>SEKTOR_USD!F23*$B$54</f>
        <v>33333531.138628975</v>
      </c>
      <c r="G23" s="93">
        <f>SEKTOR_USD!G23*$C$54</f>
        <v>42080785.048813462</v>
      </c>
      <c r="H23" s="96">
        <f t="shared" si="1"/>
        <v>26.241606008694422</v>
      </c>
      <c r="I23" s="96">
        <f t="shared" si="4"/>
        <v>6.6842769414200989</v>
      </c>
      <c r="J23" s="93">
        <f>SEKTOR_USD!J23*$B$55</f>
        <v>151851949.63681507</v>
      </c>
      <c r="K23" s="93">
        <f>SEKTOR_USD!K23*$C$55</f>
        <v>260395708.10246673</v>
      </c>
      <c r="L23" s="96">
        <f t="shared" si="2"/>
        <v>71.479990033223956</v>
      </c>
      <c r="M23" s="96">
        <f t="shared" si="5"/>
        <v>6.6263104949434553</v>
      </c>
    </row>
    <row r="24" spans="1:13" ht="14" x14ac:dyDescent="0.3">
      <c r="A24" s="97" t="str">
        <f>SEKTOR_USD!A24</f>
        <v xml:space="preserve"> Tekstil ve Hammaddeleri</v>
      </c>
      <c r="B24" s="98">
        <f>SEKTOR_USD!B24*$B$53</f>
        <v>11991227.348836027</v>
      </c>
      <c r="C24" s="98">
        <f>SEKTOR_USD!C24*$C$53</f>
        <v>13571937.324167671</v>
      </c>
      <c r="D24" s="99">
        <f t="shared" si="0"/>
        <v>13.182220045932839</v>
      </c>
      <c r="E24" s="99">
        <f t="shared" si="3"/>
        <v>4.363692074595062</v>
      </c>
      <c r="F24" s="98">
        <f>SEKTOR_USD!F24*$B$54</f>
        <v>23017205.609594181</v>
      </c>
      <c r="G24" s="98">
        <f>SEKTOR_USD!G24*$C$54</f>
        <v>28944055.104038779</v>
      </c>
      <c r="H24" s="99">
        <f t="shared" si="1"/>
        <v>25.749648306457019</v>
      </c>
      <c r="I24" s="99">
        <f t="shared" si="4"/>
        <v>4.5975872336672188</v>
      </c>
      <c r="J24" s="98">
        <f>SEKTOR_USD!J24*$B$55</f>
        <v>102765023.72378491</v>
      </c>
      <c r="K24" s="98">
        <f>SEKTOR_USD!K24*$C$55</f>
        <v>177666589.69706789</v>
      </c>
      <c r="L24" s="99">
        <f t="shared" si="2"/>
        <v>72.886244034357233</v>
      </c>
      <c r="M24" s="99">
        <f t="shared" si="5"/>
        <v>4.5210959753884721</v>
      </c>
    </row>
    <row r="25" spans="1:13" ht="14" x14ac:dyDescent="0.3">
      <c r="A25" s="97" t="str">
        <f>SEKTOR_USD!A25</f>
        <v xml:space="preserve"> Deri ve Deri Mamulleri </v>
      </c>
      <c r="B25" s="98">
        <f>SEKTOR_USD!B25*$B$53</f>
        <v>2417619.831618567</v>
      </c>
      <c r="C25" s="98">
        <f>SEKTOR_USD!C25*$C$53</f>
        <v>3244857.5815036986</v>
      </c>
      <c r="D25" s="99">
        <f t="shared" si="0"/>
        <v>34.217031936377943</v>
      </c>
      <c r="E25" s="99">
        <f t="shared" si="3"/>
        <v>1.0432968391611517</v>
      </c>
      <c r="F25" s="98">
        <f>SEKTOR_USD!F25*$B$54</f>
        <v>4211456.7977614757</v>
      </c>
      <c r="G25" s="98">
        <f>SEKTOR_USD!G25*$C$54</f>
        <v>6599155.1148584122</v>
      </c>
      <c r="H25" s="99">
        <f t="shared" si="1"/>
        <v>56.695305965528952</v>
      </c>
      <c r="I25" s="99">
        <f t="shared" si="4"/>
        <v>1.0482356808679918</v>
      </c>
      <c r="J25" s="98">
        <f>SEKTOR_USD!J25*$B$55</f>
        <v>17882036.321681019</v>
      </c>
      <c r="K25" s="98">
        <f>SEKTOR_USD!K25*$C$55</f>
        <v>36539099.394871227</v>
      </c>
      <c r="L25" s="99">
        <f t="shared" si="2"/>
        <v>104.33410791459757</v>
      </c>
      <c r="M25" s="99">
        <f t="shared" si="5"/>
        <v>0.92981339654316553</v>
      </c>
    </row>
    <row r="26" spans="1:13" ht="14" x14ac:dyDescent="0.3">
      <c r="A26" s="97" t="str">
        <f>SEKTOR_USD!A26</f>
        <v xml:space="preserve"> Halı </v>
      </c>
      <c r="B26" s="98">
        <f>SEKTOR_USD!B26*$B$53</f>
        <v>3420932.8990019131</v>
      </c>
      <c r="C26" s="98">
        <f>SEKTOR_USD!C26*$C$53</f>
        <v>2563267.7261489225</v>
      </c>
      <c r="D26" s="99">
        <f t="shared" si="0"/>
        <v>-25.071090201834185</v>
      </c>
      <c r="E26" s="99">
        <f t="shared" si="3"/>
        <v>0.82414992012552069</v>
      </c>
      <c r="F26" s="98">
        <f>SEKTOR_USD!F26*$B$54</f>
        <v>6104868.7312733196</v>
      </c>
      <c r="G26" s="98">
        <f>SEKTOR_USD!G26*$C$54</f>
        <v>6537574.829916276</v>
      </c>
      <c r="H26" s="99">
        <f t="shared" si="1"/>
        <v>7.087885386074551</v>
      </c>
      <c r="I26" s="99">
        <f t="shared" si="4"/>
        <v>1.0384540268848894</v>
      </c>
      <c r="J26" s="98">
        <f>SEKTOR_USD!J26*$B$55</f>
        <v>31204889.591349136</v>
      </c>
      <c r="K26" s="98">
        <f>SEKTOR_USD!K26*$C$55</f>
        <v>46190019.010527633</v>
      </c>
      <c r="L26" s="99">
        <f t="shared" si="2"/>
        <v>48.021735104401046</v>
      </c>
      <c r="M26" s="99">
        <f t="shared" si="5"/>
        <v>1.175401123011818</v>
      </c>
    </row>
    <row r="27" spans="1:13" s="21" customFormat="1" ht="15.5" x14ac:dyDescent="0.35">
      <c r="A27" s="95" t="s">
        <v>19</v>
      </c>
      <c r="B27" s="93">
        <f>SEKTOR_USD!B27*$B$53</f>
        <v>33147041.929992486</v>
      </c>
      <c r="C27" s="93">
        <f>SEKTOR_USD!C27*$C$53</f>
        <v>42442555.337917499</v>
      </c>
      <c r="D27" s="96">
        <f t="shared" si="0"/>
        <v>28.04326680962183</v>
      </c>
      <c r="E27" s="96">
        <f t="shared" si="3"/>
        <v>13.646264194267571</v>
      </c>
      <c r="F27" s="93">
        <f>SEKTOR_USD!F27*$B$54</f>
        <v>62108585.412857041</v>
      </c>
      <c r="G27" s="93">
        <f>SEKTOR_USD!G27*$C$54</f>
        <v>85573284.775489733</v>
      </c>
      <c r="H27" s="96">
        <f t="shared" si="1"/>
        <v>37.780122034103336</v>
      </c>
      <c r="I27" s="96">
        <f t="shared" si="4"/>
        <v>13.592796179131883</v>
      </c>
      <c r="J27" s="93">
        <f>SEKTOR_USD!J27*$B$55</f>
        <v>264494217.84086049</v>
      </c>
      <c r="K27" s="93">
        <f>SEKTOR_USD!K27*$C$55</f>
        <v>583135494.6269902</v>
      </c>
      <c r="L27" s="96">
        <f t="shared" si="2"/>
        <v>120.4719253930338</v>
      </c>
      <c r="M27" s="96">
        <f t="shared" si="5"/>
        <v>14.839095759982165</v>
      </c>
    </row>
    <row r="28" spans="1:13" ht="14" x14ac:dyDescent="0.3">
      <c r="A28" s="97" t="str">
        <f>SEKTOR_USD!A28</f>
        <v xml:space="preserve"> Kimyevi Maddeler ve Mamulleri  </v>
      </c>
      <c r="B28" s="98">
        <f>SEKTOR_USD!B28*$B$53</f>
        <v>33147041.929992486</v>
      </c>
      <c r="C28" s="98">
        <f>SEKTOR_USD!C28*$C$53</f>
        <v>42442555.337917499</v>
      </c>
      <c r="D28" s="99">
        <f t="shared" si="0"/>
        <v>28.04326680962183</v>
      </c>
      <c r="E28" s="99">
        <f t="shared" si="3"/>
        <v>13.646264194267571</v>
      </c>
      <c r="F28" s="98">
        <f>SEKTOR_USD!F28*$B$54</f>
        <v>62108585.412857041</v>
      </c>
      <c r="G28" s="98">
        <f>SEKTOR_USD!G28*$C$54</f>
        <v>85573284.775489733</v>
      </c>
      <c r="H28" s="99">
        <f t="shared" si="1"/>
        <v>37.780122034103336</v>
      </c>
      <c r="I28" s="99">
        <f t="shared" si="4"/>
        <v>13.592796179131883</v>
      </c>
      <c r="J28" s="98">
        <f>SEKTOR_USD!J28*$B$55</f>
        <v>264494217.84086049</v>
      </c>
      <c r="K28" s="98">
        <f>SEKTOR_USD!K28*$C$55</f>
        <v>583135494.6269902</v>
      </c>
      <c r="L28" s="99">
        <f t="shared" si="2"/>
        <v>120.4719253930338</v>
      </c>
      <c r="M28" s="99">
        <f t="shared" si="5"/>
        <v>14.839095759982165</v>
      </c>
    </row>
    <row r="29" spans="1:13" s="21" customFormat="1" ht="15.5" x14ac:dyDescent="0.35">
      <c r="A29" s="95" t="s">
        <v>21</v>
      </c>
      <c r="B29" s="93">
        <f>SEKTOR_USD!B29*$B$53</f>
        <v>152786428.17303944</v>
      </c>
      <c r="C29" s="93">
        <f>SEKTOR_USD!C29*$C$53</f>
        <v>193276310.78795719</v>
      </c>
      <c r="D29" s="96">
        <f t="shared" si="0"/>
        <v>26.500968115479886</v>
      </c>
      <c r="E29" s="96">
        <f t="shared" si="3"/>
        <v>62.142808756604985</v>
      </c>
      <c r="F29" s="93">
        <f>SEKTOR_USD!F29*$B$54</f>
        <v>285359297.98454732</v>
      </c>
      <c r="G29" s="93">
        <f>SEKTOR_USD!G29*$C$54</f>
        <v>383779904.91743553</v>
      </c>
      <c r="H29" s="96">
        <f t="shared" si="1"/>
        <v>34.490064850880678</v>
      </c>
      <c r="I29" s="96">
        <f t="shared" si="4"/>
        <v>60.961105313132578</v>
      </c>
      <c r="J29" s="93">
        <f>SEKTOR_USD!J29*$B$55</f>
        <v>1327178935.5887077</v>
      </c>
      <c r="K29" s="93">
        <f>SEKTOR_USD!K29*$C$55</f>
        <v>2377163987.9596848</v>
      </c>
      <c r="L29" s="96">
        <f t="shared" si="2"/>
        <v>79.114053441876436</v>
      </c>
      <c r="M29" s="96">
        <f t="shared" si="5"/>
        <v>60.491882897779902</v>
      </c>
    </row>
    <row r="30" spans="1:13" ht="14" x14ac:dyDescent="0.3">
      <c r="A30" s="97" t="str">
        <f>SEKTOR_USD!A30</f>
        <v xml:space="preserve"> Hazırgiyim ve Konfeksiyon </v>
      </c>
      <c r="B30" s="98">
        <f>SEKTOR_USD!B30*$B$53</f>
        <v>25082775.756480835</v>
      </c>
      <c r="C30" s="98">
        <f>SEKTOR_USD!C30*$C$53</f>
        <v>29802393.275913611</v>
      </c>
      <c r="D30" s="99">
        <f t="shared" si="0"/>
        <v>18.816169172238965</v>
      </c>
      <c r="E30" s="99">
        <f t="shared" si="3"/>
        <v>9.5821594394258582</v>
      </c>
      <c r="F30" s="98">
        <f>SEKTOR_USD!F30*$B$54</f>
        <v>46613172.987969093</v>
      </c>
      <c r="G30" s="98">
        <f>SEKTOR_USD!G30*$C$54</f>
        <v>60421728.752885371</v>
      </c>
      <c r="H30" s="99">
        <f t="shared" si="1"/>
        <v>29.62371981946022</v>
      </c>
      <c r="I30" s="99">
        <f t="shared" si="4"/>
        <v>9.5976243740500138</v>
      </c>
      <c r="J30" s="98">
        <f>SEKTOR_USD!J30*$B$55</f>
        <v>204796672.68853757</v>
      </c>
      <c r="K30" s="98">
        <f>SEKTOR_USD!K30*$C$55</f>
        <v>365455362.34574044</v>
      </c>
      <c r="L30" s="99">
        <f t="shared" si="2"/>
        <v>78.447900323819525</v>
      </c>
      <c r="M30" s="99">
        <f t="shared" si="5"/>
        <v>9.2997719531998797</v>
      </c>
    </row>
    <row r="31" spans="1:13" ht="14" x14ac:dyDescent="0.3">
      <c r="A31" s="97" t="str">
        <f>SEKTOR_USD!A31</f>
        <v xml:space="preserve"> Otomotiv Endüstrisi</v>
      </c>
      <c r="B31" s="98">
        <f>SEKTOR_USD!B31*$B$53</f>
        <v>34591334.119189188</v>
      </c>
      <c r="C31" s="98">
        <f>SEKTOR_USD!C31*$C$53</f>
        <v>49606864.318675458</v>
      </c>
      <c r="D31" s="99">
        <f t="shared" si="0"/>
        <v>43.408358138914792</v>
      </c>
      <c r="E31" s="99">
        <f t="shared" si="3"/>
        <v>15.949755403559681</v>
      </c>
      <c r="F31" s="98">
        <f>SEKTOR_USD!F31*$B$54</f>
        <v>64727505.074991666</v>
      </c>
      <c r="G31" s="98">
        <f>SEKTOR_USD!G31*$C$54</f>
        <v>100600426.53921646</v>
      </c>
      <c r="H31" s="99">
        <f t="shared" si="1"/>
        <v>55.421449386413592</v>
      </c>
      <c r="I31" s="99">
        <f t="shared" si="4"/>
        <v>15.979766314556237</v>
      </c>
      <c r="J31" s="98">
        <f>SEKTOR_USD!J31*$B$55</f>
        <v>290631401.94571841</v>
      </c>
      <c r="K31" s="98">
        <f>SEKTOR_USD!K31*$C$55</f>
        <v>549781097.50518215</v>
      </c>
      <c r="L31" s="99">
        <f t="shared" si="2"/>
        <v>89.167823512706818</v>
      </c>
      <c r="M31" s="99">
        <f t="shared" si="5"/>
        <v>13.990323737926497</v>
      </c>
    </row>
    <row r="32" spans="1:13" ht="14" x14ac:dyDescent="0.3">
      <c r="A32" s="97" t="str">
        <f>SEKTOR_USD!A32</f>
        <v xml:space="preserve"> Gemi, Yat ve Hizmetleri</v>
      </c>
      <c r="B32" s="98">
        <f>SEKTOR_USD!B32*$B$53</f>
        <v>914036.69328191387</v>
      </c>
      <c r="C32" s="98">
        <f>SEKTOR_USD!C32*$C$53</f>
        <v>925622.06288365275</v>
      </c>
      <c r="D32" s="99">
        <f t="shared" si="0"/>
        <v>1.2674950236560829</v>
      </c>
      <c r="E32" s="99">
        <f t="shared" si="3"/>
        <v>0.29760892372257075</v>
      </c>
      <c r="F32" s="98">
        <f>SEKTOR_USD!F32*$B$54</f>
        <v>1872220.7709022153</v>
      </c>
      <c r="G32" s="98">
        <f>SEKTOR_USD!G32*$C$54</f>
        <v>1309826.1065859694</v>
      </c>
      <c r="H32" s="99">
        <f t="shared" si="1"/>
        <v>-30.038907433188566</v>
      </c>
      <c r="I32" s="99">
        <f t="shared" si="4"/>
        <v>0.20805791601479473</v>
      </c>
      <c r="J32" s="98">
        <f>SEKTOR_USD!J32*$B$55</f>
        <v>16919578.923331622</v>
      </c>
      <c r="K32" s="98">
        <f>SEKTOR_USD!K32*$C$55</f>
        <v>24125056.113342144</v>
      </c>
      <c r="L32" s="99">
        <f t="shared" si="2"/>
        <v>42.586622413364978</v>
      </c>
      <c r="M32" s="99">
        <f t="shared" si="5"/>
        <v>0.61391224025871127</v>
      </c>
    </row>
    <row r="33" spans="1:13" ht="14" x14ac:dyDescent="0.3">
      <c r="A33" s="97" t="str">
        <f>SEKTOR_USD!A33</f>
        <v xml:space="preserve"> Elektrik ve Elektronik</v>
      </c>
      <c r="B33" s="98">
        <f>SEKTOR_USD!B33*$B$53</f>
        <v>15993584.274011195</v>
      </c>
      <c r="C33" s="98">
        <f>SEKTOR_USD!C33*$C$53</f>
        <v>24709786.516807478</v>
      </c>
      <c r="D33" s="99">
        <f t="shared" si="0"/>
        <v>54.498116829006818</v>
      </c>
      <c r="E33" s="99">
        <f t="shared" si="3"/>
        <v>7.9447684595715122</v>
      </c>
      <c r="F33" s="98">
        <f>SEKTOR_USD!F33*$B$54</f>
        <v>29253960.860451933</v>
      </c>
      <c r="G33" s="98">
        <f>SEKTOR_USD!G33*$C$54</f>
        <v>46784886.439301006</v>
      </c>
      <c r="H33" s="99">
        <f t="shared" si="1"/>
        <v>59.926673391256614</v>
      </c>
      <c r="I33" s="99">
        <f t="shared" si="4"/>
        <v>7.4314948561539573</v>
      </c>
      <c r="J33" s="98">
        <f>SEKTOR_USD!J33*$B$55</f>
        <v>142387738.45616221</v>
      </c>
      <c r="K33" s="98">
        <f>SEKTOR_USD!K33*$C$55</f>
        <v>270063870.66928214</v>
      </c>
      <c r="L33" s="99">
        <f t="shared" si="2"/>
        <v>89.667926183425095</v>
      </c>
      <c r="M33" s="99">
        <f t="shared" si="5"/>
        <v>6.8723370041749314</v>
      </c>
    </row>
    <row r="34" spans="1:13" ht="14" x14ac:dyDescent="0.3">
      <c r="A34" s="97" t="str">
        <f>SEKTOR_USD!A34</f>
        <v xml:space="preserve"> Makine ve Aksamları</v>
      </c>
      <c r="B34" s="98">
        <f>SEKTOR_USD!B34*$B$53</f>
        <v>11080074.106363004</v>
      </c>
      <c r="C34" s="98">
        <f>SEKTOR_USD!C34*$C$53</f>
        <v>16058034.282574685</v>
      </c>
      <c r="D34" s="99">
        <f t="shared" si="0"/>
        <v>44.927137927290268</v>
      </c>
      <c r="E34" s="99">
        <f t="shared" si="3"/>
        <v>5.1630298061919682</v>
      </c>
      <c r="F34" s="98">
        <f>SEKTOR_USD!F34*$B$54</f>
        <v>20704644.248352095</v>
      </c>
      <c r="G34" s="98">
        <f>SEKTOR_USD!G34*$C$54</f>
        <v>31910537.712895926</v>
      </c>
      <c r="H34" s="99">
        <f t="shared" si="1"/>
        <v>54.122608097628721</v>
      </c>
      <c r="I34" s="99">
        <f t="shared" si="4"/>
        <v>5.0687949660445089</v>
      </c>
      <c r="J34" s="98">
        <f>SEKTOR_USD!J34*$B$55</f>
        <v>95223798.300467208</v>
      </c>
      <c r="K34" s="98">
        <f>SEKTOR_USD!K34*$C$55</f>
        <v>183547932.92817357</v>
      </c>
      <c r="L34" s="99">
        <f t="shared" si="2"/>
        <v>92.754265429541277</v>
      </c>
      <c r="M34" s="99">
        <f t="shared" si="5"/>
        <v>4.6707589888867771</v>
      </c>
    </row>
    <row r="35" spans="1:13" ht="14" x14ac:dyDescent="0.3">
      <c r="A35" s="97" t="str">
        <f>SEKTOR_USD!A35</f>
        <v xml:space="preserve"> Demir ve Demir Dışı Metaller </v>
      </c>
      <c r="B35" s="98">
        <f>SEKTOR_USD!B35*$B$53</f>
        <v>16915660.152637977</v>
      </c>
      <c r="C35" s="98">
        <f>SEKTOR_USD!C35*$C$53</f>
        <v>18900618.112659242</v>
      </c>
      <c r="D35" s="99">
        <f t="shared" si="0"/>
        <v>11.734439815591312</v>
      </c>
      <c r="E35" s="99">
        <f t="shared" si="3"/>
        <v>6.0769863206111632</v>
      </c>
      <c r="F35" s="98">
        <f>SEKTOR_USD!F35*$B$54</f>
        <v>32067289.349974778</v>
      </c>
      <c r="G35" s="98">
        <f>SEKTOR_USD!G35*$C$54</f>
        <v>38618980.632505976</v>
      </c>
      <c r="H35" s="99">
        <f t="shared" si="1"/>
        <v>20.431072957329182</v>
      </c>
      <c r="I35" s="99">
        <f t="shared" si="4"/>
        <v>6.1343903504549226</v>
      </c>
      <c r="J35" s="98">
        <f>SEKTOR_USD!J35*$B$55</f>
        <v>130192290.1870106</v>
      </c>
      <c r="K35" s="98">
        <f>SEKTOR_USD!K35*$C$55</f>
        <v>245156899.55752081</v>
      </c>
      <c r="L35" s="99">
        <f t="shared" si="2"/>
        <v>88.303700015855725</v>
      </c>
      <c r="M35" s="99">
        <f t="shared" si="5"/>
        <v>6.2385273101604151</v>
      </c>
    </row>
    <row r="36" spans="1:13" ht="14" x14ac:dyDescent="0.3">
      <c r="A36" s="97" t="str">
        <f>SEKTOR_USD!A36</f>
        <v xml:space="preserve"> Çelik</v>
      </c>
      <c r="B36" s="98">
        <f>SEKTOR_USD!B36*$B$53</f>
        <v>23806247.074330065</v>
      </c>
      <c r="C36" s="98">
        <f>SEKTOR_USD!C36*$C$53</f>
        <v>20153445.947769642</v>
      </c>
      <c r="D36" s="99">
        <f t="shared" si="0"/>
        <v>-15.343876399985726</v>
      </c>
      <c r="E36" s="99">
        <f t="shared" si="3"/>
        <v>6.4797994757506503</v>
      </c>
      <c r="F36" s="98">
        <f>SEKTOR_USD!F36*$B$54</f>
        <v>45780241.778147444</v>
      </c>
      <c r="G36" s="98">
        <f>SEKTOR_USD!G36*$C$54</f>
        <v>41060678.98882062</v>
      </c>
      <c r="H36" s="99">
        <f t="shared" si="1"/>
        <v>-10.309169646149927</v>
      </c>
      <c r="I36" s="99">
        <f t="shared" si="4"/>
        <v>6.5222392939117775</v>
      </c>
      <c r="J36" s="98">
        <f>SEKTOR_USD!J36*$B$55</f>
        <v>231814603.40185025</v>
      </c>
      <c r="K36" s="98">
        <f>SEKTOR_USD!K36*$C$55</f>
        <v>345918966.25803226</v>
      </c>
      <c r="L36" s="99">
        <f t="shared" si="2"/>
        <v>49.222249669224794</v>
      </c>
      <c r="M36" s="99">
        <f t="shared" si="5"/>
        <v>8.802627713101991</v>
      </c>
    </row>
    <row r="37" spans="1:13" ht="14" x14ac:dyDescent="0.3">
      <c r="A37" s="97" t="str">
        <f>SEKTOR_USD!A37</f>
        <v xml:space="preserve"> Çimento Cam Seramik ve Toprak Ürünleri</v>
      </c>
      <c r="B37" s="98">
        <f>SEKTOR_USD!B37*$B$53</f>
        <v>5833912.0384489866</v>
      </c>
      <c r="C37" s="98">
        <f>SEKTOR_USD!C37*$C$53</f>
        <v>6790344.4541522488</v>
      </c>
      <c r="D37" s="99">
        <f t="shared" si="0"/>
        <v>16.394357840841579</v>
      </c>
      <c r="E37" s="99">
        <f t="shared" si="3"/>
        <v>2.1832529557582436</v>
      </c>
      <c r="F37" s="98">
        <f>SEKTOR_USD!F37*$B$54</f>
        <v>10617092.859506896</v>
      </c>
      <c r="G37" s="98">
        <f>SEKTOR_USD!G37*$C$54</f>
        <v>13566223.624041967</v>
      </c>
      <c r="H37" s="99">
        <f t="shared" si="1"/>
        <v>27.777196672951032</v>
      </c>
      <c r="I37" s="99">
        <f t="shared" si="4"/>
        <v>2.1549121682768893</v>
      </c>
      <c r="J37" s="98">
        <f>SEKTOR_USD!J37*$B$55</f>
        <v>47441819.843023598</v>
      </c>
      <c r="K37" s="98">
        <f>SEKTOR_USD!K37*$C$55</f>
        <v>93846750.291925237</v>
      </c>
      <c r="L37" s="99">
        <f t="shared" si="2"/>
        <v>97.814397935085879</v>
      </c>
      <c r="M37" s="99">
        <f t="shared" si="5"/>
        <v>2.3881257909635685</v>
      </c>
    </row>
    <row r="38" spans="1:13" ht="14" x14ac:dyDescent="0.3">
      <c r="A38" s="97" t="str">
        <f>SEKTOR_USD!A38</f>
        <v xml:space="preserve"> Mücevher</v>
      </c>
      <c r="B38" s="98">
        <f>SEKTOR_USD!B38*$B$53</f>
        <v>6684213.3821391258</v>
      </c>
      <c r="C38" s="98">
        <f>SEKTOR_USD!C38*$C$53</f>
        <v>9810290.6378378887</v>
      </c>
      <c r="D38" s="99">
        <f t="shared" si="0"/>
        <v>46.768064946160273</v>
      </c>
      <c r="E38" s="99">
        <f t="shared" si="3"/>
        <v>3.1542355732498701</v>
      </c>
      <c r="F38" s="98">
        <f>SEKTOR_USD!F38*$B$54</f>
        <v>11536412.754680244</v>
      </c>
      <c r="G38" s="98">
        <f>SEKTOR_USD!G38*$C$54</f>
        <v>17689589.136042878</v>
      </c>
      <c r="H38" s="99">
        <f t="shared" si="1"/>
        <v>53.336999223318635</v>
      </c>
      <c r="I38" s="99">
        <f t="shared" si="4"/>
        <v>2.8098837183785128</v>
      </c>
      <c r="J38" s="98">
        <f>SEKTOR_USD!J38*$B$55</f>
        <v>69446960.571223065</v>
      </c>
      <c r="K38" s="98">
        <f>SEKTOR_USD!K38*$C$55</f>
        <v>103549263.79666619</v>
      </c>
      <c r="L38" s="99">
        <f t="shared" si="2"/>
        <v>49.105537441726703</v>
      </c>
      <c r="M38" s="99">
        <f t="shared" si="5"/>
        <v>2.6350264312709601</v>
      </c>
    </row>
    <row r="39" spans="1:13" ht="14" x14ac:dyDescent="0.3">
      <c r="A39" s="97" t="str">
        <f>SEKTOR_USD!A39</f>
        <v xml:space="preserve"> Savunma ve Havacılık Sanayii</v>
      </c>
      <c r="B39" s="98">
        <f>SEKTOR_USD!B39*$B$53</f>
        <v>4430665.6143728541</v>
      </c>
      <c r="C39" s="98">
        <f>SEKTOR_USD!C39*$C$53</f>
        <v>5719510.7091054022</v>
      </c>
      <c r="D39" s="99">
        <f t="shared" si="0"/>
        <v>29.08919803271996</v>
      </c>
      <c r="E39" s="99">
        <f t="shared" si="3"/>
        <v>1.8389551142003553</v>
      </c>
      <c r="F39" s="98">
        <f>SEKTOR_USD!F39*$B$54</f>
        <v>8427186.6707006916</v>
      </c>
      <c r="G39" s="98">
        <f>SEKTOR_USD!G39*$C$54</f>
        <v>11004667.757228352</v>
      </c>
      <c r="H39" s="99">
        <f t="shared" si="1"/>
        <v>30.585309039005203</v>
      </c>
      <c r="I39" s="99">
        <f t="shared" si="4"/>
        <v>1.7480245877614586</v>
      </c>
      <c r="J39" s="98">
        <f>SEKTOR_USD!J39*$B$55</f>
        <v>34027314.269121021</v>
      </c>
      <c r="K39" s="98">
        <f>SEKTOR_USD!K39*$C$55</f>
        <v>75411371.810743377</v>
      </c>
      <c r="L39" s="99">
        <f t="shared" si="2"/>
        <v>121.62011146197749</v>
      </c>
      <c r="M39" s="99">
        <f t="shared" si="5"/>
        <v>1.9189992343152533</v>
      </c>
    </row>
    <row r="40" spans="1:13" ht="14" x14ac:dyDescent="0.3">
      <c r="A40" s="97" t="str">
        <f>SEKTOR_USD!A40</f>
        <v xml:space="preserve"> İklimlendirme Sanayii</v>
      </c>
      <c r="B40" s="98">
        <f>SEKTOR_USD!B40*$B$53</f>
        <v>7317506.6692721471</v>
      </c>
      <c r="C40" s="98">
        <f>SEKTOR_USD!C40*$C$53</f>
        <v>10624725.079901526</v>
      </c>
      <c r="D40" s="99">
        <f t="shared" si="0"/>
        <v>45.195973985471461</v>
      </c>
      <c r="E40" s="99">
        <f t="shared" si="3"/>
        <v>3.4160951026025304</v>
      </c>
      <c r="F40" s="98">
        <f>SEKTOR_USD!F40*$B$54</f>
        <v>13512279.17220189</v>
      </c>
      <c r="G40" s="98">
        <f>SEKTOR_USD!G40*$C$54</f>
        <v>20467997.311768316</v>
      </c>
      <c r="H40" s="99">
        <f t="shared" si="1"/>
        <v>51.477016208161707</v>
      </c>
      <c r="I40" s="99">
        <f t="shared" si="4"/>
        <v>3.2512169701539162</v>
      </c>
      <c r="J40" s="98">
        <f>SEKTOR_USD!J40*$B$55</f>
        <v>62896492.386992507</v>
      </c>
      <c r="K40" s="98">
        <f>SEKTOR_USD!K40*$C$55</f>
        <v>117943317.21784265</v>
      </c>
      <c r="L40" s="99">
        <f t="shared" si="2"/>
        <v>87.519705379046329</v>
      </c>
      <c r="M40" s="99">
        <f t="shared" si="5"/>
        <v>3.0013130645820825</v>
      </c>
    </row>
    <row r="41" spans="1:13" ht="14" x14ac:dyDescent="0.3">
      <c r="A41" s="97" t="str">
        <f>SEKTOR_USD!A41</f>
        <v xml:space="preserve"> Diğer Sanayi Ürünleri</v>
      </c>
      <c r="B41" s="98">
        <f>SEKTOR_USD!B41*$B$53</f>
        <v>136418.2925121497</v>
      </c>
      <c r="C41" s="98">
        <f>SEKTOR_USD!C41*$C$53</f>
        <v>174675.38967638399</v>
      </c>
      <c r="D41" s="99">
        <f t="shared" si="0"/>
        <v>28.043964236560896</v>
      </c>
      <c r="E41" s="99">
        <f t="shared" si="3"/>
        <v>5.6162181960590973E-2</v>
      </c>
      <c r="F41" s="98">
        <f>SEKTOR_USD!F41*$B$54</f>
        <v>247291.45666842241</v>
      </c>
      <c r="G41" s="98">
        <f>SEKTOR_USD!G41*$C$54</f>
        <v>344361.91614276799</v>
      </c>
      <c r="H41" s="99">
        <f t="shared" si="1"/>
        <v>39.253462607283382</v>
      </c>
      <c r="I41" s="99">
        <f t="shared" si="4"/>
        <v>5.4699797375601704E-2</v>
      </c>
      <c r="J41" s="98">
        <f>SEKTOR_USD!J41*$B$55</f>
        <v>1400264.6152696735</v>
      </c>
      <c r="K41" s="98">
        <f>SEKTOR_USD!K41*$C$55</f>
        <v>2364099.4652336482</v>
      </c>
      <c r="L41" s="99">
        <f t="shared" si="2"/>
        <v>68.832336363677385</v>
      </c>
      <c r="M41" s="99">
        <f t="shared" si="5"/>
        <v>6.0159428938834858E-2</v>
      </c>
    </row>
    <row r="42" spans="1:13" ht="16.5" x14ac:dyDescent="0.35">
      <c r="A42" s="92" t="s">
        <v>31</v>
      </c>
      <c r="B42" s="93">
        <f>SEKTOR_USD!B42*$B$53</f>
        <v>6428952.680735657</v>
      </c>
      <c r="C42" s="93">
        <f>SEKTOR_USD!C42*$C$53</f>
        <v>7587457.1932446845</v>
      </c>
      <c r="D42" s="96">
        <f t="shared" si="0"/>
        <v>18.020112606840051</v>
      </c>
      <c r="E42" s="96">
        <f t="shared" si="3"/>
        <v>2.4395431565641732</v>
      </c>
      <c r="F42" s="93">
        <f>SEKTOR_USD!F42*$B$54</f>
        <v>13168614.497472884</v>
      </c>
      <c r="G42" s="93">
        <f>SEKTOR_USD!G42*$C$54</f>
        <v>15880675.069391614</v>
      </c>
      <c r="H42" s="96">
        <f t="shared" si="1"/>
        <v>20.594881659260253</v>
      </c>
      <c r="I42" s="96">
        <f t="shared" si="4"/>
        <v>2.5225487133233151</v>
      </c>
      <c r="J42" s="93">
        <f>SEKTOR_USD!J42*$B$55</f>
        <v>60803945.042338759</v>
      </c>
      <c r="K42" s="93">
        <f>SEKTOR_USD!K42*$C$55</f>
        <v>110266624.57719742</v>
      </c>
      <c r="L42" s="96">
        <f t="shared" si="2"/>
        <v>81.347813041435074</v>
      </c>
      <c r="M42" s="96">
        <f t="shared" si="5"/>
        <v>2.8059636504851886</v>
      </c>
    </row>
    <row r="43" spans="1:13" ht="14" x14ac:dyDescent="0.3">
      <c r="A43" s="97" t="str">
        <f>SEKTOR_USD!A43</f>
        <v xml:space="preserve"> Madencilik Ürünleri</v>
      </c>
      <c r="B43" s="98">
        <f>SEKTOR_USD!B43*$B$53</f>
        <v>6428952.680735657</v>
      </c>
      <c r="C43" s="98">
        <f>SEKTOR_USD!C43*$C$53</f>
        <v>7587457.1932446845</v>
      </c>
      <c r="D43" s="99">
        <f t="shared" si="0"/>
        <v>18.020112606840051</v>
      </c>
      <c r="E43" s="99">
        <f t="shared" si="3"/>
        <v>2.4395431565641732</v>
      </c>
      <c r="F43" s="98">
        <f>SEKTOR_USD!F43*$B$54</f>
        <v>13168614.497472884</v>
      </c>
      <c r="G43" s="98">
        <f>SEKTOR_USD!G43*$C$54</f>
        <v>15880675.069391614</v>
      </c>
      <c r="H43" s="99">
        <f t="shared" si="1"/>
        <v>20.594881659260253</v>
      </c>
      <c r="I43" s="99">
        <f t="shared" si="4"/>
        <v>2.5225487133233151</v>
      </c>
      <c r="J43" s="98">
        <f>SEKTOR_USD!J43*$B$55</f>
        <v>60803945.042338759</v>
      </c>
      <c r="K43" s="98">
        <f>SEKTOR_USD!K43*$C$55</f>
        <v>110266624.57719742</v>
      </c>
      <c r="L43" s="99">
        <f t="shared" si="2"/>
        <v>81.347813041435074</v>
      </c>
      <c r="M43" s="99">
        <f t="shared" si="5"/>
        <v>2.8059636504851886</v>
      </c>
    </row>
    <row r="44" spans="1:13" ht="18" x14ac:dyDescent="0.4">
      <c r="A44" s="100" t="s">
        <v>33</v>
      </c>
      <c r="B44" s="101">
        <f>SEKTOR_USD!B44*$B$53</f>
        <v>247567446.86393431</v>
      </c>
      <c r="C44" s="101">
        <f>SEKTOR_USD!C44*$C$53</f>
        <v>311019592.86224633</v>
      </c>
      <c r="D44" s="102">
        <f>(C44-B44)/B44*100</f>
        <v>25.630246141846751</v>
      </c>
      <c r="E44" s="103">
        <f t="shared" si="3"/>
        <v>100</v>
      </c>
      <c r="F44" s="101">
        <f>SEKTOR_USD!F44*$B$54</f>
        <v>465849684.96162546</v>
      </c>
      <c r="G44" s="101">
        <f>SEKTOR_USD!G44*$C$54</f>
        <v>629548796.64027274</v>
      </c>
      <c r="H44" s="102">
        <f>(G44-F44)/F44*100</f>
        <v>35.139899620653829</v>
      </c>
      <c r="I44" s="102">
        <f t="shared" si="4"/>
        <v>100</v>
      </c>
      <c r="J44" s="101">
        <f>SEKTOR_USD!J44*$B$55</f>
        <v>2109927234.7961764</v>
      </c>
      <c r="K44" s="101">
        <f>SEKTOR_USD!K44*$C$55</f>
        <v>3929723913.4986959</v>
      </c>
      <c r="L44" s="102">
        <f>(K44-J44)/J44*100</f>
        <v>86.249262471760829</v>
      </c>
      <c r="M44" s="102">
        <f t="shared" si="5"/>
        <v>100</v>
      </c>
    </row>
    <row r="45" spans="1:13" ht="14" hidden="1" x14ac:dyDescent="0.3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5" hidden="1" x14ac:dyDescent="0.35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8" hidden="1" x14ac:dyDescent="0.4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ht="13" x14ac:dyDescent="0.3">
      <c r="A51" s="27" t="s">
        <v>115</v>
      </c>
    </row>
    <row r="52" spans="1:3" ht="13" x14ac:dyDescent="0.3">
      <c r="A52" s="81"/>
      <c r="B52" s="82">
        <v>2022</v>
      </c>
      <c r="C52" s="82">
        <v>2023</v>
      </c>
    </row>
    <row r="53" spans="1:3" ht="13" x14ac:dyDescent="0.25">
      <c r="A53" s="84" t="s">
        <v>225</v>
      </c>
      <c r="B53" s="83">
        <v>13.629201999999999</v>
      </c>
      <c r="C53" s="83">
        <v>18.848094</v>
      </c>
    </row>
    <row r="54" spans="1:3" ht="13" x14ac:dyDescent="0.25">
      <c r="A54" s="84" t="s">
        <v>226</v>
      </c>
      <c r="B54" s="83">
        <v>13.582134</v>
      </c>
      <c r="C54" s="83">
        <v>18.813754500000002</v>
      </c>
    </row>
    <row r="55" spans="1:3" ht="13" x14ac:dyDescent="0.25">
      <c r="A55" s="84" t="s">
        <v>227</v>
      </c>
      <c r="B55" s="83">
        <v>9.9180768333333322</v>
      </c>
      <c r="C55" s="83">
        <v>17.41970525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I5" sqref="I5"/>
    </sheetView>
  </sheetViews>
  <sheetFormatPr defaultColWidth="9.08984375" defaultRowHeight="12.5" x14ac:dyDescent="0.25"/>
  <cols>
    <col min="1" max="1" width="51" style="17" customWidth="1"/>
    <col min="2" max="2" width="14.453125" style="17" customWidth="1"/>
    <col min="3" max="3" width="17.90625" style="17" bestFit="1" customWidth="1"/>
    <col min="4" max="4" width="14.453125" style="17" customWidth="1"/>
    <col min="5" max="5" width="17.90625" style="17" bestFit="1" customWidth="1"/>
    <col min="6" max="6" width="19.90625" style="17" bestFit="1" customWidth="1"/>
    <col min="7" max="7" width="19.90625" style="17" customWidth="1"/>
    <col min="8" max="16384" width="9.08984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4" t="s">
        <v>37</v>
      </c>
      <c r="B5" s="155"/>
      <c r="C5" s="155"/>
      <c r="D5" s="155"/>
      <c r="E5" s="155"/>
      <c r="F5" s="155"/>
      <c r="G5" s="156"/>
    </row>
    <row r="6" spans="1:7" ht="50.25" customHeight="1" x14ac:dyDescent="0.25">
      <c r="A6" s="88"/>
      <c r="B6" s="157" t="s">
        <v>221</v>
      </c>
      <c r="C6" s="157"/>
      <c r="D6" s="157" t="s">
        <v>222</v>
      </c>
      <c r="E6" s="157"/>
      <c r="F6" s="157" t="s">
        <v>120</v>
      </c>
      <c r="G6" s="157"/>
    </row>
    <row r="7" spans="1:7" ht="29" x14ac:dyDescent="0.4">
      <c r="A7" s="89" t="s">
        <v>1</v>
      </c>
      <c r="B7" s="104" t="s">
        <v>38</v>
      </c>
      <c r="C7" s="104" t="s">
        <v>39</v>
      </c>
      <c r="D7" s="104" t="s">
        <v>38</v>
      </c>
      <c r="E7" s="104" t="s">
        <v>39</v>
      </c>
      <c r="F7" s="104" t="s">
        <v>38</v>
      </c>
      <c r="G7" s="104" t="s">
        <v>39</v>
      </c>
    </row>
    <row r="8" spans="1:7" ht="16.5" x14ac:dyDescent="0.35">
      <c r="A8" s="92" t="s">
        <v>2</v>
      </c>
      <c r="B8" s="105">
        <f>SEKTOR_USD!D8</f>
        <v>-6.4885988848393428</v>
      </c>
      <c r="C8" s="105">
        <f>SEKTOR_TL!D8</f>
        <v>29.31877290323035</v>
      </c>
      <c r="D8" s="105">
        <f>SEKTOR_USD!H8</f>
        <v>2.6792116745399994</v>
      </c>
      <c r="E8" s="105">
        <f>SEKTOR_TL!H8</f>
        <v>42.229599612132354</v>
      </c>
      <c r="F8" s="105">
        <f>SEKTOR_USD!L8</f>
        <v>11.555296475799505</v>
      </c>
      <c r="G8" s="105">
        <f>SEKTOR_TL!L8</f>
        <v>95.931168546078624</v>
      </c>
    </row>
    <row r="9" spans="1:7" s="21" customFormat="1" ht="15.5" x14ac:dyDescent="0.35">
      <c r="A9" s="95" t="s">
        <v>3</v>
      </c>
      <c r="B9" s="105">
        <f>SEKTOR_USD!D9</f>
        <v>-3.4660016131837041</v>
      </c>
      <c r="C9" s="105">
        <f>SEKTOR_TL!D9</f>
        <v>33.498782671983435</v>
      </c>
      <c r="D9" s="105">
        <f>SEKTOR_USD!H9</f>
        <v>6.2302771274108562</v>
      </c>
      <c r="E9" s="105">
        <f>SEKTOR_TL!H9</f>
        <v>47.148478607417154</v>
      </c>
      <c r="F9" s="105">
        <f>SEKTOR_USD!L9</f>
        <v>9.8134760029608543</v>
      </c>
      <c r="G9" s="105">
        <f>SEKTOR_TL!L9</f>
        <v>92.871906176453763</v>
      </c>
    </row>
    <row r="10" spans="1:7" ht="14" x14ac:dyDescent="0.3">
      <c r="A10" s="97" t="s">
        <v>4</v>
      </c>
      <c r="B10" s="106">
        <f>SEKTOR_USD!D10</f>
        <v>-11.149095537547215</v>
      </c>
      <c r="C10" s="106">
        <f>SEKTOR_TL!D10</f>
        <v>22.873679566370043</v>
      </c>
      <c r="D10" s="106">
        <f>SEKTOR_USD!H10</f>
        <v>3.0070046064072704</v>
      </c>
      <c r="E10" s="106">
        <f>SEKTOR_TL!H10</f>
        <v>42.683653131777064</v>
      </c>
      <c r="F10" s="106">
        <f>SEKTOR_USD!L10</f>
        <v>19.047335412148005</v>
      </c>
      <c r="G10" s="106">
        <f>SEKTOR_TL!L10</f>
        <v>109.08987987548586</v>
      </c>
    </row>
    <row r="11" spans="1:7" ht="14" x14ac:dyDescent="0.3">
      <c r="A11" s="97" t="s">
        <v>5</v>
      </c>
      <c r="B11" s="106">
        <f>SEKTOR_USD!D11</f>
        <v>22.153458620650543</v>
      </c>
      <c r="C11" s="106">
        <f>SEKTOR_TL!D11</f>
        <v>68.928442802970551</v>
      </c>
      <c r="D11" s="106">
        <f>SEKTOR_USD!H11</f>
        <v>17.894503049612378</v>
      </c>
      <c r="E11" s="106">
        <f>SEKTOR_TL!H11</f>
        <v>63.305577553196649</v>
      </c>
      <c r="F11" s="106">
        <f>SEKTOR_USD!L11</f>
        <v>-1.3718623008038422</v>
      </c>
      <c r="G11" s="106">
        <f>SEKTOR_TL!L11</f>
        <v>73.226434615045108</v>
      </c>
    </row>
    <row r="12" spans="1:7" ht="14" x14ac:dyDescent="0.3">
      <c r="A12" s="97" t="s">
        <v>6</v>
      </c>
      <c r="B12" s="106">
        <f>SEKTOR_USD!D12</f>
        <v>-15.500794308694916</v>
      </c>
      <c r="C12" s="106">
        <f>SEKTOR_TL!D12</f>
        <v>16.855628949886679</v>
      </c>
      <c r="D12" s="106">
        <f>SEKTOR_USD!H12</f>
        <v>-8.9664770241319989</v>
      </c>
      <c r="E12" s="106">
        <f>SEKTOR_TL!H12</f>
        <v>26.098178131513812</v>
      </c>
      <c r="F12" s="106">
        <f>SEKTOR_USD!L12</f>
        <v>17.102452888029514</v>
      </c>
      <c r="G12" s="106">
        <f>SEKTOR_TL!L12</f>
        <v>105.67396760889034</v>
      </c>
    </row>
    <row r="13" spans="1:7" ht="14" x14ac:dyDescent="0.3">
      <c r="A13" s="97" t="s">
        <v>7</v>
      </c>
      <c r="B13" s="106">
        <f>SEKTOR_USD!D13</f>
        <v>-15.24086471143557</v>
      </c>
      <c r="C13" s="106">
        <f>SEKTOR_TL!D13</f>
        <v>17.215090749816419</v>
      </c>
      <c r="D13" s="106">
        <f>SEKTOR_USD!H13</f>
        <v>-4.3465231349168292</v>
      </c>
      <c r="E13" s="106">
        <f>SEKTOR_TL!H13</f>
        <v>32.497664270659129</v>
      </c>
      <c r="F13" s="106">
        <f>SEKTOR_USD!L13</f>
        <v>-2.1055655936813795</v>
      </c>
      <c r="G13" s="106">
        <f>SEKTOR_TL!L13</f>
        <v>71.937788104470997</v>
      </c>
    </row>
    <row r="14" spans="1:7" ht="14" x14ac:dyDescent="0.3">
      <c r="A14" s="97" t="s">
        <v>8</v>
      </c>
      <c r="B14" s="106">
        <f>SEKTOR_USD!D14</f>
        <v>-5.7466875020889647</v>
      </c>
      <c r="C14" s="106">
        <f>SEKTOR_TL!D14</f>
        <v>30.344776882168301</v>
      </c>
      <c r="D14" s="106">
        <f>SEKTOR_USD!H14</f>
        <v>-13.914595793029733</v>
      </c>
      <c r="E14" s="106">
        <f>SEKTOR_TL!H14</f>
        <v>19.244123256566759</v>
      </c>
      <c r="F14" s="106">
        <f>SEKTOR_USD!L14</f>
        <v>-23.10568202558828</v>
      </c>
      <c r="G14" s="106">
        <f>SEKTOR_TL!L14</f>
        <v>35.054040921746818</v>
      </c>
    </row>
    <row r="15" spans="1:7" ht="14" x14ac:dyDescent="0.3">
      <c r="A15" s="97" t="s">
        <v>9</v>
      </c>
      <c r="B15" s="106">
        <f>SEKTOR_USD!D15</f>
        <v>77.287049895641147</v>
      </c>
      <c r="C15" s="106">
        <f>SEKTOR_TL!D15</f>
        <v>145.17378063776107</v>
      </c>
      <c r="D15" s="106">
        <f>SEKTOR_USD!H15</f>
        <v>140.15697643177992</v>
      </c>
      <c r="E15" s="106">
        <f>SEKTOR_TL!H15</f>
        <v>232.66159765834988</v>
      </c>
      <c r="F15" s="106">
        <f>SEKTOR_USD!L15</f>
        <v>74.590349215010505</v>
      </c>
      <c r="G15" s="106">
        <f>SEKTOR_TL!L15</f>
        <v>206.64336180564834</v>
      </c>
    </row>
    <row r="16" spans="1:7" ht="14" x14ac:dyDescent="0.3">
      <c r="A16" s="97" t="s">
        <v>10</v>
      </c>
      <c r="B16" s="106">
        <f>SEKTOR_USD!D16</f>
        <v>17.863839421869169</v>
      </c>
      <c r="C16" s="106">
        <f>SEKTOR_TL!D16</f>
        <v>62.996243259458296</v>
      </c>
      <c r="D16" s="106">
        <f>SEKTOR_USD!H16</f>
        <v>38.135083372533693</v>
      </c>
      <c r="E16" s="106">
        <f>SEKTOR_TL!H16</f>
        <v>91.342505265216872</v>
      </c>
      <c r="F16" s="106">
        <f>SEKTOR_USD!L16</f>
        <v>11.127200435241519</v>
      </c>
      <c r="G16" s="106">
        <f>SEKTOR_TL!L16</f>
        <v>95.179278137229517</v>
      </c>
    </row>
    <row r="17" spans="1:7" ht="14" x14ac:dyDescent="0.3">
      <c r="A17" s="107" t="s">
        <v>11</v>
      </c>
      <c r="B17" s="106">
        <f>SEKTOR_USD!D17</f>
        <v>3.2230987797605333</v>
      </c>
      <c r="C17" s="106">
        <f>SEKTOR_TL!D17</f>
        <v>42.749272391165078</v>
      </c>
      <c r="D17" s="106">
        <f>SEKTOR_USD!H17</f>
        <v>7.248360605207151</v>
      </c>
      <c r="E17" s="106">
        <f>SEKTOR_TL!H17</f>
        <v>48.558711536334357</v>
      </c>
      <c r="F17" s="106">
        <f>SEKTOR_USD!L17</f>
        <v>-5.6042976330384517</v>
      </c>
      <c r="G17" s="106">
        <f>SEKTOR_TL!L17</f>
        <v>65.792757984367739</v>
      </c>
    </row>
    <row r="18" spans="1:7" s="21" customFormat="1" ht="15.5" x14ac:dyDescent="0.35">
      <c r="A18" s="95" t="s">
        <v>12</v>
      </c>
      <c r="B18" s="105">
        <f>SEKTOR_USD!D18</f>
        <v>-22.780392089351416</v>
      </c>
      <c r="C18" s="105">
        <f>SEKTOR_TL!D18</f>
        <v>6.7885286712346113</v>
      </c>
      <c r="D18" s="105">
        <f>SEKTOR_USD!H18</f>
        <v>-16.388740054311484</v>
      </c>
      <c r="E18" s="105">
        <f>SEKTOR_TL!H18</f>
        <v>15.816978249063595</v>
      </c>
      <c r="F18" s="105">
        <f>SEKTOR_USD!L18</f>
        <v>10.436757036090013</v>
      </c>
      <c r="G18" s="105">
        <f>SEKTOR_TL!L18</f>
        <v>93.966611537934241</v>
      </c>
    </row>
    <row r="19" spans="1:7" ht="14" x14ac:dyDescent="0.3">
      <c r="A19" s="97" t="s">
        <v>13</v>
      </c>
      <c r="B19" s="106">
        <f>SEKTOR_USD!D19</f>
        <v>-22.780392089351416</v>
      </c>
      <c r="C19" s="106">
        <f>SEKTOR_TL!D19</f>
        <v>6.7885286712346113</v>
      </c>
      <c r="D19" s="106">
        <f>SEKTOR_USD!H19</f>
        <v>-16.388740054311484</v>
      </c>
      <c r="E19" s="106">
        <f>SEKTOR_TL!H19</f>
        <v>15.816978249063595</v>
      </c>
      <c r="F19" s="106">
        <f>SEKTOR_USD!L19</f>
        <v>10.436757036090013</v>
      </c>
      <c r="G19" s="106">
        <f>SEKTOR_TL!L19</f>
        <v>93.966611537934241</v>
      </c>
    </row>
    <row r="20" spans="1:7" s="21" customFormat="1" ht="15.5" x14ac:dyDescent="0.35">
      <c r="A20" s="95" t="s">
        <v>110</v>
      </c>
      <c r="B20" s="105">
        <f>SEKTOR_USD!D20</f>
        <v>-6.9724500600428589</v>
      </c>
      <c r="C20" s="105">
        <f>SEKTOR_TL!D20</f>
        <v>28.649645508079402</v>
      </c>
      <c r="D20" s="105">
        <f>SEKTOR_USD!H20</f>
        <v>2.1202397668912116</v>
      </c>
      <c r="E20" s="105">
        <f>SEKTOR_TL!H20</f>
        <v>41.455320677548073</v>
      </c>
      <c r="F20" s="105">
        <f>SEKTOR_USD!L20</f>
        <v>16.920206962787059</v>
      </c>
      <c r="G20" s="105">
        <f>SEKTOR_TL!L20</f>
        <v>105.35387830588476</v>
      </c>
    </row>
    <row r="21" spans="1:7" ht="14" x14ac:dyDescent="0.3">
      <c r="A21" s="97" t="s">
        <v>109</v>
      </c>
      <c r="B21" s="106">
        <f>SEKTOR_USD!D21</f>
        <v>-6.9724500600428589</v>
      </c>
      <c r="C21" s="106">
        <f>SEKTOR_TL!D21</f>
        <v>28.649645508079402</v>
      </c>
      <c r="D21" s="106">
        <f>SEKTOR_USD!H21</f>
        <v>2.1202397668912116</v>
      </c>
      <c r="E21" s="106">
        <f>SEKTOR_TL!H21</f>
        <v>41.455320677548073</v>
      </c>
      <c r="F21" s="106">
        <f>SEKTOR_USD!L21</f>
        <v>16.920206962787059</v>
      </c>
      <c r="G21" s="106">
        <f>SEKTOR_TL!L21</f>
        <v>105.35387830588476</v>
      </c>
    </row>
    <row r="22" spans="1:7" ht="16.5" x14ac:dyDescent="0.35">
      <c r="A22" s="92" t="s">
        <v>14</v>
      </c>
      <c r="B22" s="105">
        <f>SEKTOR_USD!D22</f>
        <v>-9.4714082095998275</v>
      </c>
      <c r="C22" s="105">
        <f>SEKTOR_TL!D22</f>
        <v>25.193786676071777</v>
      </c>
      <c r="D22" s="105">
        <f>SEKTOR_USD!H22</f>
        <v>-3.0420197036811629</v>
      </c>
      <c r="E22" s="105">
        <f>SEKTOR_TL!H22</f>
        <v>34.304641532087679</v>
      </c>
      <c r="F22" s="105">
        <f>SEKTOR_USD!L22</f>
        <v>5.1739260842635266</v>
      </c>
      <c r="G22" s="105">
        <f>SEKTOR_TL!L22</f>
        <v>84.723190106343779</v>
      </c>
    </row>
    <row r="23" spans="1:7" s="21" customFormat="1" ht="15.5" x14ac:dyDescent="0.35">
      <c r="A23" s="95" t="s">
        <v>15</v>
      </c>
      <c r="B23" s="105">
        <f>SEKTOR_USD!D23</f>
        <v>-21.401876219728226</v>
      </c>
      <c r="C23" s="105">
        <f>SEKTOR_TL!D23</f>
        <v>8.6949056323472007</v>
      </c>
      <c r="D23" s="105">
        <f>SEKTOR_USD!H23</f>
        <v>-8.8629327450141488</v>
      </c>
      <c r="E23" s="105">
        <f>SEKTOR_TL!H23</f>
        <v>26.241606008694422</v>
      </c>
      <c r="F23" s="105">
        <f>SEKTOR_USD!L23</f>
        <v>-2.366217331447142</v>
      </c>
      <c r="G23" s="105">
        <f>SEKTOR_TL!L23</f>
        <v>71.479990033223956</v>
      </c>
    </row>
    <row r="24" spans="1:7" ht="14" x14ac:dyDescent="0.3">
      <c r="A24" s="97" t="s">
        <v>16</v>
      </c>
      <c r="B24" s="106">
        <f>SEKTOR_USD!D24</f>
        <v>-18.157064591546074</v>
      </c>
      <c r="C24" s="106">
        <f>SEKTOR_TL!D24</f>
        <v>13.182220045932839</v>
      </c>
      <c r="D24" s="106">
        <f>SEKTOR_USD!H24</f>
        <v>-9.2180896826748704</v>
      </c>
      <c r="E24" s="106">
        <f>SEKTOR_TL!H24</f>
        <v>25.749648306457019</v>
      </c>
      <c r="F24" s="106">
        <f>SEKTOR_USD!L24</f>
        <v>-1.5655530819517423</v>
      </c>
      <c r="G24" s="106">
        <f>SEKTOR_TL!L24</f>
        <v>72.886244034357233</v>
      </c>
    </row>
    <row r="25" spans="1:7" ht="14" x14ac:dyDescent="0.3">
      <c r="A25" s="97" t="s">
        <v>17</v>
      </c>
      <c r="B25" s="106">
        <f>SEKTOR_USD!D25</f>
        <v>-2.9466300358356499</v>
      </c>
      <c r="C25" s="106">
        <f>SEKTOR_TL!D25</f>
        <v>34.217031936377943</v>
      </c>
      <c r="D25" s="106">
        <f>SEKTOR_USD!H25</f>
        <v>13.122377715453522</v>
      </c>
      <c r="E25" s="106">
        <f>SEKTOR_TL!H25</f>
        <v>56.695305965528952</v>
      </c>
      <c r="F25" s="106">
        <f>SEKTOR_USD!L25</f>
        <v>16.339590876120198</v>
      </c>
      <c r="G25" s="106">
        <f>SEKTOR_TL!L25</f>
        <v>104.33410791459757</v>
      </c>
    </row>
    <row r="26" spans="1:7" ht="14" x14ac:dyDescent="0.3">
      <c r="A26" s="97" t="s">
        <v>18</v>
      </c>
      <c r="B26" s="106">
        <f>SEKTOR_USD!D26</f>
        <v>-45.818327981652615</v>
      </c>
      <c r="C26" s="106">
        <f>SEKTOR_TL!D26</f>
        <v>-25.071090201834185</v>
      </c>
      <c r="D26" s="106">
        <f>SEKTOR_USD!H26</f>
        <v>-22.690497046174045</v>
      </c>
      <c r="E26" s="106">
        <f>SEKTOR_TL!H26</f>
        <v>7.087885386074551</v>
      </c>
      <c r="F26" s="106">
        <f>SEKTOR_USD!L26</f>
        <v>-15.72240054011457</v>
      </c>
      <c r="G26" s="106">
        <f>SEKTOR_TL!L26</f>
        <v>48.021735104401046</v>
      </c>
    </row>
    <row r="27" spans="1:7" s="21" customFormat="1" ht="15.5" x14ac:dyDescent="0.35">
      <c r="A27" s="95" t="s">
        <v>19</v>
      </c>
      <c r="B27" s="105">
        <f>SEKTOR_USD!D27</f>
        <v>-7.4109271691752268</v>
      </c>
      <c r="C27" s="105">
        <f>SEKTOR_TL!D27</f>
        <v>28.04326680962183</v>
      </c>
      <c r="D27" s="105">
        <f>SEKTOR_USD!H27</f>
        <v>-0.53298080382925572</v>
      </c>
      <c r="E27" s="105">
        <f>SEKTOR_TL!H27</f>
        <v>37.780122034103336</v>
      </c>
      <c r="F27" s="105">
        <f>SEKTOR_USD!L27</f>
        <v>25.527812569678439</v>
      </c>
      <c r="G27" s="105">
        <f>SEKTOR_TL!L27</f>
        <v>120.4719253930338</v>
      </c>
    </row>
    <row r="28" spans="1:7" ht="14" x14ac:dyDescent="0.3">
      <c r="A28" s="97" t="s">
        <v>20</v>
      </c>
      <c r="B28" s="106">
        <f>SEKTOR_USD!D28</f>
        <v>-7.4109271691752268</v>
      </c>
      <c r="C28" s="106">
        <f>SEKTOR_TL!D28</f>
        <v>28.04326680962183</v>
      </c>
      <c r="D28" s="106">
        <f>SEKTOR_USD!H28</f>
        <v>-0.53298080382925572</v>
      </c>
      <c r="E28" s="106">
        <f>SEKTOR_TL!H28</f>
        <v>37.780122034103336</v>
      </c>
      <c r="F28" s="106">
        <f>SEKTOR_USD!L28</f>
        <v>25.527812569678439</v>
      </c>
      <c r="G28" s="106">
        <f>SEKTOR_TL!L28</f>
        <v>120.4719253930338</v>
      </c>
    </row>
    <row r="29" spans="1:7" s="21" customFormat="1" ht="15.5" x14ac:dyDescent="0.35">
      <c r="A29" s="95" t="s">
        <v>21</v>
      </c>
      <c r="B29" s="105">
        <f>SEKTOR_USD!D29</f>
        <v>-8.5261752386509322</v>
      </c>
      <c r="C29" s="105">
        <f>SEKTOR_TL!D29</f>
        <v>26.500968115479886</v>
      </c>
      <c r="D29" s="105">
        <f>SEKTOR_USD!H29</f>
        <v>-2.9081578334961735</v>
      </c>
      <c r="E29" s="105">
        <f>SEKTOR_TL!H29</f>
        <v>34.490064850880678</v>
      </c>
      <c r="F29" s="105">
        <f>SEKTOR_USD!L29</f>
        <v>1.9803101413729804</v>
      </c>
      <c r="G29" s="105">
        <f>SEKTOR_TL!L29</f>
        <v>79.114053441876436</v>
      </c>
    </row>
    <row r="30" spans="1:7" ht="14" x14ac:dyDescent="0.3">
      <c r="A30" s="97" t="s">
        <v>22</v>
      </c>
      <c r="B30" s="106">
        <f>SEKTOR_USD!D30</f>
        <v>-14.083112567529769</v>
      </c>
      <c r="C30" s="106">
        <f>SEKTOR_TL!D30</f>
        <v>18.816169172238965</v>
      </c>
      <c r="D30" s="106">
        <f>SEKTOR_USD!H30</f>
        <v>-6.4212976646227311</v>
      </c>
      <c r="E30" s="106">
        <f>SEKTOR_TL!H30</f>
        <v>29.62371981946022</v>
      </c>
      <c r="F30" s="106">
        <f>SEKTOR_USD!L30</f>
        <v>1.6010294524730875</v>
      </c>
      <c r="G30" s="106">
        <f>SEKTOR_TL!L30</f>
        <v>78.447900323819525</v>
      </c>
    </row>
    <row r="31" spans="1:7" ht="14" x14ac:dyDescent="0.3">
      <c r="A31" s="97" t="s">
        <v>23</v>
      </c>
      <c r="B31" s="106">
        <f>SEKTOR_USD!D31</f>
        <v>3.6996887623551653</v>
      </c>
      <c r="C31" s="106">
        <f>SEKTOR_TL!D31</f>
        <v>43.408358138914792</v>
      </c>
      <c r="D31" s="106">
        <f>SEKTOR_USD!H31</f>
        <v>12.202747837518917</v>
      </c>
      <c r="E31" s="106">
        <f>SEKTOR_TL!H31</f>
        <v>55.421449386413592</v>
      </c>
      <c r="F31" s="106">
        <f>SEKTOR_USD!L31</f>
        <v>7.704520889839177</v>
      </c>
      <c r="G31" s="106">
        <f>SEKTOR_TL!L31</f>
        <v>89.167823512706818</v>
      </c>
    </row>
    <row r="32" spans="1:7" ht="14" x14ac:dyDescent="0.3">
      <c r="A32" s="97" t="s">
        <v>24</v>
      </c>
      <c r="B32" s="106">
        <f>SEKTOR_USD!D32</f>
        <v>-26.772694060661866</v>
      </c>
      <c r="C32" s="106">
        <f>SEKTOR_TL!D32</f>
        <v>1.2674950236560829</v>
      </c>
      <c r="D32" s="106">
        <f>SEKTOR_USD!H32</f>
        <v>-49.493285137273546</v>
      </c>
      <c r="E32" s="106">
        <f>SEKTOR_TL!H32</f>
        <v>-30.038907433188566</v>
      </c>
      <c r="F32" s="106">
        <f>SEKTOR_USD!L32</f>
        <v>-18.816934258905309</v>
      </c>
      <c r="G32" s="106">
        <f>SEKTOR_TL!L32</f>
        <v>42.586622413364978</v>
      </c>
    </row>
    <row r="33" spans="1:7" ht="14" x14ac:dyDescent="0.3">
      <c r="A33" s="97" t="s">
        <v>105</v>
      </c>
      <c r="B33" s="106">
        <f>SEKTOR_USD!D33</f>
        <v>11.718778720125938</v>
      </c>
      <c r="C33" s="106">
        <f>SEKTOR_TL!D33</f>
        <v>54.498116829006818</v>
      </c>
      <c r="D33" s="106">
        <f>SEKTOR_USD!H33</f>
        <v>15.455185097386151</v>
      </c>
      <c r="E33" s="106">
        <f>SEKTOR_TL!H33</f>
        <v>59.926673391256614</v>
      </c>
      <c r="F33" s="106">
        <f>SEKTOR_USD!L33</f>
        <v>7.9892591584582009</v>
      </c>
      <c r="G33" s="106">
        <f>SEKTOR_TL!L33</f>
        <v>89.667926183425095</v>
      </c>
    </row>
    <row r="34" spans="1:7" ht="14" x14ac:dyDescent="0.3">
      <c r="A34" s="97" t="s">
        <v>25</v>
      </c>
      <c r="B34" s="106">
        <f>SEKTOR_USD!D34</f>
        <v>4.797930129852932</v>
      </c>
      <c r="C34" s="106">
        <f>SEKTOR_TL!D34</f>
        <v>44.927137927290268</v>
      </c>
      <c r="D34" s="106">
        <f>SEKTOR_USD!H34</f>
        <v>11.265080854088865</v>
      </c>
      <c r="E34" s="106">
        <f>SEKTOR_TL!H34</f>
        <v>54.122608097628721</v>
      </c>
      <c r="F34" s="106">
        <f>SEKTOR_USD!L34</f>
        <v>9.7464961115181499</v>
      </c>
      <c r="G34" s="106">
        <f>SEKTOR_TL!L34</f>
        <v>92.754265429541277</v>
      </c>
    </row>
    <row r="35" spans="1:7" ht="14" x14ac:dyDescent="0.3">
      <c r="A35" s="97" t="s">
        <v>26</v>
      </c>
      <c r="B35" s="106">
        <f>SEKTOR_USD!D35</f>
        <v>-19.203965631562706</v>
      </c>
      <c r="C35" s="106">
        <f>SEKTOR_TL!D35</f>
        <v>11.734439815591312</v>
      </c>
      <c r="D35" s="106">
        <f>SEKTOR_USD!H35</f>
        <v>-13.057706229226012</v>
      </c>
      <c r="E35" s="106">
        <f>SEKTOR_TL!H35</f>
        <v>20.431072957329182</v>
      </c>
      <c r="F35" s="106">
        <f>SEKTOR_USD!L35</f>
        <v>7.2125238604831221</v>
      </c>
      <c r="G35" s="106">
        <f>SEKTOR_TL!L35</f>
        <v>88.303700015855725</v>
      </c>
    </row>
    <row r="36" spans="1:7" ht="14" x14ac:dyDescent="0.3">
      <c r="A36" s="97" t="s">
        <v>27</v>
      </c>
      <c r="B36" s="106">
        <f>SEKTOR_USD!D36</f>
        <v>-38.784504731270886</v>
      </c>
      <c r="C36" s="106">
        <f>SEKTOR_TL!D36</f>
        <v>-15.343876399985726</v>
      </c>
      <c r="D36" s="106">
        <f>SEKTOR_USD!H36</f>
        <v>-35.249879207403339</v>
      </c>
      <c r="E36" s="106">
        <f>SEKTOR_TL!H36</f>
        <v>-10.309169646149927</v>
      </c>
      <c r="F36" s="106">
        <f>SEKTOR_USD!L36</f>
        <v>-15.038876018742004</v>
      </c>
      <c r="G36" s="106">
        <f>SEKTOR_TL!L36</f>
        <v>49.222249669224794</v>
      </c>
    </row>
    <row r="37" spans="1:7" ht="14" x14ac:dyDescent="0.3">
      <c r="A37" s="97" t="s">
        <v>106</v>
      </c>
      <c r="B37" s="106">
        <f>SEKTOR_USD!D37</f>
        <v>-15.834343001838089</v>
      </c>
      <c r="C37" s="106">
        <f>SEKTOR_TL!D37</f>
        <v>16.394357840841579</v>
      </c>
      <c r="D37" s="106">
        <f>SEKTOR_USD!H37</f>
        <v>-7.7543502889667684</v>
      </c>
      <c r="E37" s="106">
        <f>SEKTOR_TL!H37</f>
        <v>27.777196672951032</v>
      </c>
      <c r="F37" s="106">
        <f>SEKTOR_USD!L37</f>
        <v>12.627531252846893</v>
      </c>
      <c r="G37" s="106">
        <f>SEKTOR_TL!L37</f>
        <v>97.814397935085879</v>
      </c>
    </row>
    <row r="38" spans="1:7" ht="14" x14ac:dyDescent="0.3">
      <c r="A38" s="107" t="s">
        <v>28</v>
      </c>
      <c r="B38" s="106">
        <f>SEKTOR_USD!D38</f>
        <v>6.129118641934701</v>
      </c>
      <c r="C38" s="106">
        <f>SEKTOR_TL!D38</f>
        <v>46.768064946160273</v>
      </c>
      <c r="D38" s="106">
        <f>SEKTOR_USD!H38</f>
        <v>10.697929571102318</v>
      </c>
      <c r="E38" s="106">
        <f>SEKTOR_TL!H38</f>
        <v>53.336999223318635</v>
      </c>
      <c r="F38" s="106">
        <f>SEKTOR_USD!L38</f>
        <v>-15.105327248719913</v>
      </c>
      <c r="G38" s="106">
        <f>SEKTOR_TL!L38</f>
        <v>49.105537441726703</v>
      </c>
    </row>
    <row r="39" spans="1:7" ht="14" x14ac:dyDescent="0.3">
      <c r="A39" s="107" t="s">
        <v>107</v>
      </c>
      <c r="B39" s="106">
        <f>SEKTOR_USD!D39</f>
        <v>-6.6546062426289421</v>
      </c>
      <c r="C39" s="106">
        <f>SEKTOR_TL!D39</f>
        <v>29.08919803271996</v>
      </c>
      <c r="D39" s="106">
        <f>SEKTOR_USD!H39</f>
        <v>-5.7271016373058403</v>
      </c>
      <c r="E39" s="106">
        <f>SEKTOR_TL!H39</f>
        <v>30.585309039005203</v>
      </c>
      <c r="F39" s="106">
        <f>SEKTOR_USD!L39</f>
        <v>26.181543358306254</v>
      </c>
      <c r="G39" s="106">
        <f>SEKTOR_TL!L39</f>
        <v>121.62011146197749</v>
      </c>
    </row>
    <row r="40" spans="1:7" ht="14" x14ac:dyDescent="0.3">
      <c r="A40" s="107" t="s">
        <v>29</v>
      </c>
      <c r="B40" s="106">
        <f>SEKTOR_USD!D40</f>
        <v>4.9923275549631416</v>
      </c>
      <c r="C40" s="106">
        <f>SEKTOR_TL!D40</f>
        <v>45.195973985471461</v>
      </c>
      <c r="D40" s="106">
        <f>SEKTOR_USD!H40</f>
        <v>9.3551599208666261</v>
      </c>
      <c r="E40" s="106">
        <f>SEKTOR_TL!H40</f>
        <v>51.477016208161707</v>
      </c>
      <c r="F40" s="106">
        <f>SEKTOR_USD!L40</f>
        <v>6.7661489687611809</v>
      </c>
      <c r="G40" s="106">
        <f>SEKTOR_TL!L40</f>
        <v>87.519705379046329</v>
      </c>
    </row>
    <row r="41" spans="1:7" ht="14" x14ac:dyDescent="0.3">
      <c r="A41" s="97" t="s">
        <v>30</v>
      </c>
      <c r="B41" s="106">
        <f>SEKTOR_USD!D41</f>
        <v>-7.4104228543817543</v>
      </c>
      <c r="C41" s="106">
        <f>SEKTOR_TL!D41</f>
        <v>28.043964236560896</v>
      </c>
      <c r="D41" s="106">
        <f>SEKTOR_USD!H41</f>
        <v>0.53066170796011114</v>
      </c>
      <c r="E41" s="106">
        <f>SEKTOR_TL!H41</f>
        <v>39.253462607283382</v>
      </c>
      <c r="F41" s="106">
        <f>SEKTOR_USD!L41</f>
        <v>-3.8736844295267727</v>
      </c>
      <c r="G41" s="106">
        <f>SEKTOR_TL!L41</f>
        <v>68.832336363677385</v>
      </c>
    </row>
    <row r="42" spans="1:7" ht="16.5" x14ac:dyDescent="0.35">
      <c r="A42" s="92" t="s">
        <v>31</v>
      </c>
      <c r="B42" s="105">
        <f>SEKTOR_USD!D42</f>
        <v>-14.658747203756004</v>
      </c>
      <c r="C42" s="105">
        <f>SEKTOR_TL!D42</f>
        <v>18.020112606840051</v>
      </c>
      <c r="D42" s="105">
        <f>SEKTOR_USD!H42</f>
        <v>-12.939448507727953</v>
      </c>
      <c r="E42" s="105">
        <f>SEKTOR_TL!H42</f>
        <v>20.594881659260253</v>
      </c>
      <c r="F42" s="105">
        <f>SEKTOR_USD!L42</f>
        <v>3.252122667340851</v>
      </c>
      <c r="G42" s="105">
        <f>SEKTOR_TL!L42</f>
        <v>81.347813041435074</v>
      </c>
    </row>
    <row r="43" spans="1:7" ht="14" x14ac:dyDescent="0.3">
      <c r="A43" s="97" t="s">
        <v>32</v>
      </c>
      <c r="B43" s="106">
        <f>SEKTOR_USD!D43</f>
        <v>-14.658747203756004</v>
      </c>
      <c r="C43" s="106">
        <f>SEKTOR_TL!D43</f>
        <v>18.020112606840051</v>
      </c>
      <c r="D43" s="106">
        <f>SEKTOR_USD!H43</f>
        <v>-12.939448507727953</v>
      </c>
      <c r="E43" s="106">
        <f>SEKTOR_TL!H43</f>
        <v>20.594881659260253</v>
      </c>
      <c r="F43" s="106">
        <f>SEKTOR_USD!L43</f>
        <v>3.252122667340851</v>
      </c>
      <c r="G43" s="106">
        <f>SEKTOR_TL!L43</f>
        <v>81.347813041435074</v>
      </c>
    </row>
    <row r="44" spans="1:7" ht="18" x14ac:dyDescent="0.4">
      <c r="A44" s="108" t="s">
        <v>40</v>
      </c>
      <c r="B44" s="109">
        <f>SEKTOR_USD!D44</f>
        <v>-9.1558010068843014</v>
      </c>
      <c r="C44" s="109">
        <f>SEKTOR_TL!D44</f>
        <v>25.630246141846751</v>
      </c>
      <c r="D44" s="109">
        <f>SEKTOR_USD!H44</f>
        <v>-2.4390253740012731</v>
      </c>
      <c r="E44" s="109">
        <f>SEKTOR_TL!H44</f>
        <v>35.139899620653829</v>
      </c>
      <c r="F44" s="109">
        <f>SEKTOR_USD!L44</f>
        <v>6.0428100726095879</v>
      </c>
      <c r="G44" s="109">
        <f>SEKTOR_TL!L44</f>
        <v>86.249262471760829</v>
      </c>
    </row>
    <row r="45" spans="1:7" ht="14" hidden="1" x14ac:dyDescent="0.3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5" hidden="1" x14ac:dyDescent="0.35">
      <c r="A46" s="43" t="s">
        <v>40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8" x14ac:dyDescent="0.4">
      <c r="A47" s="23"/>
      <c r="B47" s="25"/>
      <c r="C47" s="25"/>
      <c r="D47" s="25"/>
      <c r="E47" s="25"/>
    </row>
    <row r="48" spans="1:7" ht="13" x14ac:dyDescent="0.3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L1" sqref="L1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2.08984375" bestFit="1" customWidth="1"/>
    <col min="5" max="5" width="13.54296875" bestFit="1" customWidth="1"/>
    <col min="6" max="7" width="12.6328125" bestFit="1" customWidth="1"/>
    <col min="8" max="8" width="15.36328125" customWidth="1"/>
    <col min="9" max="9" width="15" bestFit="1" customWidth="1"/>
    <col min="10" max="11" width="14.08984375" bestFit="1" customWidth="1"/>
    <col min="12" max="12" width="12.453125" customWidth="1"/>
    <col min="13" max="13" width="15" bestFit="1" customWidth="1"/>
  </cols>
  <sheetData>
    <row r="2" spans="1:13" ht="25" x14ac:dyDescent="0.5">
      <c r="C2" s="150" t="s">
        <v>122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8" t="s">
        <v>113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60"/>
    </row>
    <row r="7" spans="1:13" ht="24" customHeight="1" x14ac:dyDescent="0.25">
      <c r="A7" s="50"/>
      <c r="B7" s="146" t="s">
        <v>124</v>
      </c>
      <c r="C7" s="146"/>
      <c r="D7" s="146"/>
      <c r="E7" s="146"/>
      <c r="F7" s="146" t="s">
        <v>125</v>
      </c>
      <c r="G7" s="146"/>
      <c r="H7" s="146"/>
      <c r="I7" s="146"/>
      <c r="J7" s="146" t="s">
        <v>104</v>
      </c>
      <c r="K7" s="146"/>
      <c r="L7" s="146"/>
      <c r="M7" s="146"/>
    </row>
    <row r="8" spans="1:13" ht="45.5" x14ac:dyDescent="0.35">
      <c r="A8" s="51" t="s">
        <v>41</v>
      </c>
      <c r="B8" s="71">
        <v>2022</v>
      </c>
      <c r="C8" s="72">
        <v>2023</v>
      </c>
      <c r="D8" s="7" t="s">
        <v>118</v>
      </c>
      <c r="E8" s="7" t="s">
        <v>119</v>
      </c>
      <c r="F8" s="5">
        <v>2022</v>
      </c>
      <c r="G8" s="6">
        <v>2023</v>
      </c>
      <c r="H8" s="7" t="s">
        <v>118</v>
      </c>
      <c r="I8" s="7" t="s">
        <v>119</v>
      </c>
      <c r="J8" s="5" t="s">
        <v>126</v>
      </c>
      <c r="K8" s="5" t="s">
        <v>127</v>
      </c>
      <c r="L8" s="7" t="s">
        <v>118</v>
      </c>
      <c r="M8" s="7" t="s">
        <v>119</v>
      </c>
    </row>
    <row r="9" spans="1:13" ht="22.5" customHeight="1" x14ac:dyDescent="0.35">
      <c r="A9" s="52" t="s">
        <v>197</v>
      </c>
      <c r="B9" s="75">
        <v>5849667.7342999997</v>
      </c>
      <c r="C9" s="75">
        <v>5242402.1514999997</v>
      </c>
      <c r="D9" s="64">
        <f>(C9-B9)/B9*100</f>
        <v>-10.381197879654756</v>
      </c>
      <c r="E9" s="77">
        <f t="shared" ref="E9:E23" si="0">C9/C$23*100</f>
        <v>31.769473951127523</v>
      </c>
      <c r="F9" s="75">
        <v>10991801.283539999</v>
      </c>
      <c r="G9" s="75">
        <v>10330878.71617</v>
      </c>
      <c r="H9" s="64">
        <f t="shared" ref="H9:H22" si="1">(G9-F9)/F9*100</f>
        <v>-6.0128685947017395</v>
      </c>
      <c r="I9" s="66">
        <f t="shared" ref="I9:I23" si="2">G9/G$23*100</f>
        <v>30.873320221173785</v>
      </c>
      <c r="J9" s="75">
        <v>70446294.945590004</v>
      </c>
      <c r="K9" s="75">
        <v>72239138.925339997</v>
      </c>
      <c r="L9" s="64">
        <f t="shared" ref="L9:L23" si="3">(K9-J9)/J9*100</f>
        <v>2.5449798050198607</v>
      </c>
      <c r="M9" s="77">
        <f t="shared" ref="M9:M23" si="4">K9/K$23*100</f>
        <v>32.022211618242274</v>
      </c>
    </row>
    <row r="10" spans="1:13" ht="22.5" customHeight="1" x14ac:dyDescent="0.35">
      <c r="A10" s="52" t="s">
        <v>198</v>
      </c>
      <c r="B10" s="75">
        <v>2612332.1723799999</v>
      </c>
      <c r="C10" s="75">
        <v>2777129.4173900001</v>
      </c>
      <c r="D10" s="64">
        <f t="shared" ref="D10:D23" si="5">(C10-B10)/B10*100</f>
        <v>6.3084337724118544</v>
      </c>
      <c r="E10" s="77">
        <f t="shared" si="0"/>
        <v>16.829678100799089</v>
      </c>
      <c r="F10" s="75">
        <v>4964370.6345899999</v>
      </c>
      <c r="G10" s="75">
        <v>5606635.9942800002</v>
      </c>
      <c r="H10" s="64">
        <f t="shared" si="1"/>
        <v>12.937498163713235</v>
      </c>
      <c r="I10" s="66">
        <f t="shared" si="2"/>
        <v>16.755154442383944</v>
      </c>
      <c r="J10" s="75">
        <v>30720965.553399999</v>
      </c>
      <c r="K10" s="75">
        <v>32997475.193530001</v>
      </c>
      <c r="L10" s="64">
        <f t="shared" si="3"/>
        <v>7.4102802406158501</v>
      </c>
      <c r="M10" s="77">
        <f t="shared" si="4"/>
        <v>14.627141868440322</v>
      </c>
    </row>
    <row r="11" spans="1:13" ht="22.5" customHeight="1" x14ac:dyDescent="0.35">
      <c r="A11" s="52" t="s">
        <v>199</v>
      </c>
      <c r="B11" s="75">
        <v>1883115.7739299999</v>
      </c>
      <c r="C11" s="75">
        <v>1873565.17552</v>
      </c>
      <c r="D11" s="64">
        <f t="shared" si="5"/>
        <v>-0.50717000740045204</v>
      </c>
      <c r="E11" s="77">
        <f t="shared" si="0"/>
        <v>11.353989701532404</v>
      </c>
      <c r="F11" s="75">
        <v>3452306.2774200002</v>
      </c>
      <c r="G11" s="75">
        <v>3750332.4887100002</v>
      </c>
      <c r="H11" s="64">
        <f t="shared" si="1"/>
        <v>8.6326700860597718</v>
      </c>
      <c r="I11" s="66">
        <f t="shared" si="2"/>
        <v>11.207683203035499</v>
      </c>
      <c r="J11" s="75">
        <v>20516225.913139999</v>
      </c>
      <c r="K11" s="75">
        <v>24508216.991810001</v>
      </c>
      <c r="L11" s="64">
        <f t="shared" si="3"/>
        <v>19.457726267837874</v>
      </c>
      <c r="M11" s="77">
        <f t="shared" si="4"/>
        <v>10.864018073480203</v>
      </c>
    </row>
    <row r="12" spans="1:13" ht="22.5" customHeight="1" x14ac:dyDescent="0.35">
      <c r="A12" s="52" t="s">
        <v>200</v>
      </c>
      <c r="B12" s="75">
        <v>2037800.8727599999</v>
      </c>
      <c r="C12" s="75">
        <v>1855087.3596900001</v>
      </c>
      <c r="D12" s="64">
        <f t="shared" si="5"/>
        <v>-8.9662103649279761</v>
      </c>
      <c r="E12" s="77">
        <f t="shared" si="0"/>
        <v>11.242012315647013</v>
      </c>
      <c r="F12" s="75">
        <v>3815022.9872900001</v>
      </c>
      <c r="G12" s="75">
        <v>3744418.1260799998</v>
      </c>
      <c r="H12" s="64">
        <f t="shared" si="1"/>
        <v>-1.8507060493534369</v>
      </c>
      <c r="I12" s="66">
        <f t="shared" si="2"/>
        <v>11.19000842275816</v>
      </c>
      <c r="J12" s="75">
        <v>22993187.265280001</v>
      </c>
      <c r="K12" s="75">
        <v>23872329.146510001</v>
      </c>
      <c r="L12" s="64">
        <f t="shared" si="3"/>
        <v>3.82348854505054</v>
      </c>
      <c r="M12" s="77">
        <f t="shared" si="4"/>
        <v>10.582141303482851</v>
      </c>
    </row>
    <row r="13" spans="1:13" ht="22.5" customHeight="1" x14ac:dyDescent="0.35">
      <c r="A13" s="53" t="s">
        <v>201</v>
      </c>
      <c r="B13" s="75">
        <v>1463918.6724100001</v>
      </c>
      <c r="C13" s="75">
        <v>974902.71686000004</v>
      </c>
      <c r="D13" s="64">
        <f t="shared" si="5"/>
        <v>-33.404584883458696</v>
      </c>
      <c r="E13" s="77">
        <f t="shared" si="0"/>
        <v>5.9080065918455373</v>
      </c>
      <c r="F13" s="75">
        <v>2872391.5943499999</v>
      </c>
      <c r="G13" s="75">
        <v>2188773.6185400002</v>
      </c>
      <c r="H13" s="64">
        <f t="shared" si="1"/>
        <v>-23.799609257828138</v>
      </c>
      <c r="I13" s="66">
        <f t="shared" si="2"/>
        <v>6.5410417325947368</v>
      </c>
      <c r="J13" s="75">
        <v>17189132.160110001</v>
      </c>
      <c r="K13" s="75">
        <v>18603861.399629999</v>
      </c>
      <c r="L13" s="64">
        <f t="shared" si="3"/>
        <v>8.2303703662427665</v>
      </c>
      <c r="M13" s="77">
        <f t="shared" si="4"/>
        <v>8.2467315574054911</v>
      </c>
    </row>
    <row r="14" spans="1:13" ht="22.5" customHeight="1" x14ac:dyDescent="0.35">
      <c r="A14" s="52" t="s">
        <v>202</v>
      </c>
      <c r="B14" s="75">
        <v>1434576.35779</v>
      </c>
      <c r="C14" s="75">
        <v>1511124.12585</v>
      </c>
      <c r="D14" s="64">
        <f t="shared" si="5"/>
        <v>5.3359145119276619</v>
      </c>
      <c r="E14" s="77">
        <f t="shared" si="0"/>
        <v>9.1575612030022508</v>
      </c>
      <c r="F14" s="75">
        <v>2804278.2120400001</v>
      </c>
      <c r="G14" s="75">
        <v>2941235.49554</v>
      </c>
      <c r="H14" s="64">
        <f t="shared" si="1"/>
        <v>4.8838693290837556</v>
      </c>
      <c r="I14" s="66">
        <f t="shared" si="2"/>
        <v>8.7897368456721043</v>
      </c>
      <c r="J14" s="75">
        <v>16877314.098870002</v>
      </c>
      <c r="K14" s="75">
        <v>18409806.084550001</v>
      </c>
      <c r="L14" s="64">
        <f t="shared" si="3"/>
        <v>9.080188806716615</v>
      </c>
      <c r="M14" s="77">
        <f t="shared" si="4"/>
        <v>8.16071059345742</v>
      </c>
    </row>
    <row r="15" spans="1:13" ht="22.5" customHeight="1" x14ac:dyDescent="0.35">
      <c r="A15" s="52" t="s">
        <v>203</v>
      </c>
      <c r="B15" s="75">
        <v>1069894.17704</v>
      </c>
      <c r="C15" s="75">
        <v>604548.37986999995</v>
      </c>
      <c r="D15" s="64">
        <f t="shared" si="5"/>
        <v>-43.494563028414554</v>
      </c>
      <c r="E15" s="77">
        <f t="shared" si="0"/>
        <v>3.6636227918876614</v>
      </c>
      <c r="F15" s="75">
        <v>1912833.25932</v>
      </c>
      <c r="G15" s="75">
        <v>1545562.8680199999</v>
      </c>
      <c r="H15" s="64">
        <f t="shared" si="1"/>
        <v>-19.200334870304498</v>
      </c>
      <c r="I15" s="66">
        <f t="shared" si="2"/>
        <v>4.6188382089560882</v>
      </c>
      <c r="J15" s="75">
        <v>11995514.13154</v>
      </c>
      <c r="K15" s="75">
        <v>11974702.567089999</v>
      </c>
      <c r="L15" s="64">
        <f t="shared" si="3"/>
        <v>-0.17349455989786347</v>
      </c>
      <c r="M15" s="77">
        <f t="shared" si="4"/>
        <v>5.3081537982501663</v>
      </c>
    </row>
    <row r="16" spans="1:13" ht="22.5" customHeight="1" x14ac:dyDescent="0.35">
      <c r="A16" s="52" t="s">
        <v>204</v>
      </c>
      <c r="B16" s="75">
        <v>853731.99693000002</v>
      </c>
      <c r="C16" s="75">
        <v>820517.80714000005</v>
      </c>
      <c r="D16" s="64">
        <f t="shared" si="5"/>
        <v>-3.8904703009184867</v>
      </c>
      <c r="E16" s="77">
        <f t="shared" si="0"/>
        <v>4.9724188162313876</v>
      </c>
      <c r="F16" s="75">
        <v>1659436.1066399999</v>
      </c>
      <c r="G16" s="75">
        <v>1639984.3815299999</v>
      </c>
      <c r="H16" s="64">
        <f t="shared" si="1"/>
        <v>-1.172188855730369</v>
      </c>
      <c r="I16" s="66">
        <f t="shared" si="2"/>
        <v>4.9010122333011186</v>
      </c>
      <c r="J16" s="75">
        <v>10314316.36334</v>
      </c>
      <c r="K16" s="75">
        <v>11474876.26932</v>
      </c>
      <c r="L16" s="64">
        <f t="shared" si="3"/>
        <v>11.251932412166052</v>
      </c>
      <c r="M16" s="77">
        <f t="shared" si="4"/>
        <v>5.0865904778997484</v>
      </c>
    </row>
    <row r="17" spans="1:13" ht="22.5" customHeight="1" x14ac:dyDescent="0.35">
      <c r="A17" s="52" t="s">
        <v>205</v>
      </c>
      <c r="B17" s="75">
        <v>286321.47268000001</v>
      </c>
      <c r="C17" s="75">
        <v>263557.28817000001</v>
      </c>
      <c r="D17" s="64">
        <f t="shared" si="5"/>
        <v>-7.9505683932555806</v>
      </c>
      <c r="E17" s="77">
        <f t="shared" si="0"/>
        <v>1.5971831536714238</v>
      </c>
      <c r="F17" s="75">
        <v>552763.62624999997</v>
      </c>
      <c r="G17" s="75">
        <v>519598.61264000001</v>
      </c>
      <c r="H17" s="64">
        <f t="shared" si="1"/>
        <v>-5.9998545553719795</v>
      </c>
      <c r="I17" s="66">
        <f t="shared" si="2"/>
        <v>1.5527947617276412</v>
      </c>
      <c r="J17" s="75">
        <v>3497337.2796</v>
      </c>
      <c r="K17" s="75">
        <v>3468800.5551999998</v>
      </c>
      <c r="L17" s="64">
        <f t="shared" si="3"/>
        <v>-0.81595574342958432</v>
      </c>
      <c r="M17" s="77">
        <f t="shared" si="4"/>
        <v>1.537652124492954</v>
      </c>
    </row>
    <row r="18" spans="1:13" ht="22.5" customHeight="1" x14ac:dyDescent="0.35">
      <c r="A18" s="52" t="s">
        <v>206</v>
      </c>
      <c r="B18" s="75">
        <v>214335.26792000001</v>
      </c>
      <c r="C18" s="75">
        <v>214082.60896000001</v>
      </c>
      <c r="D18" s="64">
        <f t="shared" si="5"/>
        <v>-0.1178802548231609</v>
      </c>
      <c r="E18" s="77">
        <f t="shared" si="0"/>
        <v>1.2973617193404552</v>
      </c>
      <c r="F18" s="75">
        <v>414911.00618999999</v>
      </c>
      <c r="G18" s="75">
        <v>428150.10797999997</v>
      </c>
      <c r="H18" s="64">
        <f t="shared" si="1"/>
        <v>3.1908292603685258</v>
      </c>
      <c r="I18" s="66">
        <f t="shared" si="2"/>
        <v>1.2795054273270161</v>
      </c>
      <c r="J18" s="75">
        <v>2568531.54085</v>
      </c>
      <c r="K18" s="75">
        <v>2574578.4948900002</v>
      </c>
      <c r="L18" s="64">
        <f t="shared" si="3"/>
        <v>0.23542455850081195</v>
      </c>
      <c r="M18" s="77">
        <f t="shared" si="4"/>
        <v>1.1412607987527346</v>
      </c>
    </row>
    <row r="19" spans="1:13" ht="22.5" customHeight="1" x14ac:dyDescent="0.35">
      <c r="A19" s="52" t="s">
        <v>207</v>
      </c>
      <c r="B19" s="75">
        <v>194567.96380999999</v>
      </c>
      <c r="C19" s="75">
        <v>164595.54996999999</v>
      </c>
      <c r="D19" s="64">
        <f t="shared" si="5"/>
        <v>-15.404598605589939</v>
      </c>
      <c r="E19" s="77">
        <f t="shared" si="0"/>
        <v>0.99746526232201127</v>
      </c>
      <c r="F19" s="75">
        <v>362711.46081999998</v>
      </c>
      <c r="G19" s="75">
        <v>343072.65834999998</v>
      </c>
      <c r="H19" s="64">
        <f t="shared" si="1"/>
        <v>-5.4144422196093753</v>
      </c>
      <c r="I19" s="66">
        <f t="shared" si="2"/>
        <v>1.0252556758594518</v>
      </c>
      <c r="J19" s="75">
        <v>2518123.9602199998</v>
      </c>
      <c r="K19" s="75">
        <v>2438230.4058400001</v>
      </c>
      <c r="L19" s="64">
        <f t="shared" si="3"/>
        <v>-3.172741121649135</v>
      </c>
      <c r="M19" s="77">
        <f t="shared" si="4"/>
        <v>1.0808203307978972</v>
      </c>
    </row>
    <row r="20" spans="1:13" ht="22.5" customHeight="1" x14ac:dyDescent="0.35">
      <c r="A20" s="52" t="s">
        <v>208</v>
      </c>
      <c r="B20" s="75">
        <v>143592.39176999999</v>
      </c>
      <c r="C20" s="75">
        <v>120719.6971</v>
      </c>
      <c r="D20" s="64">
        <f t="shared" si="5"/>
        <v>-15.92890430200262</v>
      </c>
      <c r="E20" s="77">
        <f t="shared" si="0"/>
        <v>0.73157326766873387</v>
      </c>
      <c r="F20" s="75">
        <v>269604.40974999999</v>
      </c>
      <c r="G20" s="75">
        <v>241798.62796000001</v>
      </c>
      <c r="H20" s="64">
        <f t="shared" si="1"/>
        <v>-10.313548586161424</v>
      </c>
      <c r="I20" s="66">
        <f t="shared" si="2"/>
        <v>0.72260324364906647</v>
      </c>
      <c r="J20" s="75">
        <v>1626355.9270500001</v>
      </c>
      <c r="K20" s="75">
        <v>1573306.46829</v>
      </c>
      <c r="L20" s="64">
        <f t="shared" si="3"/>
        <v>-3.2618603269842015</v>
      </c>
      <c r="M20" s="77">
        <f t="shared" si="4"/>
        <v>0.69741629561782092</v>
      </c>
    </row>
    <row r="21" spans="1:13" ht="22.5" customHeight="1" x14ac:dyDescent="0.35">
      <c r="A21" s="52" t="s">
        <v>209</v>
      </c>
      <c r="B21" s="75">
        <v>120289.19190000001</v>
      </c>
      <c r="C21" s="75">
        <v>76705.081709999999</v>
      </c>
      <c r="D21" s="64">
        <f t="shared" si="5"/>
        <v>-36.232773287090311</v>
      </c>
      <c r="E21" s="77">
        <f t="shared" si="0"/>
        <v>0.46484035846194915</v>
      </c>
      <c r="F21" s="75">
        <v>225925.22907999999</v>
      </c>
      <c r="G21" s="75">
        <v>176886.47081999999</v>
      </c>
      <c r="H21" s="64">
        <f t="shared" si="1"/>
        <v>-21.705746834779312</v>
      </c>
      <c r="I21" s="66">
        <f t="shared" si="2"/>
        <v>0.5286164716919427</v>
      </c>
      <c r="J21" s="75">
        <v>1450485.64332</v>
      </c>
      <c r="K21" s="75">
        <v>1382228.4897</v>
      </c>
      <c r="L21" s="64">
        <f t="shared" si="3"/>
        <v>-4.7058138034215196</v>
      </c>
      <c r="M21" s="77">
        <f t="shared" si="4"/>
        <v>0.61271512728968325</v>
      </c>
    </row>
    <row r="22" spans="1:13" ht="22.5" customHeight="1" x14ac:dyDescent="0.35">
      <c r="A22" s="52" t="s">
        <v>210</v>
      </c>
      <c r="B22" s="75">
        <v>341.80351000000002</v>
      </c>
      <c r="C22" s="75">
        <v>2444.31113</v>
      </c>
      <c r="D22" s="64">
        <f t="shared" si="5"/>
        <v>615.12171715264128</v>
      </c>
      <c r="E22" s="77">
        <f t="shared" si="0"/>
        <v>1.4812766462558953E-2</v>
      </c>
      <c r="F22" s="75">
        <v>354.62795999999997</v>
      </c>
      <c r="G22" s="75">
        <v>4828.2913200000003</v>
      </c>
      <c r="H22" s="64">
        <f t="shared" si="1"/>
        <v>1261.5089233234744</v>
      </c>
      <c r="I22" s="66">
        <f t="shared" si="2"/>
        <v>1.4429109869439774E-2</v>
      </c>
      <c r="J22" s="75">
        <v>21735.44526</v>
      </c>
      <c r="K22" s="75">
        <v>73172.680200000003</v>
      </c>
      <c r="L22" s="64">
        <f t="shared" si="3"/>
        <v>236.6513974050514</v>
      </c>
      <c r="M22" s="77">
        <f t="shared" si="4"/>
        <v>3.2436032390419839E-2</v>
      </c>
    </row>
    <row r="23" spans="1:13" ht="24" customHeight="1" x14ac:dyDescent="0.25">
      <c r="A23" s="68" t="s">
        <v>42</v>
      </c>
      <c r="B23" s="76">
        <f>SUM(B9:B22)</f>
        <v>18164485.849129997</v>
      </c>
      <c r="C23" s="76">
        <f>SUM(C9:C22)</f>
        <v>16501381.67086</v>
      </c>
      <c r="D23" s="74">
        <f t="shared" si="5"/>
        <v>-9.1558010068842819</v>
      </c>
      <c r="E23" s="78">
        <f t="shared" si="0"/>
        <v>100</v>
      </c>
      <c r="F23" s="67">
        <f>SUM(F9:F22)</f>
        <v>34298710.715239987</v>
      </c>
      <c r="G23" s="67">
        <f>SUM(G9:G22)</f>
        <v>33462156.457940005</v>
      </c>
      <c r="H23" s="74">
        <f>(G23-F23)/F23*100</f>
        <v>-2.43902537400123</v>
      </c>
      <c r="I23" s="70">
        <f t="shared" si="2"/>
        <v>100</v>
      </c>
      <c r="J23" s="76">
        <f>SUM(J9:J22)</f>
        <v>212735520.22757</v>
      </c>
      <c r="K23" s="76">
        <f>SUM(K9:K22)</f>
        <v>225590723.67190003</v>
      </c>
      <c r="L23" s="74">
        <f t="shared" si="3"/>
        <v>6.0428100726096012</v>
      </c>
      <c r="M23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H2" sqref="H2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5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1"/>
      <c r="I26" s="161"/>
      <c r="N26" t="s">
        <v>43</v>
      </c>
    </row>
    <row r="27" spans="3:14" x14ac:dyDescent="0.25">
      <c r="H27" s="161"/>
      <c r="I27" s="161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1"/>
      <c r="I39" s="161"/>
    </row>
    <row r="40" spans="8:9" x14ac:dyDescent="0.25">
      <c r="H40" s="161"/>
      <c r="I40" s="161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1"/>
      <c r="I51" s="161"/>
    </row>
    <row r="52" spans="3:9" x14ac:dyDescent="0.25">
      <c r="H52" s="161"/>
      <c r="I52" s="161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O1" sqref="O1"/>
    </sheetView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7"/>
      <c r="B3" s="73" t="s">
        <v>121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ht="13" x14ac:dyDescent="0.3">
      <c r="A4" s="49"/>
      <c r="B4" s="62" t="s">
        <v>103</v>
      </c>
      <c r="C4" s="62" t="s">
        <v>44</v>
      </c>
      <c r="D4" s="62" t="s">
        <v>45</v>
      </c>
      <c r="E4" s="62" t="s">
        <v>46</v>
      </c>
      <c r="F4" s="62" t="s">
        <v>47</v>
      </c>
      <c r="G4" s="62" t="s">
        <v>48</v>
      </c>
      <c r="H4" s="62" t="s">
        <v>49</v>
      </c>
      <c r="I4" s="62" t="s">
        <v>0</v>
      </c>
      <c r="J4" s="62" t="s">
        <v>102</v>
      </c>
      <c r="K4" s="62" t="s">
        <v>50</v>
      </c>
      <c r="L4" s="62" t="s">
        <v>51</v>
      </c>
      <c r="M4" s="62" t="s">
        <v>52</v>
      </c>
      <c r="N4" s="62" t="s">
        <v>53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167</v>
      </c>
      <c r="C5" s="79">
        <v>1593588.6949499999</v>
      </c>
      <c r="D5" s="79">
        <v>1511833.9614599999</v>
      </c>
      <c r="E5" s="79">
        <v>0</v>
      </c>
      <c r="F5" s="79">
        <v>0</v>
      </c>
      <c r="G5" s="79">
        <v>0</v>
      </c>
      <c r="H5" s="79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79">
        <v>3105422.6564099998</v>
      </c>
      <c r="P5" s="57">
        <f t="shared" ref="P5:P24" si="0">O5/O$26*100</f>
        <v>9.2804020575103614</v>
      </c>
    </row>
    <row r="6" spans="1:16" x14ac:dyDescent="0.25">
      <c r="A6" s="54" t="s">
        <v>98</v>
      </c>
      <c r="B6" s="55" t="s">
        <v>169</v>
      </c>
      <c r="C6" s="79">
        <v>1001130.37219</v>
      </c>
      <c r="D6" s="79">
        <v>894898.38517000002</v>
      </c>
      <c r="E6" s="79">
        <v>0</v>
      </c>
      <c r="F6" s="79">
        <v>0</v>
      </c>
      <c r="G6" s="79">
        <v>0</v>
      </c>
      <c r="H6" s="79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79">
        <v>1896028.7573599999</v>
      </c>
      <c r="P6" s="57">
        <f t="shared" si="0"/>
        <v>5.6661881900624032</v>
      </c>
    </row>
    <row r="7" spans="1:16" x14ac:dyDescent="0.25">
      <c r="A7" s="54" t="s">
        <v>97</v>
      </c>
      <c r="B7" s="55" t="s">
        <v>168</v>
      </c>
      <c r="C7" s="79">
        <v>803337.99809999997</v>
      </c>
      <c r="D7" s="79">
        <v>972053.90928000002</v>
      </c>
      <c r="E7" s="79">
        <v>0</v>
      </c>
      <c r="F7" s="79">
        <v>0</v>
      </c>
      <c r="G7" s="79">
        <v>0</v>
      </c>
      <c r="H7" s="79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79">
        <v>1775391.90738</v>
      </c>
      <c r="P7" s="57">
        <f t="shared" si="0"/>
        <v>5.3056709289240382</v>
      </c>
    </row>
    <row r="8" spans="1:16" x14ac:dyDescent="0.25">
      <c r="A8" s="54" t="s">
        <v>96</v>
      </c>
      <c r="B8" s="55" t="s">
        <v>170</v>
      </c>
      <c r="C8" s="79">
        <v>890506.95435999997</v>
      </c>
      <c r="D8" s="79">
        <v>806504.56096999999</v>
      </c>
      <c r="E8" s="79">
        <v>0</v>
      </c>
      <c r="F8" s="79">
        <v>0</v>
      </c>
      <c r="G8" s="79">
        <v>0</v>
      </c>
      <c r="H8" s="79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79">
        <v>1697011.5153300001</v>
      </c>
      <c r="P8" s="57">
        <f t="shared" si="0"/>
        <v>5.0714350028906408</v>
      </c>
    </row>
    <row r="9" spans="1:16" x14ac:dyDescent="0.25">
      <c r="A9" s="54" t="s">
        <v>95</v>
      </c>
      <c r="B9" s="55" t="s">
        <v>172</v>
      </c>
      <c r="C9" s="79">
        <v>796126.22039000003</v>
      </c>
      <c r="D9" s="79">
        <v>776352.58238000004</v>
      </c>
      <c r="E9" s="79">
        <v>0</v>
      </c>
      <c r="F9" s="79">
        <v>0</v>
      </c>
      <c r="G9" s="79">
        <v>0</v>
      </c>
      <c r="H9" s="79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79">
        <v>1572478.80277</v>
      </c>
      <c r="P9" s="57">
        <f t="shared" si="0"/>
        <v>4.6992751490673212</v>
      </c>
    </row>
    <row r="10" spans="1:16" x14ac:dyDescent="0.25">
      <c r="A10" s="54" t="s">
        <v>94</v>
      </c>
      <c r="B10" s="55" t="s">
        <v>171</v>
      </c>
      <c r="C10" s="79">
        <v>730111.76567999995</v>
      </c>
      <c r="D10" s="79">
        <v>802700.17963999999</v>
      </c>
      <c r="E10" s="79">
        <v>0</v>
      </c>
      <c r="F10" s="79">
        <v>0</v>
      </c>
      <c r="G10" s="79">
        <v>0</v>
      </c>
      <c r="H10" s="79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79">
        <v>1532811.9453199999</v>
      </c>
      <c r="P10" s="57">
        <f t="shared" si="0"/>
        <v>4.5807327069510784</v>
      </c>
    </row>
    <row r="11" spans="1:16" x14ac:dyDescent="0.25">
      <c r="A11" s="54" t="s">
        <v>93</v>
      </c>
      <c r="B11" s="55" t="s">
        <v>173</v>
      </c>
      <c r="C11" s="79">
        <v>763483.44495999999</v>
      </c>
      <c r="D11" s="79">
        <v>730607.76517000003</v>
      </c>
      <c r="E11" s="79">
        <v>0</v>
      </c>
      <c r="F11" s="79">
        <v>0</v>
      </c>
      <c r="G11" s="79">
        <v>0</v>
      </c>
      <c r="H11" s="79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79">
        <v>1494091.21013</v>
      </c>
      <c r="P11" s="57">
        <f t="shared" si="0"/>
        <v>4.4650177044267503</v>
      </c>
    </row>
    <row r="12" spans="1:16" x14ac:dyDescent="0.25">
      <c r="A12" s="54" t="s">
        <v>92</v>
      </c>
      <c r="B12" s="55" t="s">
        <v>174</v>
      </c>
      <c r="C12" s="79">
        <v>667073.13057000004</v>
      </c>
      <c r="D12" s="79">
        <v>556726.07316000003</v>
      </c>
      <c r="E12" s="79">
        <v>0</v>
      </c>
      <c r="F12" s="79">
        <v>0</v>
      </c>
      <c r="G12" s="79">
        <v>0</v>
      </c>
      <c r="H12" s="79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79">
        <v>1223799.20373</v>
      </c>
      <c r="P12" s="57">
        <f t="shared" si="0"/>
        <v>3.6572634081973918</v>
      </c>
    </row>
    <row r="13" spans="1:16" x14ac:dyDescent="0.25">
      <c r="A13" s="54" t="s">
        <v>91</v>
      </c>
      <c r="B13" s="55" t="s">
        <v>175</v>
      </c>
      <c r="C13" s="79">
        <v>533728.61728000001</v>
      </c>
      <c r="D13" s="79">
        <v>452554.31452000001</v>
      </c>
      <c r="E13" s="79">
        <v>0</v>
      </c>
      <c r="F13" s="79">
        <v>0</v>
      </c>
      <c r="G13" s="79">
        <v>0</v>
      </c>
      <c r="H13" s="79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79">
        <v>986282.93180000002</v>
      </c>
      <c r="P13" s="57">
        <f t="shared" si="0"/>
        <v>2.9474577737979941</v>
      </c>
    </row>
    <row r="14" spans="1:16" x14ac:dyDescent="0.25">
      <c r="A14" s="54" t="s">
        <v>90</v>
      </c>
      <c r="B14" s="55" t="s">
        <v>176</v>
      </c>
      <c r="C14" s="79">
        <v>456435.07208000001</v>
      </c>
      <c r="D14" s="79">
        <v>435211.23167000001</v>
      </c>
      <c r="E14" s="79">
        <v>0</v>
      </c>
      <c r="F14" s="79">
        <v>0</v>
      </c>
      <c r="G14" s="79">
        <v>0</v>
      </c>
      <c r="H14" s="79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79">
        <v>891646.30374999996</v>
      </c>
      <c r="P14" s="57">
        <f t="shared" si="0"/>
        <v>2.6646408902867571</v>
      </c>
    </row>
    <row r="15" spans="1:16" x14ac:dyDescent="0.25">
      <c r="A15" s="54" t="s">
        <v>89</v>
      </c>
      <c r="B15" s="55" t="s">
        <v>211</v>
      </c>
      <c r="C15" s="79">
        <v>438344.19656999997</v>
      </c>
      <c r="D15" s="79">
        <v>429035.30327999999</v>
      </c>
      <c r="E15" s="79">
        <v>0</v>
      </c>
      <c r="F15" s="79">
        <v>0</v>
      </c>
      <c r="G15" s="79">
        <v>0</v>
      </c>
      <c r="H15" s="79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79">
        <v>867379.49985000002</v>
      </c>
      <c r="P15" s="57">
        <f t="shared" si="0"/>
        <v>2.5921207467314491</v>
      </c>
    </row>
    <row r="16" spans="1:16" x14ac:dyDescent="0.25">
      <c r="A16" s="54" t="s">
        <v>88</v>
      </c>
      <c r="B16" s="55" t="s">
        <v>212</v>
      </c>
      <c r="C16" s="79">
        <v>440811.18134000001</v>
      </c>
      <c r="D16" s="79">
        <v>411867.61249000003</v>
      </c>
      <c r="E16" s="79">
        <v>0</v>
      </c>
      <c r="F16" s="79">
        <v>0</v>
      </c>
      <c r="G16" s="79">
        <v>0</v>
      </c>
      <c r="H16" s="79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79">
        <v>852678.79382999998</v>
      </c>
      <c r="P16" s="57">
        <f t="shared" si="0"/>
        <v>2.5481884136838819</v>
      </c>
    </row>
    <row r="17" spans="1:16" x14ac:dyDescent="0.25">
      <c r="A17" s="54" t="s">
        <v>87</v>
      </c>
      <c r="B17" s="55" t="s">
        <v>213</v>
      </c>
      <c r="C17" s="79">
        <v>308744.98346999998</v>
      </c>
      <c r="D17" s="79">
        <v>299655.60249999998</v>
      </c>
      <c r="E17" s="79">
        <v>0</v>
      </c>
      <c r="F17" s="79">
        <v>0</v>
      </c>
      <c r="G17" s="79">
        <v>0</v>
      </c>
      <c r="H17" s="79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79">
        <v>608400.58597000001</v>
      </c>
      <c r="P17" s="57">
        <f t="shared" si="0"/>
        <v>1.8181750681093269</v>
      </c>
    </row>
    <row r="18" spans="1:16" x14ac:dyDescent="0.25">
      <c r="A18" s="54" t="s">
        <v>86</v>
      </c>
      <c r="B18" s="55" t="s">
        <v>214</v>
      </c>
      <c r="C18" s="79">
        <v>306347.71691999998</v>
      </c>
      <c r="D18" s="79">
        <v>293721.65557</v>
      </c>
      <c r="E18" s="79">
        <v>0</v>
      </c>
      <c r="F18" s="79">
        <v>0</v>
      </c>
      <c r="G18" s="79">
        <v>0</v>
      </c>
      <c r="H18" s="79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79">
        <v>600069.37248999998</v>
      </c>
      <c r="P18" s="57">
        <f t="shared" si="0"/>
        <v>1.7932776485707149</v>
      </c>
    </row>
    <row r="19" spans="1:16" x14ac:dyDescent="0.25">
      <c r="A19" s="54" t="s">
        <v>85</v>
      </c>
      <c r="B19" s="55" t="s">
        <v>215</v>
      </c>
      <c r="C19" s="79">
        <v>222695.31258</v>
      </c>
      <c r="D19" s="79">
        <v>343686.27646999998</v>
      </c>
      <c r="E19" s="79">
        <v>0</v>
      </c>
      <c r="F19" s="79">
        <v>0</v>
      </c>
      <c r="G19" s="79">
        <v>0</v>
      </c>
      <c r="H19" s="79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0</v>
      </c>
      <c r="O19" s="79">
        <v>566381.58904999995</v>
      </c>
      <c r="P19" s="57">
        <f t="shared" si="0"/>
        <v>1.6926033734912125</v>
      </c>
    </row>
    <row r="20" spans="1:16" x14ac:dyDescent="0.25">
      <c r="A20" s="54" t="s">
        <v>84</v>
      </c>
      <c r="B20" s="55" t="s">
        <v>216</v>
      </c>
      <c r="C20" s="79">
        <v>246027.69615999999</v>
      </c>
      <c r="D20" s="79">
        <v>203598.52794999999</v>
      </c>
      <c r="E20" s="79">
        <v>0</v>
      </c>
      <c r="F20" s="79">
        <v>0</v>
      </c>
      <c r="G20" s="79">
        <v>0</v>
      </c>
      <c r="H20" s="79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79">
        <v>449626.22411000001</v>
      </c>
      <c r="P20" s="57">
        <f t="shared" si="0"/>
        <v>1.3436857384704248</v>
      </c>
    </row>
    <row r="21" spans="1:16" x14ac:dyDescent="0.25">
      <c r="A21" s="54" t="s">
        <v>83</v>
      </c>
      <c r="B21" s="55" t="s">
        <v>217</v>
      </c>
      <c r="C21" s="79">
        <v>217549.00906000001</v>
      </c>
      <c r="D21" s="79">
        <v>231837.84455000001</v>
      </c>
      <c r="E21" s="79">
        <v>0</v>
      </c>
      <c r="F21" s="79">
        <v>0</v>
      </c>
      <c r="G21" s="79">
        <v>0</v>
      </c>
      <c r="H21" s="79">
        <v>0</v>
      </c>
      <c r="I21" s="56">
        <v>0</v>
      </c>
      <c r="J21" s="56">
        <v>0</v>
      </c>
      <c r="K21" s="56">
        <v>0</v>
      </c>
      <c r="L21" s="56">
        <v>0</v>
      </c>
      <c r="M21" s="56">
        <v>0</v>
      </c>
      <c r="N21" s="56">
        <v>0</v>
      </c>
      <c r="O21" s="79">
        <v>449386.85360999999</v>
      </c>
      <c r="P21" s="57">
        <f t="shared" si="0"/>
        <v>1.3429703915671225</v>
      </c>
    </row>
    <row r="22" spans="1:16" x14ac:dyDescent="0.25">
      <c r="A22" s="54" t="s">
        <v>82</v>
      </c>
      <c r="B22" s="55" t="s">
        <v>218</v>
      </c>
      <c r="C22" s="79">
        <v>217647.67172000001</v>
      </c>
      <c r="D22" s="79">
        <v>214664.85974000001</v>
      </c>
      <c r="E22" s="79">
        <v>0</v>
      </c>
      <c r="F22" s="79">
        <v>0</v>
      </c>
      <c r="G22" s="79">
        <v>0</v>
      </c>
      <c r="H22" s="79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79">
        <v>432312.53146000003</v>
      </c>
      <c r="P22" s="57">
        <f t="shared" si="0"/>
        <v>1.2919446240812122</v>
      </c>
    </row>
    <row r="23" spans="1:16" x14ac:dyDescent="0.25">
      <c r="A23" s="54" t="s">
        <v>81</v>
      </c>
      <c r="B23" s="55" t="s">
        <v>219</v>
      </c>
      <c r="C23" s="79">
        <v>184792.64890999999</v>
      </c>
      <c r="D23" s="79">
        <v>212683.38668</v>
      </c>
      <c r="E23" s="79">
        <v>0</v>
      </c>
      <c r="F23" s="79">
        <v>0</v>
      </c>
      <c r="G23" s="79">
        <v>0</v>
      </c>
      <c r="H23" s="79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79">
        <v>397476.03558999998</v>
      </c>
      <c r="P23" s="57">
        <f t="shared" si="0"/>
        <v>1.1878374787040533</v>
      </c>
    </row>
    <row r="24" spans="1:16" x14ac:dyDescent="0.25">
      <c r="A24" s="54" t="s">
        <v>80</v>
      </c>
      <c r="B24" s="55" t="s">
        <v>220</v>
      </c>
      <c r="C24" s="79">
        <v>187318.14197</v>
      </c>
      <c r="D24" s="79">
        <v>197737.64228</v>
      </c>
      <c r="E24" s="79">
        <v>0</v>
      </c>
      <c r="F24" s="79">
        <v>0</v>
      </c>
      <c r="G24" s="79">
        <v>0</v>
      </c>
      <c r="H24" s="79">
        <v>0</v>
      </c>
      <c r="I24" s="56">
        <v>0</v>
      </c>
      <c r="J24" s="56">
        <v>0</v>
      </c>
      <c r="K24" s="56">
        <v>0</v>
      </c>
      <c r="L24" s="56">
        <v>0</v>
      </c>
      <c r="M24" s="56">
        <v>0</v>
      </c>
      <c r="N24" s="56">
        <v>0</v>
      </c>
      <c r="O24" s="79">
        <v>385055.78425000003</v>
      </c>
      <c r="P24" s="57">
        <f t="shared" si="0"/>
        <v>1.15072017170798</v>
      </c>
    </row>
    <row r="25" spans="1:16" ht="13" x14ac:dyDescent="0.3">
      <c r="A25" s="58"/>
      <c r="B25" s="162" t="s">
        <v>79</v>
      </c>
      <c r="C25" s="162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21783732.504189998</v>
      </c>
      <c r="P25" s="60">
        <f>SUM(P5:P24)</f>
        <v>65.099607467232104</v>
      </c>
    </row>
    <row r="26" spans="1:16" ht="13.5" customHeight="1" x14ac:dyDescent="0.3">
      <c r="A26" s="58"/>
      <c r="B26" s="163" t="s">
        <v>78</v>
      </c>
      <c r="C26" s="163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33462156.457939997</v>
      </c>
      <c r="P26" s="56">
        <f>O26/O$26*100</f>
        <v>100</v>
      </c>
    </row>
    <row r="27" spans="1:16" x14ac:dyDescent="0.25">
      <c r="B27" s="38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1" sqref="O1"/>
    </sheetView>
  </sheetViews>
  <sheetFormatPr defaultColWidth="9.08984375" defaultRowHeight="12.5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" sqref="L1"/>
    </sheetView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2002_2023_AYLIK_IHR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2023-03-05T19:33:53Z</dcterms:modified>
</cp:coreProperties>
</file>