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3 - Mart\dağıtım\tam\"/>
    </mc:Choice>
  </mc:AlternateContent>
  <xr:revisionPtr revIDLastSave="0" documentId="13_ncr:1_{4A81814D-636E-4AD3-912F-BEA9B798E0F7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'2002_2020_AYLIK_IHR'!$A$1:$O$83</definedName>
  </definedNames>
  <calcPr calcId="191029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E46" i="1"/>
  <c r="D46" i="1"/>
  <c r="K45" i="1"/>
  <c r="J45" i="1"/>
  <c r="G45" i="1"/>
  <c r="F45" i="1"/>
  <c r="C45" i="1"/>
  <c r="D45" i="1" s="1"/>
  <c r="B45" i="1"/>
  <c r="L45" i="1" l="1"/>
  <c r="H45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L35" i="2" s="1"/>
  <c r="G35" i="3" s="1"/>
  <c r="K34" i="2"/>
  <c r="K33" i="2"/>
  <c r="K32" i="2"/>
  <c r="K31" i="2"/>
  <c r="K30" i="2"/>
  <c r="K28" i="2"/>
  <c r="K26" i="2"/>
  <c r="K25" i="2"/>
  <c r="L25" i="2" s="1"/>
  <c r="G25" i="3" s="1"/>
  <c r="K24" i="2"/>
  <c r="K21" i="2"/>
  <c r="K19" i="2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J35" i="2"/>
  <c r="J34" i="2"/>
  <c r="L34" i="2" s="1"/>
  <c r="G34" i="3" s="1"/>
  <c r="J33" i="2"/>
  <c r="L33" i="2" s="1"/>
  <c r="G33" i="3" s="1"/>
  <c r="J32" i="2"/>
  <c r="J31" i="2"/>
  <c r="J30" i="2"/>
  <c r="J28" i="2"/>
  <c r="J26" i="2"/>
  <c r="J25" i="2"/>
  <c r="J24" i="2"/>
  <c r="L24" i="2" s="1"/>
  <c r="G24" i="3" s="1"/>
  <c r="J21" i="2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H41" i="2" s="1"/>
  <c r="E41" i="3" s="1"/>
  <c r="G40" i="2"/>
  <c r="G39" i="2"/>
  <c r="G38" i="2"/>
  <c r="G37" i="2"/>
  <c r="G36" i="2"/>
  <c r="G35" i="2"/>
  <c r="G34" i="2"/>
  <c r="G33" i="2"/>
  <c r="H33" i="2" s="1"/>
  <c r="E33" i="3" s="1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H15" i="2" s="1"/>
  <c r="E15" i="3" s="1"/>
  <c r="G14" i="2"/>
  <c r="G13" i="2"/>
  <c r="G12" i="2"/>
  <c r="G11" i="2"/>
  <c r="G10" i="2"/>
  <c r="F43" i="2"/>
  <c r="F41" i="2"/>
  <c r="F40" i="2"/>
  <c r="F39" i="2"/>
  <c r="H39" i="2" s="1"/>
  <c r="E39" i="3" s="1"/>
  <c r="F38" i="2"/>
  <c r="F37" i="2"/>
  <c r="F36" i="2"/>
  <c r="F35" i="2"/>
  <c r="H35" i="2" s="1"/>
  <c r="E35" i="3" s="1"/>
  <c r="F34" i="2"/>
  <c r="F33" i="2"/>
  <c r="F32" i="2"/>
  <c r="F31" i="2"/>
  <c r="H31" i="2" s="1"/>
  <c r="E31" i="3" s="1"/>
  <c r="F30" i="2"/>
  <c r="H30" i="2" s="1"/>
  <c r="E30" i="3" s="1"/>
  <c r="F28" i="2"/>
  <c r="F26" i="2"/>
  <c r="F25" i="2"/>
  <c r="F24" i="2"/>
  <c r="F21" i="2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H10" i="2" s="1"/>
  <c r="E10" i="3" s="1"/>
  <c r="C43" i="2"/>
  <c r="C41" i="2"/>
  <c r="C40" i="2"/>
  <c r="C39" i="2"/>
  <c r="C38" i="2"/>
  <c r="C37" i="2"/>
  <c r="C36" i="2"/>
  <c r="C35" i="2"/>
  <c r="C34" i="2"/>
  <c r="C33" i="2"/>
  <c r="C32" i="2"/>
  <c r="C31" i="2"/>
  <c r="D31" i="2" s="1"/>
  <c r="C31" i="3" s="1"/>
  <c r="C30" i="2"/>
  <c r="C28" i="2"/>
  <c r="C26" i="2"/>
  <c r="C25" i="2"/>
  <c r="D25" i="2" s="1"/>
  <c r="C25" i="3" s="1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D41" i="2" s="1"/>
  <c r="C41" i="3" s="1"/>
  <c r="B40" i="2"/>
  <c r="B39" i="2"/>
  <c r="B38" i="2"/>
  <c r="D38" i="2" s="1"/>
  <c r="C38" i="3" s="1"/>
  <c r="B37" i="2"/>
  <c r="D37" i="2" s="1"/>
  <c r="C37" i="3" s="1"/>
  <c r="B36" i="2"/>
  <c r="D36" i="2" s="1"/>
  <c r="C36" i="3" s="1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B25" i="2"/>
  <c r="B24" i="2"/>
  <c r="B21" i="2"/>
  <c r="B19" i="2"/>
  <c r="D19" i="2" s="1"/>
  <c r="C19" i="3" s="1"/>
  <c r="B17" i="2"/>
  <c r="B16" i="2"/>
  <c r="D16" i="2" s="1"/>
  <c r="C16" i="3" s="1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K42" i="2" s="1"/>
  <c r="J42" i="1"/>
  <c r="J42" i="2" s="1"/>
  <c r="G42" i="1"/>
  <c r="F42" i="1"/>
  <c r="F42" i="2" s="1"/>
  <c r="C42" i="1"/>
  <c r="C42" i="2"/>
  <c r="B42" i="1"/>
  <c r="B42" i="2" s="1"/>
  <c r="K29" i="1"/>
  <c r="K29" i="2" s="1"/>
  <c r="J29" i="1"/>
  <c r="J29" i="2" s="1"/>
  <c r="G29" i="1"/>
  <c r="G29" i="2" s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/>
  <c r="C27" i="1"/>
  <c r="C27" i="2"/>
  <c r="B27" i="1"/>
  <c r="B27" i="2" s="1"/>
  <c r="K23" i="1"/>
  <c r="J23" i="1"/>
  <c r="G23" i="1"/>
  <c r="G23" i="2" s="1"/>
  <c r="F23" i="1"/>
  <c r="C23" i="1"/>
  <c r="B23" i="1"/>
  <c r="K20" i="1"/>
  <c r="J20" i="1"/>
  <c r="J20" i="2" s="1"/>
  <c r="G20" i="1"/>
  <c r="F20" i="1"/>
  <c r="F20" i="2" s="1"/>
  <c r="C20" i="1"/>
  <c r="C20" i="2" s="1"/>
  <c r="B20" i="1"/>
  <c r="B20" i="2"/>
  <c r="K18" i="1"/>
  <c r="K18" i="2" s="1"/>
  <c r="J18" i="1"/>
  <c r="J18" i="2" s="1"/>
  <c r="G18" i="1"/>
  <c r="F18" i="1"/>
  <c r="H18" i="1" s="1"/>
  <c r="D18" i="3" s="1"/>
  <c r="C18" i="1"/>
  <c r="C18" i="2" s="1"/>
  <c r="D18" i="2" s="1"/>
  <c r="C18" i="3" s="1"/>
  <c r="B18" i="1"/>
  <c r="B18" i="2"/>
  <c r="K9" i="1"/>
  <c r="K9" i="2" s="1"/>
  <c r="J9" i="1"/>
  <c r="G9" i="1"/>
  <c r="F9" i="1"/>
  <c r="C9" i="1"/>
  <c r="B9" i="1"/>
  <c r="G18" i="2"/>
  <c r="G27" i="2"/>
  <c r="G20" i="2"/>
  <c r="K27" i="2"/>
  <c r="G42" i="2"/>
  <c r="J46" i="2"/>
  <c r="F46" i="2"/>
  <c r="C46" i="2"/>
  <c r="D46" i="2" s="1"/>
  <c r="C46" i="3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/>
  <c r="L40" i="1"/>
  <c r="F40" i="3" s="1"/>
  <c r="L39" i="1"/>
  <c r="F39" i="3" s="1"/>
  <c r="L38" i="1"/>
  <c r="F38" i="3" s="1"/>
  <c r="L37" i="1"/>
  <c r="F37" i="3" s="1"/>
  <c r="L36" i="1"/>
  <c r="F36" i="3"/>
  <c r="L35" i="1"/>
  <c r="F35" i="3" s="1"/>
  <c r="L34" i="1"/>
  <c r="F34" i="3" s="1"/>
  <c r="L33" i="1"/>
  <c r="F33" i="3" s="1"/>
  <c r="L32" i="1"/>
  <c r="F32" i="3" s="1"/>
  <c r="L31" i="1"/>
  <c r="F31" i="3"/>
  <c r="L30" i="1"/>
  <c r="F30" i="3" s="1"/>
  <c r="L28" i="1"/>
  <c r="F28" i="3" s="1"/>
  <c r="L27" i="1"/>
  <c r="F27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/>
  <c r="L10" i="2"/>
  <c r="G10" i="3" s="1"/>
  <c r="L15" i="2"/>
  <c r="G15" i="3" s="1"/>
  <c r="L19" i="2"/>
  <c r="G19" i="3" s="1"/>
  <c r="L26" i="2"/>
  <c r="G26" i="3" s="1"/>
  <c r="L28" i="2"/>
  <c r="G28" i="3" s="1"/>
  <c r="L36" i="2"/>
  <c r="G36" i="3" s="1"/>
  <c r="L37" i="2"/>
  <c r="G37" i="3" s="1"/>
  <c r="L39" i="2"/>
  <c r="G39" i="3" s="1"/>
  <c r="L40" i="2"/>
  <c r="G40" i="3" s="1"/>
  <c r="P9" i="23"/>
  <c r="O25" i="23"/>
  <c r="P26" i="23"/>
  <c r="O3" i="22"/>
  <c r="O2" i="22"/>
  <c r="O24" i="22"/>
  <c r="O25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0" i="2"/>
  <c r="C40" i="3" s="1"/>
  <c r="D46" i="3"/>
  <c r="B46" i="3"/>
  <c r="H43" i="1"/>
  <c r="D43" i="3" s="1"/>
  <c r="D43" i="1"/>
  <c r="B43" i="3"/>
  <c r="H42" i="1"/>
  <c r="D42" i="3"/>
  <c r="D42" i="1"/>
  <c r="B42" i="3" s="1"/>
  <c r="H41" i="1"/>
  <c r="D41" i="3"/>
  <c r="D41" i="1"/>
  <c r="B41" i="3" s="1"/>
  <c r="H40" i="1"/>
  <c r="D40" i="3"/>
  <c r="D40" i="1"/>
  <c r="B40" i="3" s="1"/>
  <c r="H39" i="1"/>
  <c r="D39" i="3"/>
  <c r="D39" i="1"/>
  <c r="B39" i="3" s="1"/>
  <c r="H38" i="1"/>
  <c r="D38" i="3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/>
  <c r="H30" i="1"/>
  <c r="D30" i="3" s="1"/>
  <c r="D30" i="1"/>
  <c r="B30" i="3"/>
  <c r="H28" i="1"/>
  <c r="D28" i="3"/>
  <c r="D28" i="1"/>
  <c r="B28" i="3"/>
  <c r="D27" i="1"/>
  <c r="B27" i="3" s="1"/>
  <c r="H26" i="1"/>
  <c r="D26" i="3" s="1"/>
  <c r="D26" i="1"/>
  <c r="B26" i="3"/>
  <c r="H25" i="1"/>
  <c r="D25" i="3" s="1"/>
  <c r="D25" i="1"/>
  <c r="B25" i="3" s="1"/>
  <c r="H24" i="1"/>
  <c r="D24" i="3" s="1"/>
  <c r="D24" i="1"/>
  <c r="B24" i="3"/>
  <c r="H23" i="1"/>
  <c r="D23" i="3" s="1"/>
  <c r="H21" i="1"/>
  <c r="D21" i="3"/>
  <c r="D21" i="1"/>
  <c r="B21" i="3"/>
  <c r="H20" i="1"/>
  <c r="D20" i="3" s="1"/>
  <c r="H19" i="1"/>
  <c r="D19" i="3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H40" i="2"/>
  <c r="E40" i="3" s="1"/>
  <c r="D13" i="2"/>
  <c r="C13" i="3" s="1"/>
  <c r="D33" i="2"/>
  <c r="C33" i="3" s="1"/>
  <c r="H37" i="2"/>
  <c r="E37" i="3" s="1"/>
  <c r="H25" i="2"/>
  <c r="E25" i="3" s="1"/>
  <c r="H13" i="2"/>
  <c r="E13" i="3" s="1"/>
  <c r="D14" i="2"/>
  <c r="C14" i="3" s="1"/>
  <c r="D26" i="2"/>
  <c r="C26" i="3" s="1"/>
  <c r="D45" i="3"/>
  <c r="H12" i="2"/>
  <c r="E12" i="3" s="1"/>
  <c r="H16" i="2"/>
  <c r="E16" i="3" s="1"/>
  <c r="H24" i="2"/>
  <c r="E24" i="3" s="1"/>
  <c r="D39" i="2"/>
  <c r="C39" i="3" s="1"/>
  <c r="H43" i="2"/>
  <c r="E43" i="3" s="1"/>
  <c r="F46" i="3"/>
  <c r="F45" i="3"/>
  <c r="D12" i="2" l="1"/>
  <c r="C12" i="3" s="1"/>
  <c r="D24" i="2"/>
  <c r="C24" i="3" s="1"/>
  <c r="D34" i="2"/>
  <c r="C34" i="3" s="1"/>
  <c r="D43" i="2"/>
  <c r="C43" i="3" s="1"/>
  <c r="H14" i="2"/>
  <c r="E14" i="3" s="1"/>
  <c r="H26" i="2"/>
  <c r="E26" i="3" s="1"/>
  <c r="H36" i="2"/>
  <c r="E36" i="3" s="1"/>
  <c r="L30" i="2"/>
  <c r="G30" i="3" s="1"/>
  <c r="L38" i="2"/>
  <c r="G38" i="3" s="1"/>
  <c r="L31" i="2"/>
  <c r="G31" i="3" s="1"/>
  <c r="L20" i="1"/>
  <c r="F20" i="3" s="1"/>
  <c r="B8" i="1"/>
  <c r="B8" i="2" s="1"/>
  <c r="D17" i="2"/>
  <c r="C17" i="3" s="1"/>
  <c r="H11" i="2"/>
  <c r="E11" i="3" s="1"/>
  <c r="H38" i="2"/>
  <c r="E38" i="3" s="1"/>
  <c r="L32" i="2"/>
  <c r="G32" i="3" s="1"/>
  <c r="E46" i="2"/>
  <c r="D18" i="1"/>
  <c r="B18" i="3" s="1"/>
  <c r="D20" i="2"/>
  <c r="C20" i="3" s="1"/>
  <c r="L21" i="2"/>
  <c r="G21" i="3" s="1"/>
  <c r="D42" i="2"/>
  <c r="C42" i="3" s="1"/>
  <c r="F18" i="2"/>
  <c r="H32" i="2"/>
  <c r="E32" i="3" s="1"/>
  <c r="H27" i="1"/>
  <c r="D27" i="3" s="1"/>
  <c r="L16" i="2"/>
  <c r="G16" i="3" s="1"/>
  <c r="L13" i="2"/>
  <c r="G13" i="3" s="1"/>
  <c r="K20" i="2"/>
  <c r="L20" i="2" s="1"/>
  <c r="G20" i="3" s="1"/>
  <c r="J8" i="1"/>
  <c r="D35" i="2"/>
  <c r="C35" i="3" s="1"/>
  <c r="D10" i="2"/>
  <c r="C10" i="3" s="1"/>
  <c r="D32" i="2"/>
  <c r="C32" i="3" s="1"/>
  <c r="L17" i="2"/>
  <c r="G17" i="3" s="1"/>
  <c r="L14" i="2"/>
  <c r="G14" i="3" s="1"/>
  <c r="H20" i="2"/>
  <c r="E20" i="3" s="1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8" i="23"/>
  <c r="P7" i="23"/>
  <c r="P6" i="23"/>
  <c r="P5" i="23"/>
  <c r="L42" i="2"/>
  <c r="G42" i="3" s="1"/>
  <c r="L42" i="1"/>
  <c r="F42" i="3" s="1"/>
  <c r="H42" i="2"/>
  <c r="E42" i="3" s="1"/>
  <c r="H29" i="1"/>
  <c r="D29" i="3" s="1"/>
  <c r="D29" i="2"/>
  <c r="C29" i="3" s="1"/>
  <c r="D29" i="1"/>
  <c r="B29" i="3" s="1"/>
  <c r="L29" i="2"/>
  <c r="G29" i="3" s="1"/>
  <c r="L29" i="1"/>
  <c r="F29" i="3" s="1"/>
  <c r="K22" i="1"/>
  <c r="K22" i="2" s="1"/>
  <c r="L22" i="2" s="1"/>
  <c r="G22" i="3" s="1"/>
  <c r="J22" i="1"/>
  <c r="J22" i="2" s="1"/>
  <c r="H29" i="2"/>
  <c r="E29" i="3" s="1"/>
  <c r="C22" i="1"/>
  <c r="C22" i="2" s="1"/>
  <c r="L27" i="2"/>
  <c r="G27" i="3" s="1"/>
  <c r="H27" i="2"/>
  <c r="E27" i="3" s="1"/>
  <c r="F22" i="1"/>
  <c r="F22" i="2" s="1"/>
  <c r="D27" i="2"/>
  <c r="C27" i="3" s="1"/>
  <c r="B22" i="1"/>
  <c r="B44" i="1" s="1"/>
  <c r="K23" i="2"/>
  <c r="J23" i="2"/>
  <c r="F23" i="2"/>
  <c r="H23" i="2" s="1"/>
  <c r="E23" i="3" s="1"/>
  <c r="C23" i="2"/>
  <c r="B23" i="2"/>
  <c r="L23" i="1"/>
  <c r="F23" i="3" s="1"/>
  <c r="G22" i="1"/>
  <c r="D23" i="1"/>
  <c r="B23" i="3" s="1"/>
  <c r="G8" i="1"/>
  <c r="G8" i="2" s="1"/>
  <c r="H21" i="2"/>
  <c r="E21" i="3" s="1"/>
  <c r="F8" i="1"/>
  <c r="D20" i="1"/>
  <c r="B20" i="3" s="1"/>
  <c r="D21" i="2"/>
  <c r="C21" i="3" s="1"/>
  <c r="L18" i="2"/>
  <c r="G18" i="3" s="1"/>
  <c r="K8" i="1"/>
  <c r="K8" i="2" s="1"/>
  <c r="L18" i="1"/>
  <c r="F18" i="3" s="1"/>
  <c r="H18" i="2"/>
  <c r="E18" i="3" s="1"/>
  <c r="G9" i="2"/>
  <c r="B9" i="2"/>
  <c r="J44" i="1"/>
  <c r="J8" i="2"/>
  <c r="L8" i="2" s="1"/>
  <c r="G8" i="3" s="1"/>
  <c r="J9" i="2"/>
  <c r="L9" i="2" s="1"/>
  <c r="G9" i="3" s="1"/>
  <c r="F9" i="2"/>
  <c r="C9" i="2"/>
  <c r="D9" i="1"/>
  <c r="B9" i="3" s="1"/>
  <c r="C8" i="1"/>
  <c r="D8" i="1" s="1"/>
  <c r="B8" i="3" s="1"/>
  <c r="L9" i="1"/>
  <c r="F9" i="3" s="1"/>
  <c r="F8" i="2"/>
  <c r="H9" i="1"/>
  <c r="D9" i="3" s="1"/>
  <c r="L23" i="2" l="1"/>
  <c r="G23" i="3" s="1"/>
  <c r="H9" i="2"/>
  <c r="E9" i="3" s="1"/>
  <c r="B22" i="2"/>
  <c r="D22" i="2" s="1"/>
  <c r="C22" i="3" s="1"/>
  <c r="G44" i="1"/>
  <c r="D23" i="2"/>
  <c r="C23" i="3" s="1"/>
  <c r="L8" i="1"/>
  <c r="F8" i="3" s="1"/>
  <c r="H8" i="2"/>
  <c r="E8" i="3" s="1"/>
  <c r="H8" i="1"/>
  <c r="D8" i="3" s="1"/>
  <c r="P25" i="23"/>
  <c r="K44" i="1"/>
  <c r="L22" i="1"/>
  <c r="F22" i="3" s="1"/>
  <c r="D22" i="1"/>
  <c r="B22" i="3" s="1"/>
  <c r="F44" i="1"/>
  <c r="H44" i="1" s="1"/>
  <c r="D44" i="3" s="1"/>
  <c r="H22" i="1"/>
  <c r="D22" i="3" s="1"/>
  <c r="G22" i="2"/>
  <c r="H22" i="2" s="1"/>
  <c r="E22" i="3" s="1"/>
  <c r="D9" i="2"/>
  <c r="C9" i="3" s="1"/>
  <c r="J45" i="2"/>
  <c r="J44" i="2"/>
  <c r="G44" i="2"/>
  <c r="C8" i="2"/>
  <c r="C44" i="1"/>
  <c r="D44" i="1" s="1"/>
  <c r="B44" i="3" s="1"/>
  <c r="F44" i="2"/>
  <c r="B45" i="2"/>
  <c r="B44" i="2"/>
  <c r="L44" i="1" l="1"/>
  <c r="F44" i="3" s="1"/>
  <c r="K44" i="2"/>
  <c r="M44" i="2" s="1"/>
  <c r="F45" i="2"/>
  <c r="H44" i="2"/>
  <c r="E44" i="3" s="1"/>
  <c r="I28" i="2"/>
  <c r="I11" i="2"/>
  <c r="I27" i="2"/>
  <c r="I44" i="2"/>
  <c r="I32" i="2"/>
  <c r="I41" i="2"/>
  <c r="I33" i="2"/>
  <c r="I17" i="2"/>
  <c r="I13" i="2"/>
  <c r="I42" i="2"/>
  <c r="I19" i="2"/>
  <c r="I37" i="2"/>
  <c r="I24" i="2"/>
  <c r="I35" i="2"/>
  <c r="I40" i="2"/>
  <c r="I30" i="2"/>
  <c r="I9" i="2"/>
  <c r="I16" i="2"/>
  <c r="I20" i="2"/>
  <c r="I26" i="2"/>
  <c r="I38" i="2"/>
  <c r="I21" i="2"/>
  <c r="I43" i="2"/>
  <c r="I31" i="2"/>
  <c r="I14" i="2"/>
  <c r="I8" i="2"/>
  <c r="I34" i="2"/>
  <c r="I36" i="2"/>
  <c r="I18" i="2"/>
  <c r="I23" i="2"/>
  <c r="I22" i="2"/>
  <c r="I10" i="2"/>
  <c r="I39" i="2"/>
  <c r="I15" i="2"/>
  <c r="I25" i="2"/>
  <c r="I29" i="2"/>
  <c r="I12" i="2"/>
  <c r="C44" i="2"/>
  <c r="E8" i="2" s="1"/>
  <c r="D8" i="2"/>
  <c r="C8" i="3" s="1"/>
  <c r="M17" i="2"/>
  <c r="M26" i="2"/>
  <c r="M28" i="2"/>
  <c r="M16" i="2"/>
  <c r="M32" i="2"/>
  <c r="M18" i="2"/>
  <c r="M15" i="2"/>
  <c r="M12" i="2"/>
  <c r="M8" i="2" l="1"/>
  <c r="M42" i="2"/>
  <c r="M41" i="2"/>
  <c r="M43" i="2"/>
  <c r="M23" i="2"/>
  <c r="M19" i="2"/>
  <c r="M14" i="2"/>
  <c r="M22" i="2"/>
  <c r="M33" i="2"/>
  <c r="M30" i="2"/>
  <c r="M10" i="2"/>
  <c r="M27" i="2"/>
  <c r="M21" i="2"/>
  <c r="M13" i="2"/>
  <c r="M34" i="2"/>
  <c r="M37" i="2"/>
  <c r="M38" i="2"/>
  <c r="M35" i="2"/>
  <c r="M11" i="2"/>
  <c r="L44" i="2"/>
  <c r="G44" i="3" s="1"/>
  <c r="M20" i="2"/>
  <c r="M9" i="2"/>
  <c r="M40" i="2"/>
  <c r="M39" i="2"/>
  <c r="M24" i="2"/>
  <c r="M25" i="2"/>
  <c r="M29" i="2"/>
  <c r="M31" i="2"/>
  <c r="M36" i="2"/>
  <c r="D44" i="2"/>
  <c r="C44" i="3" s="1"/>
  <c r="E10" i="2"/>
  <c r="E38" i="2"/>
  <c r="E43" i="2"/>
  <c r="E41" i="2"/>
  <c r="E39" i="2"/>
  <c r="E15" i="2"/>
  <c r="E28" i="2"/>
  <c r="E34" i="2"/>
  <c r="E27" i="2"/>
  <c r="E16" i="2"/>
  <c r="E31" i="2"/>
  <c r="E22" i="2"/>
  <c r="E36" i="2"/>
  <c r="E33" i="2"/>
  <c r="E13" i="2"/>
  <c r="E14" i="2"/>
  <c r="E37" i="2"/>
  <c r="E9" i="2"/>
  <c r="E12" i="2"/>
  <c r="E23" i="2"/>
  <c r="E29" i="2"/>
  <c r="E11" i="2"/>
  <c r="E17" i="2"/>
  <c r="E42" i="2"/>
  <c r="E20" i="2"/>
  <c r="E35" i="2"/>
  <c r="E26" i="2"/>
  <c r="E44" i="2"/>
  <c r="E18" i="2"/>
  <c r="E32" i="2"/>
  <c r="E21" i="2"/>
  <c r="E30" i="2"/>
  <c r="E19" i="2"/>
  <c r="E25" i="2"/>
  <c r="E40" i="2"/>
  <c r="E24" i="2"/>
  <c r="K45" i="2"/>
  <c r="K46" i="2"/>
  <c r="G46" i="2"/>
  <c r="G45" i="2"/>
  <c r="L46" i="2" l="1"/>
  <c r="G46" i="3" s="1"/>
  <c r="M46" i="2"/>
  <c r="I45" i="2"/>
  <c r="H45" i="2"/>
  <c r="E45" i="3" s="1"/>
  <c r="H46" i="2"/>
  <c r="E46" i="3" s="1"/>
  <c r="I46" i="2"/>
  <c r="L45" i="2"/>
  <c r="G45" i="3" s="1"/>
  <c r="M45" i="2"/>
</calcChain>
</file>

<file path=xl/sharedStrings.xml><?xml version="1.0" encoding="utf-8"?>
<sst xmlns="http://schemas.openxmlformats.org/spreadsheetml/2006/main" count="422" uniqueCount="226">
  <si>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</si>
  <si>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</si>
  <si>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</si>
  <si>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</si>
  <si>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</si>
  <si>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</si>
  <si>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</si>
  <si>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</si>
  <si>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</si>
  <si>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</si>
  <si>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</si>
  <si>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</si>
  <si>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</si>
  <si>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</si>
  <si>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</si>
  <si>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</si>
  <si>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</si>
  <si>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</si>
  <si>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</si>
  <si>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</si>
  <si>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</si>
  <si>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</si>
  <si>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</si>
  <si>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</si>
  <si>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</si>
  <si>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</si>
  <si>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</si>
  <si>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</si>
  <si>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</si>
  <si>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</si>
  <si>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</si>
  <si>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</si>
  <si>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</si>
  <si>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</si>
  <si>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</si>
  <si>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</si>
  <si>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</si>
  <si>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</si>
  <si>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</si>
  <si>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</si>
  <si>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</si>
  <si>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</si>
  <si>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</si>
  <si>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</si>
  <si>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</si>
  <si>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</si>
  <si>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</si>
  <si>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</si>
  <si>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</si>
  <si>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</si>
  <si>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</si>
  <si>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</si>
  <si>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</si>
  <si>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</si>
  <si>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</si>
  <si>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</si>
  <si>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</si>
  <si>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</si>
  <si>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</si>
  <si>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</si>
  <si>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</si>
  <si>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</si>
  <si>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</si>
  <si>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</si>
  <si>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</si>
  <si>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</si>
  <si>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</si>
  <si>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</si>
  <si>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</si>
  <si>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</si>
  <si>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</si>
  <si>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</si>
  <si>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</si>
  <si>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</si>
  <si>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</si>
  <si>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</si>
  <si>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</si>
  <si>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</si>
  <si>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</si>
  <si>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</si>
  <si>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</si>
  <si>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</si>
  <si>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</si>
  <si>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</si>
  <si>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</si>
  <si>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</si>
  <si>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</si>
  <si>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</si>
  <si>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</si>
  <si>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</si>
  <si>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</si>
  <si>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</si>
  <si>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</si>
  <si>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</si>
  <si>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</si>
  <si>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</si>
  <si>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</si>
  <si>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</si>
  <si>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</si>
  <si>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</si>
  <si>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</si>
  <si>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</si>
  <si>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</si>
  <si>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</si>
  <si>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</si>
  <si>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</si>
  <si>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</si>
  <si>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</si>
  <si>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</si>
  <si>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</si>
  <si>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</si>
  <si>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</si>
  <si>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</si>
  <si>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</si>
  <si>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</si>
  <si>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</si>
  <si>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1 Mart - 31 Mart</t>
  </si>
  <si>
    <t>1 Nisan - 31 Mart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</si>
  <si>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</si>
  <si>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</si>
  <si>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</si>
  <si>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</si>
  <si>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</si>
  <si>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</si>
  <si>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</si>
  <si>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ŞUBAT  (2023/2022)</t>
  </si>
  <si>
    <t>1 - 31 MART İHRACAT RAKAMLARI</t>
  </si>
  <si>
    <t xml:space="preserve">SEKTÖREL BAZDA İHRACAT RAKAMLARI -1.000 $ </t>
  </si>
  <si>
    <t>1 - 31 MART</t>
  </si>
  <si>
    <t>1 OCAK  -  31 MART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</si>
  <si>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</si>
  <si>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</si>
  <si>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</si>
  <si>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</si>
  <si>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</si>
  <si>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</si>
  <si>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</si>
  <si>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</si>
  <si>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</si>
  <si>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</si>
  <si>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</si>
  <si>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</si>
  <si>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</si>
  <si>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</si>
  <si>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</si>
  <si>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</si>
  <si>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</si>
  <si>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</si>
  <si>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</si>
  <si>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</si>
  <si>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</si>
  <si>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</si>
  <si>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</si>
  <si>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</si>
  <si>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</si>
  <si>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</si>
  <si>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</si>
  <si>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</si>
  <si>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</si>
  <si>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MART</t>
  </si>
  <si>
    <t>2023  1 - 31 MART</t>
  </si>
  <si>
    <t>CAYMAN ADALARI</t>
  </si>
  <si>
    <t>GUAM</t>
  </si>
  <si>
    <t>ST. LUCİA</t>
  </si>
  <si>
    <t>BURUNDİ</t>
  </si>
  <si>
    <t>BELİZE</t>
  </si>
  <si>
    <t>BURKİNA FASO</t>
  </si>
  <si>
    <t>UKRAYNA</t>
  </si>
  <si>
    <t>SUUDİ ARABİSTAN</t>
  </si>
  <si>
    <t>TRİNİDAD VE TOBAGO</t>
  </si>
  <si>
    <t>RUSYA FEDERASYONU</t>
  </si>
  <si>
    <t>ALMANYA</t>
  </si>
  <si>
    <t>İTALYA</t>
  </si>
  <si>
    <t>ABD</t>
  </si>
  <si>
    <t>BİRLEŞİK KRALLIK</t>
  </si>
  <si>
    <t>FRANSA</t>
  </si>
  <si>
    <t>İSPANYA</t>
  </si>
  <si>
    <t>IRAK</t>
  </si>
  <si>
    <t>HOLLANDA</t>
  </si>
  <si>
    <t>İSRAİL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</si>
  <si>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</si>
  <si>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</si>
  <si>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</si>
  <si>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</si>
  <si>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</si>
  <si>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</si>
  <si>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</si>
  <si>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</si>
  <si>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</si>
  <si>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KONYA</t>
  </si>
  <si>
    <t>TUNCELI</t>
  </si>
  <si>
    <t>MUŞ</t>
  </si>
  <si>
    <t>ÇORUM</t>
  </si>
  <si>
    <t>SINOP</t>
  </si>
  <si>
    <t>RIZE</t>
  </si>
  <si>
    <t>VAN</t>
  </si>
  <si>
    <t>YOZGAT</t>
  </si>
  <si>
    <t>ADIYAMAN</t>
  </si>
  <si>
    <t>TRABZON</t>
  </si>
  <si>
    <t>BALIKESIR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</si>
  <si>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</si>
  <si>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</si>
  <si>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</si>
  <si>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</si>
  <si>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</si>
  <si>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</si>
  <si>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</si>
  <si>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</si>
  <si>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</si>
  <si>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</si>
  <si>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</si>
  <si>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</si>
  <si>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</si>
  <si>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</si>
  <si>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</si>
  <si>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ROMANYA</t>
  </si>
  <si>
    <t>BAE</t>
  </si>
  <si>
    <t>BULGARİSTAN</t>
  </si>
  <si>
    <t>BELÇİKA</t>
  </si>
  <si>
    <t>MISIR</t>
  </si>
  <si>
    <t>FAS</t>
  </si>
  <si>
    <t>ÇİN</t>
  </si>
  <si>
    <t>YUNANİSTAN</t>
  </si>
  <si>
    <t>İhracatçı Birlikleri Kaydından Muaf İhracat ile Antrepo ve Serbest Bölgeler Farkı</t>
  </si>
  <si>
    <t>GENEL İHRACAT TOPLAMI</t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</si>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</sst>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13086066.804900002</c:v>
                </c:pt>
                <c:pt idx="1">
                  <c:v>14950415.263519997</c:v>
                </c:pt>
                <c:pt idx="2">
                  <c:v>17128645.683280002</c:v>
                </c:pt>
                <c:pt idx="3">
                  <c:v>17697307.198970001</c:v>
                </c:pt>
                <c:pt idx="4">
                  <c:v>14045732.823010001</c:v>
                </c:pt>
                <c:pt idx="5">
                  <c:v>17243355.896119997</c:v>
                </c:pt>
                <c:pt idx="6">
                  <c:v>13509078.77145</c:v>
                </c:pt>
                <c:pt idx="7">
                  <c:v>15250660.887070002</c:v>
                </c:pt>
                <c:pt idx="8">
                  <c:v>16237965.328469999</c:v>
                </c:pt>
                <c:pt idx="9">
                  <c:v>14998963.738830004</c:v>
                </c:pt>
                <c:pt idx="10">
                  <c:v>15467883.541669998</c:v>
                </c:pt>
                <c:pt idx="11">
                  <c:v>16141194.47388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74E-97E8-CB8DF52F0C9F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13632351.467729999</c:v>
                </c:pt>
                <c:pt idx="1">
                  <c:v>13504758.465720005</c:v>
                </c:pt>
                <c:pt idx="2">
                  <c:v>17230629.601369999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B-474E-97E8-CB8DF52F0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79008"/>
        <c:axId val="-1508075200"/>
      </c:lineChart>
      <c:catAx>
        <c:axId val="-15080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5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9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127901.19389</c:v>
                </c:pt>
                <c:pt idx="1">
                  <c:v>106667.98647</c:v>
                </c:pt>
                <c:pt idx="2">
                  <c:v>149714.13592999999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F-4C69-93C4-4AF8DFC3A789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138303.67055000001</c:v>
                </c:pt>
                <c:pt idx="4">
                  <c:v>94929.953850000005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146598.46260999999</c:v>
                </c:pt>
                <c:pt idx="9">
                  <c:v>176846.35021</c:v>
                </c:pt>
                <c:pt idx="10">
                  <c:v>168266.33841999999</c:v>
                </c:pt>
                <c:pt idx="11">
                  <c:v>145779.61577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F-4C69-93C4-4AF8DFC3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62784"/>
        <c:axId val="-1379465504"/>
      </c:lineChart>
      <c:catAx>
        <c:axId val="-1379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65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2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142389.94128</c:v>
                </c:pt>
                <c:pt idx="1">
                  <c:v>156041.65695</c:v>
                </c:pt>
                <c:pt idx="2">
                  <c:v>156525.96455999999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B-44C4-86AF-0F88F9BA9508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111566.39739</c:v>
                </c:pt>
                <c:pt idx="6">
                  <c:v>85829.990950000007</c:v>
                </c:pt>
                <c:pt idx="7">
                  <c:v>90841.221390000006</c:v>
                </c:pt>
                <c:pt idx="8">
                  <c:v>135370.70667000001</c:v>
                </c:pt>
                <c:pt idx="9">
                  <c:v>177542.68354999999</c:v>
                </c:pt>
                <c:pt idx="10">
                  <c:v>224033.9216</c:v>
                </c:pt>
                <c:pt idx="11">
                  <c:v>203262.21061000001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B-44C4-86AF-0F88F9BA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72032"/>
        <c:axId val="-1379464960"/>
      </c:lineChart>
      <c:catAx>
        <c:axId val="-13794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64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72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119197.49917</c:v>
                </c:pt>
                <c:pt idx="1">
                  <c:v>81504.043919999996</c:v>
                </c:pt>
                <c:pt idx="2">
                  <c:v>94052.532919999998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C-4265-9742-405AA1D648F0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37818.71056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C-4265-9742-405AA1D6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71488"/>
        <c:axId val="-1379467136"/>
      </c:lineChart>
      <c:catAx>
        <c:axId val="-1379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67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71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64827.892090000001</c:v>
                </c:pt>
                <c:pt idx="2">
                  <c:v>71187.896110000001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7-4217-BB48-A874D309230A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7-4217-BB48-A874D309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66048"/>
        <c:axId val="-1379470400"/>
      </c:lineChart>
      <c:catAx>
        <c:axId val="-13794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7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70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6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13946.6906</c:v>
                </c:pt>
                <c:pt idx="1">
                  <c:v>16199.178110000001</c:v>
                </c:pt>
                <c:pt idx="2">
                  <c:v>18305.939180000001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C-4804-B901-99DAD783ED27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04-B901-99DAD783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67680"/>
        <c:axId val="-1379466592"/>
      </c:lineChart>
      <c:catAx>
        <c:axId val="-13794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66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7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270969.08885</c:v>
                </c:pt>
                <c:pt idx="1">
                  <c:v>243579.81933999999</c:v>
                </c:pt>
                <c:pt idx="2">
                  <c:v>307274.08194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3-4A45-8F79-8F8D9BA9869D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351901.11695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3-4A45-8F79-8F8D9BA9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395408"/>
        <c:axId val="-1381394864"/>
      </c:lineChart>
      <c:catAx>
        <c:axId val="-138139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394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5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624820.77813999995</c:v>
                </c:pt>
                <c:pt idx="1">
                  <c:v>577489.20530999999</c:v>
                </c:pt>
                <c:pt idx="2">
                  <c:v>760430.31389999995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9DF-945D-247B3763418A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557497.03052000003</c:v>
                </c:pt>
                <c:pt idx="1">
                  <c:v>622166.26231000002</c:v>
                </c:pt>
                <c:pt idx="2">
                  <c:v>751891.70181</c:v>
                </c:pt>
                <c:pt idx="3">
                  <c:v>775662.60608000006</c:v>
                </c:pt>
                <c:pt idx="4">
                  <c:v>612463.31593000004</c:v>
                </c:pt>
                <c:pt idx="5">
                  <c:v>799356.00029999996</c:v>
                </c:pt>
                <c:pt idx="6">
                  <c:v>605449.34011999995</c:v>
                </c:pt>
                <c:pt idx="7">
                  <c:v>730824.52127999999</c:v>
                </c:pt>
                <c:pt idx="8">
                  <c:v>759552.43779999996</c:v>
                </c:pt>
                <c:pt idx="9">
                  <c:v>702928.62523999996</c:v>
                </c:pt>
                <c:pt idx="10">
                  <c:v>763113.15096999996</c:v>
                </c:pt>
                <c:pt idx="11">
                  <c:v>755427.84941999998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9DF-945D-247B3763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403024"/>
        <c:axId val="-1381400304"/>
      </c:lineChart>
      <c:catAx>
        <c:axId val="-138140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400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3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818243.66064999998</c:v>
                </c:pt>
                <c:pt idx="1">
                  <c:v>719202.91949999996</c:v>
                </c:pt>
                <c:pt idx="2">
                  <c:v>903399.56952999998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6C-8AF4-F1F1C53D805C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814840.88063000003</c:v>
                </c:pt>
                <c:pt idx="1">
                  <c:v>879804.00390999997</c:v>
                </c:pt>
                <c:pt idx="2">
                  <c:v>950808.34360999998</c:v>
                </c:pt>
                <c:pt idx="3">
                  <c:v>992918.60548999999</c:v>
                </c:pt>
                <c:pt idx="4">
                  <c:v>766275.06889999995</c:v>
                </c:pt>
                <c:pt idx="5">
                  <c:v>981133.90125999996</c:v>
                </c:pt>
                <c:pt idx="6">
                  <c:v>726549.47731999995</c:v>
                </c:pt>
                <c:pt idx="7">
                  <c:v>834622.45239999995</c:v>
                </c:pt>
                <c:pt idx="8">
                  <c:v>933773.79335000005</c:v>
                </c:pt>
                <c:pt idx="9">
                  <c:v>832710.23921999999</c:v>
                </c:pt>
                <c:pt idx="10">
                  <c:v>843159.75054000004</c:v>
                </c:pt>
                <c:pt idx="11">
                  <c:v>797505.79276999994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6C-8AF4-F1F1C53D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398672"/>
        <c:axId val="-1381402480"/>
      </c:lineChart>
      <c:catAx>
        <c:axId val="-13813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402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8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178540.59745</c:v>
                </c:pt>
                <c:pt idx="1">
                  <c:v>171973.95790000001</c:v>
                </c:pt>
                <c:pt idx="2">
                  <c:v>219903.65457000001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E-4BA2-96E9-0BD5C766237A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132687.99561000001</c:v>
                </c:pt>
                <c:pt idx="1">
                  <c:v>177385.20368000001</c:v>
                </c:pt>
                <c:pt idx="2">
                  <c:v>191677.96424999999</c:v>
                </c:pt>
                <c:pt idx="3">
                  <c:v>186942.61778999999</c:v>
                </c:pt>
                <c:pt idx="4">
                  <c:v>116439.71348999999</c:v>
                </c:pt>
                <c:pt idx="5">
                  <c:v>171939.23658</c:v>
                </c:pt>
                <c:pt idx="6">
                  <c:v>155364.58953999999</c:v>
                </c:pt>
                <c:pt idx="7">
                  <c:v>190902.8988</c:v>
                </c:pt>
                <c:pt idx="8">
                  <c:v>209792.86973000001</c:v>
                </c:pt>
                <c:pt idx="9">
                  <c:v>168309.10428999999</c:v>
                </c:pt>
                <c:pt idx="10">
                  <c:v>173197.80934000001</c:v>
                </c:pt>
                <c:pt idx="11">
                  <c:v>182108.30012999999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E-4BA2-96E9-0BD5C766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395952"/>
        <c:axId val="-1381399760"/>
      </c:lineChart>
      <c:catAx>
        <c:axId val="-138139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399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5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211093.40189000001</c:v>
                </c:pt>
                <c:pt idx="1">
                  <c:v>135996.36483999999</c:v>
                </c:pt>
                <c:pt idx="2">
                  <c:v>263607.60358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5-4F74-B90E-E4A7A92CA1AB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225209.29186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245518.38959999999</c:v>
                </c:pt>
                <c:pt idx="9">
                  <c:v>256687.9411</c:v>
                </c:pt>
                <c:pt idx="10">
                  <c:v>256453.57212999999</c:v>
                </c:pt>
                <c:pt idx="11">
                  <c:v>260561.69737000001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5-4F74-B90E-E4A7A92C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404656"/>
        <c:axId val="-1381408464"/>
      </c:lineChart>
      <c:catAx>
        <c:axId val="-138140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408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4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537874.60022000002</c:v>
                </c:pt>
                <c:pt idx="9">
                  <c:v>462062.36333999998</c:v>
                </c:pt>
                <c:pt idx="10">
                  <c:v>503462.43566999998</c:v>
                </c:pt>
                <c:pt idx="11">
                  <c:v>515371.02736000001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E4E-A6DE-1DDB0B743870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441411.57266000001</c:v>
                </c:pt>
                <c:pt idx="1">
                  <c:v>398681.65784</c:v>
                </c:pt>
                <c:pt idx="2">
                  <c:v>483485.75111999997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E4E-A6DE-1DDB0B74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70304"/>
        <c:axId val="-1508078464"/>
      </c:lineChart>
      <c:catAx>
        <c:axId val="-15080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8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0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2295875.6184100001</c:v>
                </c:pt>
                <c:pt idx="1">
                  <c:v>2255783.1451400002</c:v>
                </c:pt>
                <c:pt idx="2">
                  <c:v>2870598.1015300001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6A7-928A-F7D4E822470D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2140750.01669</c:v>
                </c:pt>
                <c:pt idx="1">
                  <c:v>2432043.93799</c:v>
                </c:pt>
                <c:pt idx="2">
                  <c:v>3019051.4755099998</c:v>
                </c:pt>
                <c:pt idx="3">
                  <c:v>3329557.4687399999</c:v>
                </c:pt>
                <c:pt idx="4">
                  <c:v>2789165.76174</c:v>
                </c:pt>
                <c:pt idx="5">
                  <c:v>3166449.60672</c:v>
                </c:pt>
                <c:pt idx="6">
                  <c:v>2890355.2037</c:v>
                </c:pt>
                <c:pt idx="7">
                  <c:v>2921193.6003200002</c:v>
                </c:pt>
                <c:pt idx="8">
                  <c:v>2938736.5585500002</c:v>
                </c:pt>
                <c:pt idx="9">
                  <c:v>2603687.47089</c:v>
                </c:pt>
                <c:pt idx="10">
                  <c:v>2595009.1252799998</c:v>
                </c:pt>
                <c:pt idx="11">
                  <c:v>2701261.7737199999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6A7-928A-F7D4E822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406288"/>
        <c:axId val="-1381405200"/>
      </c:lineChart>
      <c:catAx>
        <c:axId val="-13814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405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406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843502.82565000001</c:v>
                </c:pt>
                <c:pt idx="1">
                  <c:v>849924.22076000005</c:v>
                </c:pt>
                <c:pt idx="2">
                  <c:v>1059541.5651400001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2-48C3-A7AB-0DCF153A5241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711180.44547000004</c:v>
                </c:pt>
                <c:pt idx="1">
                  <c:v>812965.63149000006</c:v>
                </c:pt>
                <c:pt idx="2">
                  <c:v>908553.83874000004</c:v>
                </c:pt>
                <c:pt idx="3">
                  <c:v>905912.17776999995</c:v>
                </c:pt>
                <c:pt idx="4">
                  <c:v>719489.84420000005</c:v>
                </c:pt>
                <c:pt idx="5">
                  <c:v>903208.08539999998</c:v>
                </c:pt>
                <c:pt idx="6">
                  <c:v>720295.57866999996</c:v>
                </c:pt>
                <c:pt idx="7">
                  <c:v>848050.70825000003</c:v>
                </c:pt>
                <c:pt idx="8">
                  <c:v>946875.48080000002</c:v>
                </c:pt>
                <c:pt idx="9">
                  <c:v>851642.97464000003</c:v>
                </c:pt>
                <c:pt idx="10">
                  <c:v>1010231.85951</c:v>
                </c:pt>
                <c:pt idx="11">
                  <c:v>1025428.92234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2-48C3-A7AB-0DCF153A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398128"/>
        <c:axId val="-1381397584"/>
      </c:lineChart>
      <c:catAx>
        <c:axId val="-138139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397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398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2715165.8783300002</c:v>
                </c:pt>
                <c:pt idx="1">
                  <c:v>2614119.3616300002</c:v>
                </c:pt>
                <c:pt idx="2">
                  <c:v>3289873.1191099999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530-99BB-FAA5F0984F57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2227496.1269700001</c:v>
                </c:pt>
                <c:pt idx="1">
                  <c:v>2538030.7753300001</c:v>
                </c:pt>
                <c:pt idx="2">
                  <c:v>2679513.8955000001</c:v>
                </c:pt>
                <c:pt idx="3">
                  <c:v>2742252.9052900001</c:v>
                </c:pt>
                <c:pt idx="4">
                  <c:v>2295032.0880900002</c:v>
                </c:pt>
                <c:pt idx="5">
                  <c:v>2768823.0622200002</c:v>
                </c:pt>
                <c:pt idx="6">
                  <c:v>2048247.6850399999</c:v>
                </c:pt>
                <c:pt idx="7">
                  <c:v>2264595.49835</c:v>
                </c:pt>
                <c:pt idx="8">
                  <c:v>2751349.93365</c:v>
                </c:pt>
                <c:pt idx="9">
                  <c:v>2647939.9491599998</c:v>
                </c:pt>
                <c:pt idx="10">
                  <c:v>2872493.1332399999</c:v>
                </c:pt>
                <c:pt idx="11">
                  <c:v>3143069.6907000002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530-99BB-FAA5F098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81312"/>
        <c:axId val="-1377380768"/>
      </c:lineChart>
      <c:catAx>
        <c:axId val="-13773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0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1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1174044.26327</c:v>
                </c:pt>
                <c:pt idx="1">
                  <c:v>1308510.8467900001</c:v>
                </c:pt>
                <c:pt idx="2">
                  <c:v>1517784.3351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3-4F2F-A5F4-73A76A1A50E6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1173475.6285399999</c:v>
                </c:pt>
                <c:pt idx="2">
                  <c:v>1365461.8518999999</c:v>
                </c:pt>
                <c:pt idx="3">
                  <c:v>1395625.0508300001</c:v>
                </c:pt>
                <c:pt idx="4">
                  <c:v>1064269.55877</c:v>
                </c:pt>
                <c:pt idx="5">
                  <c:v>1356737.61121</c:v>
                </c:pt>
                <c:pt idx="6">
                  <c:v>1024762.13822</c:v>
                </c:pt>
                <c:pt idx="7">
                  <c:v>1253699.3398899999</c:v>
                </c:pt>
                <c:pt idx="8">
                  <c:v>1334659.6211000001</c:v>
                </c:pt>
                <c:pt idx="9">
                  <c:v>1320645.8375200001</c:v>
                </c:pt>
                <c:pt idx="10">
                  <c:v>1424035.77012</c:v>
                </c:pt>
                <c:pt idx="11">
                  <c:v>1473572.9782499999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3-4F2F-A5F4-73A76A1A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79136"/>
        <c:axId val="-1377386208"/>
      </c:lineChart>
      <c:catAx>
        <c:axId val="-13773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6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79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1627997.4745</c:v>
                </c:pt>
                <c:pt idx="1">
                  <c:v>1579109.0869100001</c:v>
                </c:pt>
                <c:pt idx="2">
                  <c:v>1997221.2774100001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2-44CF-AC1A-B5B813117266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1591577.56587</c:v>
                </c:pt>
                <c:pt idx="1">
                  <c:v>1840368.7664000001</c:v>
                </c:pt>
                <c:pt idx="2">
                  <c:v>2014062.8145399999</c:v>
                </c:pt>
                <c:pt idx="3">
                  <c:v>2035727.2286400001</c:v>
                </c:pt>
                <c:pt idx="4">
                  <c:v>1335901.6203000001</c:v>
                </c:pt>
                <c:pt idx="5">
                  <c:v>1965743.3236700001</c:v>
                </c:pt>
                <c:pt idx="6">
                  <c:v>1617663.03492</c:v>
                </c:pt>
                <c:pt idx="7">
                  <c:v>1836898.09562</c:v>
                </c:pt>
                <c:pt idx="8">
                  <c:v>1920866.0011499999</c:v>
                </c:pt>
                <c:pt idx="9">
                  <c:v>1702411.1653700001</c:v>
                </c:pt>
                <c:pt idx="10">
                  <c:v>1632220.46331</c:v>
                </c:pt>
                <c:pt idx="11">
                  <c:v>1705030.4055699999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2-44CF-AC1A-B5B81311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81856"/>
        <c:axId val="-1377382944"/>
      </c:lineChart>
      <c:catAx>
        <c:axId val="-13773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2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1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1049769.3623200001</c:v>
                </c:pt>
                <c:pt idx="1">
                  <c:v>1001119.42015</c:v>
                </c:pt>
                <c:pt idx="2">
                  <c:v>1224869.6907200001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2-4BEB-8BE6-6CD7EDC7E212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1241122.85455</c:v>
                </c:pt>
                <c:pt idx="2">
                  <c:v>1443495.9820999999</c:v>
                </c:pt>
                <c:pt idx="3">
                  <c:v>1496964.3426000001</c:v>
                </c:pt>
                <c:pt idx="4">
                  <c:v>1165787.89479</c:v>
                </c:pt>
                <c:pt idx="5">
                  <c:v>1343502.43622</c:v>
                </c:pt>
                <c:pt idx="6">
                  <c:v>978604.20664999995</c:v>
                </c:pt>
                <c:pt idx="7">
                  <c:v>1131644.7298699999</c:v>
                </c:pt>
                <c:pt idx="8">
                  <c:v>1187713.1680699999</c:v>
                </c:pt>
                <c:pt idx="9">
                  <c:v>1048182.53978</c:v>
                </c:pt>
                <c:pt idx="10">
                  <c:v>1127777.55599</c:v>
                </c:pt>
                <c:pt idx="11">
                  <c:v>1096187.9525899999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2-4BEB-8BE6-6CD7EDC7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84576"/>
        <c:axId val="-1377377504"/>
      </c:lineChart>
      <c:catAx>
        <c:axId val="-13773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77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360419.54694999999</c:v>
                </c:pt>
                <c:pt idx="1">
                  <c:v>359847.35064000002</c:v>
                </c:pt>
                <c:pt idx="2">
                  <c:v>444121.94806000002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2-4035-8AF6-489A0B59CA4B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428045.01968999999</c:v>
                </c:pt>
                <c:pt idx="2">
                  <c:v>513024.81352999998</c:v>
                </c:pt>
                <c:pt idx="3">
                  <c:v>565782.74280000001</c:v>
                </c:pt>
                <c:pt idx="4">
                  <c:v>444257.35421000002</c:v>
                </c:pt>
                <c:pt idx="5">
                  <c:v>522786.63435000001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458804.30755999999</c:v>
                </c:pt>
                <c:pt idx="9">
                  <c:v>413673.52396999998</c:v>
                </c:pt>
                <c:pt idx="10">
                  <c:v>416756.17362999998</c:v>
                </c:pt>
                <c:pt idx="11">
                  <c:v>439977.49638999999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2-4035-8AF6-489A0B59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76960"/>
        <c:axId val="-1377380224"/>
      </c:lineChart>
      <c:catAx>
        <c:axId val="-13773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0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76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416769.66616000002</c:v>
                </c:pt>
                <c:pt idx="1">
                  <c:v>526859.65873999998</c:v>
                </c:pt>
                <c:pt idx="2">
                  <c:v>740273.65304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4-4B58-B60F-AD078A6CBD47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490405.67524999997</c:v>
                </c:pt>
                <c:pt idx="2">
                  <c:v>434650.12793999998</c:v>
                </c:pt>
                <c:pt idx="3">
                  <c:v>528519.02058999997</c:v>
                </c:pt>
                <c:pt idx="4">
                  <c:v>352291.01225999999</c:v>
                </c:pt>
                <c:pt idx="5">
                  <c:v>532181.44374000002</c:v>
                </c:pt>
                <c:pt idx="6">
                  <c:v>370703.57504000003</c:v>
                </c:pt>
                <c:pt idx="7">
                  <c:v>500812.33273999998</c:v>
                </c:pt>
                <c:pt idx="8">
                  <c:v>600765.37797000003</c:v>
                </c:pt>
                <c:pt idx="9">
                  <c:v>535725.72025999997</c:v>
                </c:pt>
                <c:pt idx="10">
                  <c:v>602092.56129999994</c:v>
                </c:pt>
                <c:pt idx="11">
                  <c:v>545780.88184000005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4-4B58-B60F-AD078A6C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74240"/>
        <c:axId val="-1377383488"/>
      </c:lineChart>
      <c:catAx>
        <c:axId val="-13773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3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74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1106699.6452899999</c:v>
                </c:pt>
                <c:pt idx="1">
                  <c:v>1058164.5349399999</c:v>
                </c:pt>
                <c:pt idx="2">
                  <c:v>1398927.57941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8-4FB7-BDCC-9E4E64285C68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1746708.8002899999</c:v>
                </c:pt>
                <c:pt idx="2">
                  <c:v>2254350.5363500002</c:v>
                </c:pt>
                <c:pt idx="3">
                  <c:v>2016306.50877</c:v>
                </c:pt>
                <c:pt idx="4">
                  <c:v>1903115.9358300001</c:v>
                </c:pt>
                <c:pt idx="5">
                  <c:v>2283539.2785899998</c:v>
                </c:pt>
                <c:pt idx="6">
                  <c:v>1597126.9831000001</c:v>
                </c:pt>
                <c:pt idx="7">
                  <c:v>1804303.76758</c:v>
                </c:pt>
                <c:pt idx="8">
                  <c:v>1755196.7355</c:v>
                </c:pt>
                <c:pt idx="9">
                  <c:v>1380034.7010300001</c:v>
                </c:pt>
                <c:pt idx="10">
                  <c:v>1345027.3361899999</c:v>
                </c:pt>
                <c:pt idx="11">
                  <c:v>1335860.28794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8-4FB7-BDCC-9E4E6428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75328"/>
        <c:axId val="-1377386752"/>
      </c:lineChart>
      <c:catAx>
        <c:axId val="-13773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386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375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441411.57266000001</c:v>
                </c:pt>
                <c:pt idx="1">
                  <c:v>398681.65784</c:v>
                </c:pt>
                <c:pt idx="2">
                  <c:v>483485.75111999997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A-43FB-8105-DEF84AC706FF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537874.60022000002</c:v>
                </c:pt>
                <c:pt idx="9">
                  <c:v>462062.36333999998</c:v>
                </c:pt>
                <c:pt idx="10">
                  <c:v>503462.43566999998</c:v>
                </c:pt>
                <c:pt idx="11">
                  <c:v>515371.02736000001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A-43FB-8105-DEF84AC7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069344"/>
        <c:axId val="-1377070432"/>
      </c:lineChart>
      <c:catAx>
        <c:axId val="-13770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070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69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17553856.175000001</c:v>
                </c:pt>
                <c:pt idx="1">
                  <c:v>19904429.603</c:v>
                </c:pt>
                <c:pt idx="2">
                  <c:v>22609765.259</c:v>
                </c:pt>
                <c:pt idx="3">
                  <c:v>23331481.037999999</c:v>
                </c:pt>
                <c:pt idx="4">
                  <c:v>18932232.923999999</c:v>
                </c:pt>
                <c:pt idx="5">
                  <c:v>23359682.135000002</c:v>
                </c:pt>
                <c:pt idx="6">
                  <c:v>18536676.919</c:v>
                </c:pt>
                <c:pt idx="7">
                  <c:v>21276214.969000001</c:v>
                </c:pt>
                <c:pt idx="8">
                  <c:v>22597281.936999999</c:v>
                </c:pt>
                <c:pt idx="9">
                  <c:v>21308399.988000002</c:v>
                </c:pt>
                <c:pt idx="10">
                  <c:v>21874488.548</c:v>
                </c:pt>
                <c:pt idx="11">
                  <c:v>22912874.491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7-4982-9546-91214750DFC8}"/>
            </c:ext>
          </c:extLst>
        </c:ser>
        <c:ser>
          <c:idx val="1"/>
          <c:order val="1"/>
          <c:tx>
            <c:strRef>
              <c:f>'2002_2020_AYLIK_IHR'!$A$83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'2002_2020_AYLIK_IHR'!$C$83:$N$83</c:f>
              <c:numCache>
                <c:formatCode>#,##0</c:formatCode>
                <c:ptCount val="12"/>
                <c:pt idx="0">
                  <c:v>19356687.723999999</c:v>
                </c:pt>
                <c:pt idx="1">
                  <c:v>18634866.550000001</c:v>
                </c:pt>
                <c:pt idx="2">
                  <c:v>23596313.989999998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7-4982-9546-91214750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82816"/>
        <c:axId val="-1508070848"/>
      </c:lineChart>
      <c:catAx>
        <c:axId val="-15080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0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82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108678.83362999999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B26-A62F-BF7DF9CCE30F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7-4B26-A62F-BF7DF9CC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079680"/>
        <c:axId val="-1377079136"/>
      </c:lineChart>
      <c:catAx>
        <c:axId val="-13770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07913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96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281077.73534000001</c:v>
                </c:pt>
                <c:pt idx="1">
                  <c:v>303151.26332999999</c:v>
                </c:pt>
                <c:pt idx="2">
                  <c:v>506284.07095999998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5-43C3-B4C7-AA39AD893103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326942.17726000003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286912.79222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503261.41817000002</c:v>
                </c:pt>
                <c:pt idx="11">
                  <c:v>647452.70845000003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5-43C3-B4C7-AA39AD89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078048"/>
        <c:axId val="-1377070976"/>
      </c:lineChart>
      <c:catAx>
        <c:axId val="-13770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07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8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523604.51474999997</c:v>
                </c:pt>
                <c:pt idx="1">
                  <c:v>562760.88794000004</c:v>
                </c:pt>
                <c:pt idx="2">
                  <c:v>670767.09848000004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7-40EB-9CA4-7944DADCFCA5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616160.55461999995</c:v>
                </c:pt>
                <c:pt idx="3">
                  <c:v>635001.85988</c:v>
                </c:pt>
                <c:pt idx="4">
                  <c:v>494775.10843000002</c:v>
                </c:pt>
                <c:pt idx="5">
                  <c:v>619968.82767999999</c:v>
                </c:pt>
                <c:pt idx="6">
                  <c:v>458394.82975999999</c:v>
                </c:pt>
                <c:pt idx="7">
                  <c:v>544639.83990000002</c:v>
                </c:pt>
                <c:pt idx="8">
                  <c:v>576897.46851000004</c:v>
                </c:pt>
                <c:pt idx="9">
                  <c:v>551141.05284999998</c:v>
                </c:pt>
                <c:pt idx="10">
                  <c:v>598911.93345000001</c:v>
                </c:pt>
                <c:pt idx="11">
                  <c:v>586554.70885000005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7-40EB-9CA4-7944DADC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076960"/>
        <c:axId val="-1377073152"/>
      </c:lineChart>
      <c:catAx>
        <c:axId val="-13770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7073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7076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2549653.6429399997</c:v>
                </c:pt>
                <c:pt idx="1">
                  <c:v>2742282.8516199999</c:v>
                </c:pt>
                <c:pt idx="2">
                  <c:v>2964177.4834699999</c:v>
                </c:pt>
                <c:pt idx="3">
                  <c:v>2748811.7916299999</c:v>
                </c:pt>
                <c:pt idx="4">
                  <c:v>2408145.852</c:v>
                </c:pt>
                <c:pt idx="5">
                  <c:v>2984420.18236</c:v>
                </c:pt>
                <c:pt idx="6">
                  <c:v>2311607.8848699997</c:v>
                </c:pt>
                <c:pt idx="7">
                  <c:v>2759916.1127000004</c:v>
                </c:pt>
                <c:pt idx="8">
                  <c:v>2982221.8033799999</c:v>
                </c:pt>
                <c:pt idx="9">
                  <c:v>3025050.1796800001</c:v>
                </c:pt>
                <c:pt idx="10">
                  <c:v>3319088.8972100001</c:v>
                </c:pt>
                <c:pt idx="11">
                  <c:v>3426917.98447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F00-B2C5-AD612E7A2789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2867220.4948900002</c:v>
                </c:pt>
                <c:pt idx="1">
                  <c:v>2557068.7010999997</c:v>
                </c:pt>
                <c:pt idx="2">
                  <c:v>3201837.4505400001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6-4F00-B2C5-AD612E7A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68672"/>
        <c:axId val="-1508076288"/>
      </c:lineChart>
      <c:catAx>
        <c:axId val="-15080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6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68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7-4815-959A-478DFA6F66E2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7-4815-959A-478DFA6F66E2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7-4815-959A-478DFA6F66E2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7-4815-959A-478DFA6F66E2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F7-4815-959A-478DFA6F66E2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F7-4815-959A-478DFA6F66E2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F7-4815-959A-478DFA6F66E2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F7-4815-959A-478DFA6F66E2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F7-4815-959A-478DFA6F66E2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F7-4815-959A-478DFA6F66E2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F7-4815-959A-478DFA6F66E2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F7-4815-959A-478DFA6F66E2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17553856.175000001</c:v>
                </c:pt>
                <c:pt idx="1">
                  <c:v>19904429.603</c:v>
                </c:pt>
                <c:pt idx="2">
                  <c:v>22609765.259</c:v>
                </c:pt>
                <c:pt idx="3">
                  <c:v>23331481.037999999</c:v>
                </c:pt>
                <c:pt idx="4">
                  <c:v>18932232.923999999</c:v>
                </c:pt>
                <c:pt idx="5">
                  <c:v>23359682.135000002</c:v>
                </c:pt>
                <c:pt idx="6">
                  <c:v>18536676.919</c:v>
                </c:pt>
                <c:pt idx="7">
                  <c:v>21276214.969000001</c:v>
                </c:pt>
                <c:pt idx="8">
                  <c:v>22597281.936999999</c:v>
                </c:pt>
                <c:pt idx="9">
                  <c:v>21308399.988000002</c:v>
                </c:pt>
                <c:pt idx="10">
                  <c:v>21874488.548</c:v>
                </c:pt>
                <c:pt idx="11">
                  <c:v>22912874.491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F7-4815-959A-478DFA6F66E2}"/>
            </c:ext>
          </c:extLst>
        </c:ser>
        <c:ser>
          <c:idx val="13"/>
          <c:order val="13"/>
          <c:tx>
            <c:strRef>
              <c:f>'2002_2020_AYLIK_IHR'!$A$83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'2002_2020_AYLIK_IHR'!$C$83:$N$83</c:f>
              <c:numCache>
                <c:formatCode>#,##0</c:formatCode>
                <c:ptCount val="12"/>
                <c:pt idx="0">
                  <c:v>19356687.723999999</c:v>
                </c:pt>
                <c:pt idx="1">
                  <c:v>18634866.550000001</c:v>
                </c:pt>
                <c:pt idx="2">
                  <c:v>23596313.989999998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F7-4815-959A-478DFA6F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74656"/>
        <c:axId val="-1508074112"/>
      </c:lineChart>
      <c:catAx>
        <c:axId val="-15080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46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254197383.98600003</c:v>
                </c:pt>
                <c:pt idx="21">
                  <c:v>61587868.263999999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F-4B48-B1CA-9498B4A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8071936"/>
        <c:axId val="-1508073024"/>
      </c:barChart>
      <c:catAx>
        <c:axId val="-1508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08073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719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986873.47650999995</c:v>
                </c:pt>
                <c:pt idx="1">
                  <c:v>830192.28726000001</c:v>
                </c:pt>
                <c:pt idx="2">
                  <c:v>1127421.3658700001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165-96CC-B26F729E285E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938161.19772000005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864790.19958000001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993087.55908000004</c:v>
                </c:pt>
                <c:pt idx="8">
                  <c:v>1009061.48181</c:v>
                </c:pt>
                <c:pt idx="9">
                  <c:v>1040136.98421</c:v>
                </c:pt>
                <c:pt idx="10">
                  <c:v>1073572.9143099999</c:v>
                </c:pt>
                <c:pt idx="11">
                  <c:v>1122834.43407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165-96CC-B26F729E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8081184"/>
        <c:axId val="-1379459520"/>
      </c:lineChart>
      <c:catAx>
        <c:axId val="-150808118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5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595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08081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324395.20879</c:v>
                </c:pt>
                <c:pt idx="1">
                  <c:v>309264.70762</c:v>
                </c:pt>
                <c:pt idx="2">
                  <c:v>307863.73752000002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5-4F0F-9B1D-100E49AB1ACC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293443.20367999998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238895.37641999999</c:v>
                </c:pt>
                <c:pt idx="10">
                  <c:v>354076.88809999998</c:v>
                </c:pt>
                <c:pt idx="11">
                  <c:v>414820.75673000002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5-4F0F-9B1D-100E49AB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63872"/>
        <c:axId val="-1379457888"/>
      </c:lineChart>
      <c:catAx>
        <c:axId val="-13794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5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57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3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170640.50719999999</c:v>
                </c:pt>
                <c:pt idx="1">
                  <c:v>171301.92402999999</c:v>
                </c:pt>
                <c:pt idx="2">
                  <c:v>209061.48261000001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9-4673-AEBC-3518A26DE84C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182178.29292000001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261537.73832</c:v>
                </c:pt>
                <c:pt idx="9">
                  <c:v>246270.32005000001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9-4673-AEBC-3518A26D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463328"/>
        <c:axId val="-1379458432"/>
      </c:lineChart>
      <c:catAx>
        <c:axId val="-13794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79458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79463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238124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K1" sqref="K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1" t="s">
        <v>126</v>
      </c>
      <c r="C1" s="141"/>
      <c r="D1" s="141"/>
      <c r="E1" s="141"/>
      <c r="F1" s="141"/>
      <c r="G1" s="141"/>
      <c r="H1" s="141"/>
      <c r="I1" s="141"/>
      <c r="J1" s="14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8" t="s">
        <v>127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7.399999999999999" x14ac:dyDescent="0.25">
      <c r="A6" s="3"/>
      <c r="B6" s="137" t="s">
        <v>128</v>
      </c>
      <c r="C6" s="137"/>
      <c r="D6" s="137"/>
      <c r="E6" s="137"/>
      <c r="F6" s="137" t="s">
        <v>129</v>
      </c>
      <c r="G6" s="137"/>
      <c r="H6" s="137"/>
      <c r="I6" s="137"/>
      <c r="J6" s="137" t="s">
        <v>104</v>
      </c>
      <c r="K6" s="137"/>
      <c r="L6" s="137"/>
      <c r="M6" s="137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120</v>
      </c>
      <c r="E7" s="7" t="s">
        <v>121</v>
      </c>
      <c r="F7" s="5">
        <v>2022</v>
      </c>
      <c r="G7" s="6">
        <v>2023</v>
      </c>
      <c r="H7" s="7" t="s">
        <v>120</v>
      </c>
      <c r="I7" s="7" t="s">
        <v>121</v>
      </c>
      <c r="J7" s="5" t="s">
        <v>130</v>
      </c>
      <c r="K7" s="5" t="s">
        <v>131</v>
      </c>
      <c r="L7" s="7" t="s">
        <v>120</v>
      </c>
      <c r="M7" s="7" t="s">
        <v>121</v>
      </c>
    </row>
    <row r="8" spans="1:13" ht="16.8" x14ac:dyDescent="0.3">
      <c r="A8" s="85" t="s">
        <v>2</v>
      </c>
      <c r="B8" s="8">
        <f>B9+B18+B20</f>
        <v>2964177.4834699999</v>
      </c>
      <c r="C8" s="8">
        <f>C9+C18+C20</f>
        <v>3201837.4505400001</v>
      </c>
      <c r="D8" s="10">
        <f t="shared" ref="D8:D46" si="0">(C8-B8)/B8*100</f>
        <v>8.0177374126661523</v>
      </c>
      <c r="E8" s="10">
        <f t="shared" ref="E8:E46" si="1">C8/C$46*100</f>
        <v>13.569227176316279</v>
      </c>
      <c r="F8" s="8">
        <f>F9+F18+F20</f>
        <v>8256113.9780299999</v>
      </c>
      <c r="G8" s="8">
        <f>G9+G18+G20</f>
        <v>8626126.6465300005</v>
      </c>
      <c r="H8" s="10">
        <f t="shared" ref="H8:H46" si="2">(G8-F8)/F8*100</f>
        <v>4.481680721518936</v>
      </c>
      <c r="I8" s="10">
        <f t="shared" ref="I8:I46" si="3">G8/G$46*100</f>
        <v>14.006210784165486</v>
      </c>
      <c r="J8" s="8">
        <f>J9+J18+J20</f>
        <v>31350227.08123</v>
      </c>
      <c r="K8" s="8">
        <f>K9+K18+K20</f>
        <v>34592307.334830001</v>
      </c>
      <c r="L8" s="10">
        <f t="shared" ref="L8:L46" si="4">(K8-J8)/J8*100</f>
        <v>10.341488899584714</v>
      </c>
      <c r="M8" s="10">
        <f t="shared" ref="M8:M46" si="5">K8/K$46*100</f>
        <v>13.527563719116529</v>
      </c>
    </row>
    <row r="9" spans="1:13" ht="15.6" x14ac:dyDescent="0.3">
      <c r="A9" s="9" t="s">
        <v>3</v>
      </c>
      <c r="B9" s="8">
        <f>B10+B11+B12+B13+B14+B15+B16+B17</f>
        <v>1830721.2725599997</v>
      </c>
      <c r="C9" s="8">
        <f>C10+C11+C12+C13+C14+C15+C16+C17</f>
        <v>2134133.0547000002</v>
      </c>
      <c r="D9" s="10">
        <f t="shared" si="0"/>
        <v>16.573346619593426</v>
      </c>
      <c r="E9" s="10">
        <f t="shared" si="1"/>
        <v>9.0443492810124297</v>
      </c>
      <c r="F9" s="8">
        <f>F10+F11+F12+F13+F14+F15+F16+F17</f>
        <v>5326497.1639099997</v>
      </c>
      <c r="G9" s="8">
        <f>G10+G11+G12+G13+G14+G15+G16+G17</f>
        <v>5841563.359050001</v>
      </c>
      <c r="H9" s="10">
        <f t="shared" si="2"/>
        <v>9.6698858422353666</v>
      </c>
      <c r="I9" s="10">
        <f t="shared" si="3"/>
        <v>9.4849253979855224</v>
      </c>
      <c r="J9" s="8">
        <f>J10+J11+J12+J13+J14+J15+J16+J17</f>
        <v>20219132.982719999</v>
      </c>
      <c r="K9" s="8">
        <f>K10+K11+K12+K13+K14+K15+K16+K17</f>
        <v>22236492.746649999</v>
      </c>
      <c r="L9" s="10">
        <f t="shared" si="4"/>
        <v>9.977479082085809</v>
      </c>
      <c r="M9" s="10">
        <f t="shared" si="5"/>
        <v>8.6957360088295665</v>
      </c>
    </row>
    <row r="10" spans="1:13" ht="13.8" x14ac:dyDescent="0.25">
      <c r="A10" s="11" t="s">
        <v>132</v>
      </c>
      <c r="B10" s="12">
        <v>960869.57848000003</v>
      </c>
      <c r="C10" s="12">
        <v>1127421.3658700001</v>
      </c>
      <c r="D10" s="13">
        <f t="shared" si="0"/>
        <v>17.333443697267263</v>
      </c>
      <c r="E10" s="13">
        <f t="shared" si="1"/>
        <v>4.7779554312923436</v>
      </c>
      <c r="F10" s="12">
        <v>2727976.2864000001</v>
      </c>
      <c r="G10" s="12">
        <v>2944487.1296399999</v>
      </c>
      <c r="H10" s="13">
        <f t="shared" si="2"/>
        <v>7.9366834792292282</v>
      </c>
      <c r="I10" s="13">
        <f t="shared" si="3"/>
        <v>4.7809531530110503</v>
      </c>
      <c r="J10" s="12">
        <v>9856350.3200700004</v>
      </c>
      <c r="K10" s="12">
        <v>11680607.743240001</v>
      </c>
      <c r="L10" s="13">
        <f t="shared" si="4"/>
        <v>18.508447487457449</v>
      </c>
      <c r="M10" s="13">
        <f t="shared" si="5"/>
        <v>4.5677833512304957</v>
      </c>
    </row>
    <row r="11" spans="1:13" ht="13.8" x14ac:dyDescent="0.25">
      <c r="A11" s="11" t="s">
        <v>133</v>
      </c>
      <c r="B11" s="12">
        <v>224880.32947</v>
      </c>
      <c r="C11" s="12">
        <v>307863.73752000002</v>
      </c>
      <c r="D11" s="13">
        <f t="shared" si="0"/>
        <v>36.901141262811237</v>
      </c>
      <c r="E11" s="13">
        <f t="shared" si="1"/>
        <v>1.304711141114969</v>
      </c>
      <c r="F11" s="12">
        <v>763063.47383000003</v>
      </c>
      <c r="G11" s="12">
        <v>941523.65393000003</v>
      </c>
      <c r="H11" s="13">
        <f t="shared" si="2"/>
        <v>23.387330965308195</v>
      </c>
      <c r="I11" s="13">
        <f t="shared" si="3"/>
        <v>1.5287485676466408</v>
      </c>
      <c r="J11" s="12">
        <v>3069264.5748999999</v>
      </c>
      <c r="K11" s="12">
        <v>3130540.61216</v>
      </c>
      <c r="L11" s="13">
        <f t="shared" si="4"/>
        <v>1.9964403773173114</v>
      </c>
      <c r="M11" s="13">
        <f t="shared" si="5"/>
        <v>1.2242198011358696</v>
      </c>
    </row>
    <row r="12" spans="1:13" ht="13.8" x14ac:dyDescent="0.25">
      <c r="A12" s="11" t="s">
        <v>134</v>
      </c>
      <c r="B12" s="12">
        <v>229785.32113999999</v>
      </c>
      <c r="C12" s="12">
        <v>209061.48261000001</v>
      </c>
      <c r="D12" s="13">
        <f t="shared" si="0"/>
        <v>-9.0187825868013931</v>
      </c>
      <c r="E12" s="13">
        <f t="shared" si="1"/>
        <v>0.88599212020402529</v>
      </c>
      <c r="F12" s="12">
        <v>605552.78521</v>
      </c>
      <c r="G12" s="12">
        <v>551003.91384000005</v>
      </c>
      <c r="H12" s="13">
        <f t="shared" si="2"/>
        <v>-9.0081117125211332</v>
      </c>
      <c r="I12" s="13">
        <f t="shared" si="3"/>
        <v>0.89466307143168133</v>
      </c>
      <c r="J12" s="12">
        <v>2193044.3364900001</v>
      </c>
      <c r="K12" s="12">
        <v>2470167.7624599999</v>
      </c>
      <c r="L12" s="13">
        <f t="shared" si="4"/>
        <v>12.636471655358317</v>
      </c>
      <c r="M12" s="13">
        <f t="shared" si="5"/>
        <v>0.96597637966578176</v>
      </c>
    </row>
    <row r="13" spans="1:13" ht="13.8" x14ac:dyDescent="0.25">
      <c r="A13" s="11" t="s">
        <v>135</v>
      </c>
      <c r="B13" s="12">
        <v>155057.61134999999</v>
      </c>
      <c r="C13" s="12">
        <v>149714.13592999999</v>
      </c>
      <c r="D13" s="13">
        <f t="shared" si="0"/>
        <v>-3.4461226207971007</v>
      </c>
      <c r="E13" s="13">
        <f t="shared" si="1"/>
        <v>0.6344810295093043</v>
      </c>
      <c r="F13" s="12">
        <v>400843.34656999999</v>
      </c>
      <c r="G13" s="12">
        <v>384283.31628999999</v>
      </c>
      <c r="H13" s="13">
        <f t="shared" si="2"/>
        <v>-4.1312972815199513</v>
      </c>
      <c r="I13" s="13">
        <f t="shared" si="3"/>
        <v>0.62395943734039805</v>
      </c>
      <c r="J13" s="12">
        <v>1623189.73823</v>
      </c>
      <c r="K13" s="12">
        <v>1554309.8829300001</v>
      </c>
      <c r="L13" s="13">
        <f t="shared" si="4"/>
        <v>-4.2434876020784644</v>
      </c>
      <c r="M13" s="13">
        <f t="shared" si="5"/>
        <v>0.60782375043880432</v>
      </c>
    </row>
    <row r="14" spans="1:13" ht="13.8" x14ac:dyDescent="0.25">
      <c r="A14" s="11" t="s">
        <v>136</v>
      </c>
      <c r="B14" s="12">
        <v>147564.06748999999</v>
      </c>
      <c r="C14" s="12">
        <v>156525.96455999999</v>
      </c>
      <c r="D14" s="13">
        <f t="shared" si="0"/>
        <v>6.073224479670384</v>
      </c>
      <c r="E14" s="13">
        <f t="shared" si="1"/>
        <v>0.66334921897689159</v>
      </c>
      <c r="F14" s="12">
        <v>495350.57958000002</v>
      </c>
      <c r="G14" s="12">
        <v>454957.56279</v>
      </c>
      <c r="H14" s="13">
        <f t="shared" si="2"/>
        <v>-8.1544301056937556</v>
      </c>
      <c r="I14" s="13">
        <f t="shared" si="3"/>
        <v>0.7387129569736004</v>
      </c>
      <c r="J14" s="12">
        <v>2175969.1579100001</v>
      </c>
      <c r="K14" s="12">
        <v>1707651.1467899999</v>
      </c>
      <c r="L14" s="13">
        <f t="shared" si="4"/>
        <v>-21.522272474202513</v>
      </c>
      <c r="M14" s="13">
        <f t="shared" si="5"/>
        <v>0.66778892412779445</v>
      </c>
    </row>
    <row r="15" spans="1:13" ht="13.8" x14ac:dyDescent="0.25">
      <c r="A15" s="11" t="s">
        <v>137</v>
      </c>
      <c r="B15" s="12">
        <v>31049.380369999999</v>
      </c>
      <c r="C15" s="12">
        <v>94052.532919999998</v>
      </c>
      <c r="D15" s="13">
        <f t="shared" si="0"/>
        <v>202.91275316680338</v>
      </c>
      <c r="E15" s="13">
        <f t="shared" si="1"/>
        <v>0.39858993637675355</v>
      </c>
      <c r="F15" s="12">
        <v>114836.22053999999</v>
      </c>
      <c r="G15" s="12">
        <v>294754.07601000002</v>
      </c>
      <c r="H15" s="13">
        <f t="shared" si="2"/>
        <v>156.67343859277452</v>
      </c>
      <c r="I15" s="13">
        <f t="shared" si="3"/>
        <v>0.47859113217966798</v>
      </c>
      <c r="J15" s="12">
        <v>355550.54940999998</v>
      </c>
      <c r="K15" s="12">
        <v>675501.94154000003</v>
      </c>
      <c r="L15" s="13">
        <f t="shared" si="4"/>
        <v>89.987596042511214</v>
      </c>
      <c r="M15" s="13">
        <f t="shared" si="5"/>
        <v>0.26415975864577829</v>
      </c>
    </row>
    <row r="16" spans="1:13" ht="13.8" x14ac:dyDescent="0.25">
      <c r="A16" s="11" t="s">
        <v>138</v>
      </c>
      <c r="B16" s="12">
        <v>64496.353640000001</v>
      </c>
      <c r="C16" s="12">
        <v>71187.896110000001</v>
      </c>
      <c r="D16" s="13">
        <f t="shared" si="0"/>
        <v>10.375070980524349</v>
      </c>
      <c r="E16" s="13">
        <f t="shared" si="1"/>
        <v>0.30169074771665222</v>
      </c>
      <c r="F16" s="12">
        <v>173747.38449</v>
      </c>
      <c r="G16" s="12">
        <v>222101.89866000001</v>
      </c>
      <c r="H16" s="13">
        <f t="shared" si="2"/>
        <v>27.830355151494697</v>
      </c>
      <c r="I16" s="13">
        <f t="shared" si="3"/>
        <v>0.36062605334535563</v>
      </c>
      <c r="J16" s="12">
        <v>798646.54584000004</v>
      </c>
      <c r="K16" s="12">
        <v>877225.67134999996</v>
      </c>
      <c r="L16" s="13">
        <f t="shared" si="4"/>
        <v>9.8390365449276462</v>
      </c>
      <c r="M16" s="13">
        <f t="shared" si="5"/>
        <v>0.34304523402761383</v>
      </c>
    </row>
    <row r="17" spans="1:13" ht="13.8" x14ac:dyDescent="0.25">
      <c r="A17" s="11" t="s">
        <v>139</v>
      </c>
      <c r="B17" s="12">
        <v>17018.63062</v>
      </c>
      <c r="C17" s="12">
        <v>18305.939180000001</v>
      </c>
      <c r="D17" s="13">
        <f t="shared" si="0"/>
        <v>7.5641136395967052</v>
      </c>
      <c r="E17" s="13">
        <f t="shared" si="1"/>
        <v>7.757965582148961E-2</v>
      </c>
      <c r="F17" s="12">
        <v>45127.087290000003</v>
      </c>
      <c r="G17" s="12">
        <v>48451.807889999996</v>
      </c>
      <c r="H17" s="13">
        <f t="shared" si="2"/>
        <v>7.3674610963352354</v>
      </c>
      <c r="I17" s="13">
        <f t="shared" si="3"/>
        <v>7.8671026057126198E-2</v>
      </c>
      <c r="J17" s="12">
        <v>147117.75987000001</v>
      </c>
      <c r="K17" s="12">
        <v>140487.98618000001</v>
      </c>
      <c r="L17" s="13">
        <f t="shared" si="4"/>
        <v>-4.506440076207233</v>
      </c>
      <c r="M17" s="13">
        <f t="shared" si="5"/>
        <v>5.4938809557429948E-2</v>
      </c>
    </row>
    <row r="18" spans="1:13" ht="15.6" x14ac:dyDescent="0.3">
      <c r="A18" s="9" t="s">
        <v>12</v>
      </c>
      <c r="B18" s="8">
        <f>B19</f>
        <v>381564.50910000002</v>
      </c>
      <c r="C18" s="8">
        <f>C19</f>
        <v>307274.08194</v>
      </c>
      <c r="D18" s="10">
        <f t="shared" si="0"/>
        <v>-19.469952101999631</v>
      </c>
      <c r="E18" s="10">
        <f t="shared" si="1"/>
        <v>1.3022122102215679</v>
      </c>
      <c r="F18" s="8">
        <f>F19</f>
        <v>998061.81947999995</v>
      </c>
      <c r="G18" s="8">
        <f>G19</f>
        <v>821822.99013000005</v>
      </c>
      <c r="H18" s="10">
        <f t="shared" si="2"/>
        <v>-17.658107535044479</v>
      </c>
      <c r="I18" s="10">
        <f t="shared" si="3"/>
        <v>1.3343910307257392</v>
      </c>
      <c r="J18" s="8">
        <f>J19</f>
        <v>3722726.9597</v>
      </c>
      <c r="K18" s="8">
        <f>K19</f>
        <v>3888296.4436900001</v>
      </c>
      <c r="L18" s="10">
        <f t="shared" si="4"/>
        <v>4.4475323004441538</v>
      </c>
      <c r="M18" s="10">
        <f t="shared" si="5"/>
        <v>1.5205455187393664</v>
      </c>
    </row>
    <row r="19" spans="1:13" ht="13.8" x14ac:dyDescent="0.25">
      <c r="A19" s="11" t="s">
        <v>140</v>
      </c>
      <c r="B19" s="12">
        <v>381564.50910000002</v>
      </c>
      <c r="C19" s="12">
        <v>307274.08194</v>
      </c>
      <c r="D19" s="13">
        <f t="shared" si="0"/>
        <v>-19.469952101999631</v>
      </c>
      <c r="E19" s="13">
        <f t="shared" si="1"/>
        <v>1.3022122102215679</v>
      </c>
      <c r="F19" s="12">
        <v>998061.81947999995</v>
      </c>
      <c r="G19" s="12">
        <v>821822.99013000005</v>
      </c>
      <c r="H19" s="13">
        <f t="shared" si="2"/>
        <v>-17.658107535044479</v>
      </c>
      <c r="I19" s="13">
        <f t="shared" si="3"/>
        <v>1.3343910307257392</v>
      </c>
      <c r="J19" s="12">
        <v>3722726.9597</v>
      </c>
      <c r="K19" s="12">
        <v>3888296.4436900001</v>
      </c>
      <c r="L19" s="13">
        <f t="shared" si="4"/>
        <v>4.4475323004441538</v>
      </c>
      <c r="M19" s="13">
        <f t="shared" si="5"/>
        <v>1.5205455187393664</v>
      </c>
    </row>
    <row r="20" spans="1:13" ht="15.6" x14ac:dyDescent="0.3">
      <c r="A20" s="9" t="s">
        <v>110</v>
      </c>
      <c r="B20" s="8">
        <f>B21</f>
        <v>751891.70181</v>
      </c>
      <c r="C20" s="8">
        <f>C21</f>
        <v>760430.31389999995</v>
      </c>
      <c r="D20" s="10">
        <f t="shared" si="0"/>
        <v>1.1356172796488215</v>
      </c>
      <c r="E20" s="10">
        <f t="shared" si="1"/>
        <v>3.222665685082283</v>
      </c>
      <c r="F20" s="8">
        <f>F21</f>
        <v>1931554.9946399999</v>
      </c>
      <c r="G20" s="8">
        <f>G21</f>
        <v>1962740.2973499999</v>
      </c>
      <c r="H20" s="10">
        <f t="shared" si="2"/>
        <v>1.6145179814469754</v>
      </c>
      <c r="I20" s="10">
        <f t="shared" si="3"/>
        <v>3.1868943554542248</v>
      </c>
      <c r="J20" s="8">
        <f>J21</f>
        <v>7408367.1388100004</v>
      </c>
      <c r="K20" s="8">
        <f>K21</f>
        <v>8467518.1444899999</v>
      </c>
      <c r="L20" s="10">
        <f t="shared" si="4"/>
        <v>14.296686244549834</v>
      </c>
      <c r="M20" s="10">
        <f t="shared" si="5"/>
        <v>3.3112821915475954</v>
      </c>
    </row>
    <row r="21" spans="1:13" ht="13.8" x14ac:dyDescent="0.25">
      <c r="A21" s="11" t="s">
        <v>141</v>
      </c>
      <c r="B21" s="12">
        <v>751891.70181</v>
      </c>
      <c r="C21" s="12">
        <v>760430.31389999995</v>
      </c>
      <c r="D21" s="13">
        <f t="shared" si="0"/>
        <v>1.1356172796488215</v>
      </c>
      <c r="E21" s="13">
        <f t="shared" si="1"/>
        <v>3.222665685082283</v>
      </c>
      <c r="F21" s="12">
        <v>1931554.9946399999</v>
      </c>
      <c r="G21" s="12">
        <v>1962740.2973499999</v>
      </c>
      <c r="H21" s="13">
        <f t="shared" si="2"/>
        <v>1.6145179814469754</v>
      </c>
      <c r="I21" s="13">
        <f t="shared" si="3"/>
        <v>3.1868943554542248</v>
      </c>
      <c r="J21" s="12">
        <v>7408367.1388100004</v>
      </c>
      <c r="K21" s="12">
        <v>8467518.1444899999</v>
      </c>
      <c r="L21" s="13">
        <f t="shared" si="4"/>
        <v>14.296686244549834</v>
      </c>
      <c r="M21" s="13">
        <f t="shared" si="5"/>
        <v>3.3112821915475954</v>
      </c>
    </row>
    <row r="22" spans="1:13" ht="16.8" x14ac:dyDescent="0.3">
      <c r="A22" s="85" t="s">
        <v>14</v>
      </c>
      <c r="B22" s="8">
        <f>B23+B27+B29</f>
        <v>17128645.683280002</v>
      </c>
      <c r="C22" s="8">
        <f>C23+C27+C29</f>
        <v>17230629.601369999</v>
      </c>
      <c r="D22" s="10">
        <f t="shared" si="0"/>
        <v>0.59539977634978958</v>
      </c>
      <c r="E22" s="10">
        <f t="shared" si="1"/>
        <v>73.022547541417936</v>
      </c>
      <c r="F22" s="8">
        <f>F23+F27+F29</f>
        <v>45165127.751699999</v>
      </c>
      <c r="G22" s="8">
        <f>G23+G27+G29</f>
        <v>44367739.534819998</v>
      </c>
      <c r="H22" s="10">
        <f t="shared" si="2"/>
        <v>-1.7654953203359149</v>
      </c>
      <c r="I22" s="10">
        <f t="shared" si="3"/>
        <v>72.039738970400933</v>
      </c>
      <c r="J22" s="8">
        <f>J23+J27+J29</f>
        <v>178796247.19116002</v>
      </c>
      <c r="K22" s="8">
        <f>K23+K27+K29</f>
        <v>184959882.19429001</v>
      </c>
      <c r="L22" s="10">
        <f t="shared" si="4"/>
        <v>3.4472955109287828</v>
      </c>
      <c r="M22" s="10">
        <f t="shared" si="5"/>
        <v>72.329855526702488</v>
      </c>
    </row>
    <row r="23" spans="1:13" ht="15.6" x14ac:dyDescent="0.3">
      <c r="A23" s="9" t="s">
        <v>15</v>
      </c>
      <c r="B23" s="8">
        <f>B24+B25+B26</f>
        <v>1401731.5861500001</v>
      </c>
      <c r="C23" s="8">
        <f>C24+C25+C26</f>
        <v>1386910.8276800001</v>
      </c>
      <c r="D23" s="10">
        <f>(C23-B23)/B23*100</f>
        <v>-1.0573178643071559</v>
      </c>
      <c r="E23" s="10">
        <f t="shared" si="1"/>
        <v>5.8776588083535675</v>
      </c>
      <c r="F23" s="8">
        <f>F24+F25+F26</f>
        <v>3855927.5452000001</v>
      </c>
      <c r="G23" s="8">
        <f>G24+G25+G26</f>
        <v>3621961.7299100002</v>
      </c>
      <c r="H23" s="10">
        <f t="shared" si="2"/>
        <v>-6.0676922101725959</v>
      </c>
      <c r="I23" s="10">
        <f t="shared" si="3"/>
        <v>5.8809662227376496</v>
      </c>
      <c r="J23" s="8">
        <f>J24+J25+J26</f>
        <v>15399744.225920001</v>
      </c>
      <c r="K23" s="8">
        <f>K24+K25+K26</f>
        <v>14930426.478120001</v>
      </c>
      <c r="L23" s="10">
        <f t="shared" si="4"/>
        <v>-3.0475684590271976</v>
      </c>
      <c r="M23" s="10">
        <f t="shared" si="5"/>
        <v>5.8386476964776728</v>
      </c>
    </row>
    <row r="24" spans="1:13" ht="13.8" x14ac:dyDescent="0.25">
      <c r="A24" s="11" t="s">
        <v>142</v>
      </c>
      <c r="B24" s="12">
        <v>950808.34360999998</v>
      </c>
      <c r="C24" s="12">
        <v>903399.56952999998</v>
      </c>
      <c r="D24" s="13">
        <f t="shared" si="0"/>
        <v>-4.9861546124006253</v>
      </c>
      <c r="E24" s="13">
        <f t="shared" si="1"/>
        <v>3.8285622488023181</v>
      </c>
      <c r="F24" s="12">
        <v>2645453.2281499999</v>
      </c>
      <c r="G24" s="12">
        <v>2440846.1496799998</v>
      </c>
      <c r="H24" s="13">
        <f t="shared" si="2"/>
        <v>-7.7342920408796827</v>
      </c>
      <c r="I24" s="13">
        <f t="shared" si="3"/>
        <v>3.9631931068261204</v>
      </c>
      <c r="J24" s="12">
        <v>10443755.49934</v>
      </c>
      <c r="K24" s="12">
        <v>10149495.230930001</v>
      </c>
      <c r="L24" s="13">
        <f t="shared" si="4"/>
        <v>-2.8175714035874844</v>
      </c>
      <c r="M24" s="13">
        <f t="shared" si="5"/>
        <v>3.9690310948131975</v>
      </c>
    </row>
    <row r="25" spans="1:13" ht="13.8" x14ac:dyDescent="0.25">
      <c r="A25" s="11" t="s">
        <v>143</v>
      </c>
      <c r="B25" s="12">
        <v>191677.96424999999</v>
      </c>
      <c r="C25" s="12">
        <v>219903.65457000001</v>
      </c>
      <c r="D25" s="13">
        <f t="shared" si="0"/>
        <v>14.725579140221917</v>
      </c>
      <c r="E25" s="13">
        <f t="shared" si="1"/>
        <v>0.93194070337932478</v>
      </c>
      <c r="F25" s="12">
        <v>501751.16353999998</v>
      </c>
      <c r="G25" s="12">
        <v>570418.20992000005</v>
      </c>
      <c r="H25" s="13">
        <f t="shared" si="2"/>
        <v>13.685478254905108</v>
      </c>
      <c r="I25" s="13">
        <f t="shared" si="3"/>
        <v>0.92618599409037672</v>
      </c>
      <c r="J25" s="12">
        <v>1837239.2983200001</v>
      </c>
      <c r="K25" s="12">
        <v>2125415.3496099999</v>
      </c>
      <c r="L25" s="13">
        <f t="shared" si="4"/>
        <v>15.685275813200409</v>
      </c>
      <c r="M25" s="13">
        <f t="shared" si="5"/>
        <v>0.83115853744998247</v>
      </c>
    </row>
    <row r="26" spans="1:13" ht="13.8" x14ac:dyDescent="0.25">
      <c r="A26" s="11" t="s">
        <v>144</v>
      </c>
      <c r="B26" s="12">
        <v>259245.27828999999</v>
      </c>
      <c r="C26" s="12">
        <v>263607.60358</v>
      </c>
      <c r="D26" s="13">
        <f t="shared" si="0"/>
        <v>1.6827019256721709</v>
      </c>
      <c r="E26" s="13">
        <f t="shared" si="1"/>
        <v>1.1171558561719241</v>
      </c>
      <c r="F26" s="12">
        <v>708723.15350999997</v>
      </c>
      <c r="G26" s="12">
        <v>610697.37031000003</v>
      </c>
      <c r="H26" s="13">
        <f t="shared" si="2"/>
        <v>-13.831322246849215</v>
      </c>
      <c r="I26" s="13">
        <f t="shared" si="3"/>
        <v>0.99158712182115161</v>
      </c>
      <c r="J26" s="12">
        <v>3118749.42826</v>
      </c>
      <c r="K26" s="12">
        <v>2655515.8975800001</v>
      </c>
      <c r="L26" s="13">
        <f t="shared" si="4"/>
        <v>-14.85318206337741</v>
      </c>
      <c r="M26" s="13">
        <f t="shared" si="5"/>
        <v>1.0384580642144932</v>
      </c>
    </row>
    <row r="27" spans="1:13" ht="15.6" x14ac:dyDescent="0.3">
      <c r="A27" s="9" t="s">
        <v>19</v>
      </c>
      <c r="B27" s="8">
        <f>B28</f>
        <v>3019051.4755099998</v>
      </c>
      <c r="C27" s="8">
        <f>C28</f>
        <v>2870598.1015300001</v>
      </c>
      <c r="D27" s="10">
        <f t="shared" si="0"/>
        <v>-4.9172190399609486</v>
      </c>
      <c r="E27" s="10">
        <f t="shared" si="1"/>
        <v>12.165451361371717</v>
      </c>
      <c r="F27" s="8">
        <f>F28</f>
        <v>7591845.4301899998</v>
      </c>
      <c r="G27" s="8">
        <f>G28</f>
        <v>7422256.8650799999</v>
      </c>
      <c r="H27" s="10">
        <f t="shared" si="2"/>
        <v>-2.2338253151942213</v>
      </c>
      <c r="I27" s="10">
        <f t="shared" si="3"/>
        <v>12.05149175364223</v>
      </c>
      <c r="J27" s="8">
        <f>J28</f>
        <v>27688584.704059999</v>
      </c>
      <c r="K27" s="8">
        <f>K28</f>
        <v>33357673.434739999</v>
      </c>
      <c r="L27" s="10">
        <f t="shared" si="4"/>
        <v>20.474461917328469</v>
      </c>
      <c r="M27" s="10">
        <f t="shared" si="5"/>
        <v>13.044751497555568</v>
      </c>
    </row>
    <row r="28" spans="1:13" ht="13.8" x14ac:dyDescent="0.25">
      <c r="A28" s="11" t="s">
        <v>145</v>
      </c>
      <c r="B28" s="12">
        <v>3019051.4755099998</v>
      </c>
      <c r="C28" s="12">
        <v>2870598.1015300001</v>
      </c>
      <c r="D28" s="13">
        <f t="shared" si="0"/>
        <v>-4.9172190399609486</v>
      </c>
      <c r="E28" s="13">
        <f t="shared" si="1"/>
        <v>12.165451361371717</v>
      </c>
      <c r="F28" s="12">
        <v>7591845.4301899998</v>
      </c>
      <c r="G28" s="12">
        <v>7422256.8650799999</v>
      </c>
      <c r="H28" s="13">
        <f t="shared" si="2"/>
        <v>-2.2338253151942213</v>
      </c>
      <c r="I28" s="13">
        <f t="shared" si="3"/>
        <v>12.05149175364223</v>
      </c>
      <c r="J28" s="12">
        <v>27688584.704059999</v>
      </c>
      <c r="K28" s="12">
        <v>33357673.434739999</v>
      </c>
      <c r="L28" s="13">
        <f t="shared" si="4"/>
        <v>20.474461917328469</v>
      </c>
      <c r="M28" s="13">
        <f t="shared" si="5"/>
        <v>13.044751497555568</v>
      </c>
    </row>
    <row r="29" spans="1:13" ht="15.6" x14ac:dyDescent="0.3">
      <c r="A29" s="9" t="s">
        <v>21</v>
      </c>
      <c r="B29" s="8">
        <f>B30+B31+B32+B33+B34+B35+B36+B37+B38+B39+B40+B41</f>
        <v>12707862.621620001</v>
      </c>
      <c r="C29" s="8">
        <f>C30+C31+C32+C33+C34+C35+C36+C37+C38+C39+C40+C41</f>
        <v>12973120.672159998</v>
      </c>
      <c r="D29" s="10">
        <f t="shared" si="0"/>
        <v>2.0873537780358951</v>
      </c>
      <c r="E29" s="10">
        <f t="shared" si="1"/>
        <v>54.97943737169264</v>
      </c>
      <c r="F29" s="8">
        <f>F30+F31+F32+F33+F34+F35+F36+F37+F38+F39+F40+F41</f>
        <v>33717354.776309997</v>
      </c>
      <c r="G29" s="8">
        <f>G30+G31+G32+G33+G34+G35+G36+G37+G38+G39+G40+G41</f>
        <v>33323520.939829998</v>
      </c>
      <c r="H29" s="10">
        <f t="shared" si="2"/>
        <v>-1.1680448810198747</v>
      </c>
      <c r="I29" s="10">
        <f t="shared" si="3"/>
        <v>54.107280994021053</v>
      </c>
      <c r="J29" s="8">
        <f>J30+J31+J32+J33+J34+J35+J36+J37+J38+J39+J40+J41</f>
        <v>135707918.26118001</v>
      </c>
      <c r="K29" s="8">
        <f>K30+K31+K32+K33+K34+K35+K36+K37+K38+K39+K40+K41</f>
        <v>136671782.28143001</v>
      </c>
      <c r="L29" s="10">
        <f t="shared" si="4"/>
        <v>0.71024891738075624</v>
      </c>
      <c r="M29" s="10">
        <f t="shared" si="5"/>
        <v>53.446456332669243</v>
      </c>
    </row>
    <row r="30" spans="1:13" ht="13.8" x14ac:dyDescent="0.25">
      <c r="A30" s="11" t="s">
        <v>146</v>
      </c>
      <c r="B30" s="12">
        <v>2014062.8145399999</v>
      </c>
      <c r="C30" s="12">
        <v>1997221.2774100001</v>
      </c>
      <c r="D30" s="13">
        <f t="shared" si="0"/>
        <v>-0.83619721333499442</v>
      </c>
      <c r="E30" s="13">
        <f t="shared" si="1"/>
        <v>8.464124007912476</v>
      </c>
      <c r="F30" s="12">
        <v>5446009.1468099998</v>
      </c>
      <c r="G30" s="12">
        <v>5204327.8388200002</v>
      </c>
      <c r="H30" s="13">
        <f t="shared" si="2"/>
        <v>-4.4377690428883048</v>
      </c>
      <c r="I30" s="13">
        <f t="shared" si="3"/>
        <v>8.4502483776696806</v>
      </c>
      <c r="J30" s="12">
        <v>20988257.177549999</v>
      </c>
      <c r="K30" s="12">
        <v>20956789.177370001</v>
      </c>
      <c r="L30" s="13">
        <f t="shared" si="4"/>
        <v>-0.14993145888100795</v>
      </c>
      <c r="M30" s="13">
        <f t="shared" si="5"/>
        <v>8.1952989779181937</v>
      </c>
    </row>
    <row r="31" spans="1:13" ht="13.8" x14ac:dyDescent="0.25">
      <c r="A31" s="11" t="s">
        <v>147</v>
      </c>
      <c r="B31" s="12">
        <v>2679513.8955000001</v>
      </c>
      <c r="C31" s="12">
        <v>3289873.1191099999</v>
      </c>
      <c r="D31" s="13">
        <f t="shared" si="0"/>
        <v>22.778729553709073</v>
      </c>
      <c r="E31" s="13">
        <f t="shared" si="1"/>
        <v>13.942317942133808</v>
      </c>
      <c r="F31" s="12">
        <v>7445040.7977999998</v>
      </c>
      <c r="G31" s="12">
        <v>8619158.3590699993</v>
      </c>
      <c r="H31" s="13">
        <f t="shared" si="2"/>
        <v>15.770465107685505</v>
      </c>
      <c r="I31" s="13">
        <f t="shared" si="3"/>
        <v>13.9948964009007</v>
      </c>
      <c r="J31" s="12">
        <v>29092467.651730001</v>
      </c>
      <c r="K31" s="12">
        <v>32152962.304809999</v>
      </c>
      <c r="L31" s="13">
        <f t="shared" si="4"/>
        <v>10.519886761472444</v>
      </c>
      <c r="M31" s="13">
        <f t="shared" si="5"/>
        <v>12.573640784543134</v>
      </c>
    </row>
    <row r="32" spans="1:13" ht="13.8" x14ac:dyDescent="0.25">
      <c r="A32" s="11" t="s">
        <v>148</v>
      </c>
      <c r="B32" s="12">
        <v>140227.68844</v>
      </c>
      <c r="C32" s="12">
        <v>108678.83362999999</v>
      </c>
      <c r="D32" s="13">
        <f t="shared" si="0"/>
        <v>-22.498306262460417</v>
      </c>
      <c r="E32" s="13">
        <f t="shared" si="1"/>
        <v>0.46057546816870448</v>
      </c>
      <c r="F32" s="12">
        <v>278072.06332999998</v>
      </c>
      <c r="G32" s="12">
        <v>178177.92392999999</v>
      </c>
      <c r="H32" s="13">
        <f t="shared" si="2"/>
        <v>-35.923831471502893</v>
      </c>
      <c r="I32" s="13">
        <f t="shared" si="3"/>
        <v>0.28930685369110343</v>
      </c>
      <c r="J32" s="12">
        <v>1692310.6092999999</v>
      </c>
      <c r="K32" s="12">
        <v>1353169.2390399999</v>
      </c>
      <c r="L32" s="13">
        <f t="shared" si="4"/>
        <v>-20.040137336270732</v>
      </c>
      <c r="M32" s="13">
        <f t="shared" si="5"/>
        <v>0.52916629488404099</v>
      </c>
    </row>
    <row r="33" spans="1:13" ht="13.8" x14ac:dyDescent="0.25">
      <c r="A33" s="11" t="s">
        <v>149</v>
      </c>
      <c r="B33" s="12">
        <v>1365461.8518999999</v>
      </c>
      <c r="C33" s="12">
        <v>1517784.3351</v>
      </c>
      <c r="D33" s="13">
        <f t="shared" si="0"/>
        <v>11.155381821033512</v>
      </c>
      <c r="E33" s="13">
        <f t="shared" si="1"/>
        <v>6.4322941953697921</v>
      </c>
      <c r="F33" s="12">
        <v>3519314.3418899998</v>
      </c>
      <c r="G33" s="12">
        <v>4000339.4451600001</v>
      </c>
      <c r="H33" s="13">
        <f t="shared" si="2"/>
        <v>13.668148296513699</v>
      </c>
      <c r="I33" s="13">
        <f t="shared" si="3"/>
        <v>6.4953367569280216</v>
      </c>
      <c r="J33" s="12">
        <v>14467040.34457</v>
      </c>
      <c r="K33" s="12">
        <v>15648347.35107</v>
      </c>
      <c r="L33" s="13">
        <f t="shared" si="4"/>
        <v>8.165505717576762</v>
      </c>
      <c r="M33" s="13">
        <f t="shared" si="5"/>
        <v>6.1193956749259453</v>
      </c>
    </row>
    <row r="34" spans="1:13" ht="13.8" x14ac:dyDescent="0.25">
      <c r="A34" s="11" t="s">
        <v>150</v>
      </c>
      <c r="B34" s="12">
        <v>908553.83874000004</v>
      </c>
      <c r="C34" s="12">
        <v>1059541.5651400001</v>
      </c>
      <c r="D34" s="13">
        <f t="shared" si="0"/>
        <v>16.618467718918311</v>
      </c>
      <c r="E34" s="13">
        <f t="shared" si="1"/>
        <v>4.4902842265492335</v>
      </c>
      <c r="F34" s="12">
        <v>2432699.9156999998</v>
      </c>
      <c r="G34" s="12">
        <v>2752968.61155</v>
      </c>
      <c r="H34" s="13">
        <f t="shared" si="2"/>
        <v>13.165154229795096</v>
      </c>
      <c r="I34" s="13">
        <f t="shared" si="3"/>
        <v>4.4699852246050131</v>
      </c>
      <c r="J34" s="12">
        <v>9725191.5342500005</v>
      </c>
      <c r="K34" s="12">
        <v>10684104.24313</v>
      </c>
      <c r="L34" s="13">
        <f t="shared" si="4"/>
        <v>9.860090729348812</v>
      </c>
      <c r="M34" s="13">
        <f t="shared" si="5"/>
        <v>4.1780936880466877</v>
      </c>
    </row>
    <row r="35" spans="1:13" ht="13.8" x14ac:dyDescent="0.25">
      <c r="A35" s="11" t="s">
        <v>151</v>
      </c>
      <c r="B35" s="12">
        <v>1443495.9820999999</v>
      </c>
      <c r="C35" s="12">
        <v>1224869.6907200001</v>
      </c>
      <c r="D35" s="13">
        <f t="shared" si="0"/>
        <v>-15.145611355422133</v>
      </c>
      <c r="E35" s="13">
        <f t="shared" si="1"/>
        <v>5.1909365642408973</v>
      </c>
      <c r="F35" s="12">
        <v>3804475.7155399998</v>
      </c>
      <c r="G35" s="12">
        <v>3275758.4731899998</v>
      </c>
      <c r="H35" s="13">
        <f t="shared" si="2"/>
        <v>-13.897243191495964</v>
      </c>
      <c r="I35" s="13">
        <f t="shared" si="3"/>
        <v>5.3188372410427807</v>
      </c>
      <c r="J35" s="12">
        <v>13591349.49212</v>
      </c>
      <c r="K35" s="12">
        <v>13852123.29975</v>
      </c>
      <c r="L35" s="13">
        <f t="shared" si="4"/>
        <v>1.918674873169822</v>
      </c>
      <c r="M35" s="13">
        <f t="shared" si="5"/>
        <v>5.4169696970098835</v>
      </c>
    </row>
    <row r="36" spans="1:13" ht="13.8" x14ac:dyDescent="0.25">
      <c r="A36" s="11" t="s">
        <v>152</v>
      </c>
      <c r="B36" s="12">
        <v>2254350.5363500002</v>
      </c>
      <c r="C36" s="12">
        <v>1398927.57941</v>
      </c>
      <c r="D36" s="13">
        <f t="shared" si="0"/>
        <v>-37.945427880306859</v>
      </c>
      <c r="E36" s="13">
        <f t="shared" si="1"/>
        <v>5.9285852019211926</v>
      </c>
      <c r="F36" s="12">
        <v>5624972.6917599998</v>
      </c>
      <c r="G36" s="12">
        <v>3563791.7596399998</v>
      </c>
      <c r="H36" s="13">
        <f t="shared" si="2"/>
        <v>-36.643394467308539</v>
      </c>
      <c r="I36" s="13">
        <f t="shared" si="3"/>
        <v>5.7865158514069659</v>
      </c>
      <c r="J36" s="12">
        <v>24101136.746849999</v>
      </c>
      <c r="K36" s="12">
        <v>18984303.29417</v>
      </c>
      <c r="L36" s="13">
        <f t="shared" si="4"/>
        <v>-21.230672670859665</v>
      </c>
      <c r="M36" s="13">
        <f t="shared" si="5"/>
        <v>7.423944577884301</v>
      </c>
    </row>
    <row r="37" spans="1:13" ht="13.8" x14ac:dyDescent="0.25">
      <c r="A37" s="14" t="s">
        <v>153</v>
      </c>
      <c r="B37" s="12">
        <v>513024.81352999998</v>
      </c>
      <c r="C37" s="12">
        <v>444121.94806000002</v>
      </c>
      <c r="D37" s="13">
        <f t="shared" si="0"/>
        <v>-13.43070815540012</v>
      </c>
      <c r="E37" s="13">
        <f t="shared" si="1"/>
        <v>1.8821666309755698</v>
      </c>
      <c r="F37" s="12">
        <v>1294720.3011099999</v>
      </c>
      <c r="G37" s="12">
        <v>1164388.84565</v>
      </c>
      <c r="H37" s="13">
        <f t="shared" si="2"/>
        <v>-10.066379228645991</v>
      </c>
      <c r="I37" s="13">
        <f t="shared" si="3"/>
        <v>1.8906139771858625</v>
      </c>
      <c r="J37" s="12">
        <v>4894177.6336099999</v>
      </c>
      <c r="K37" s="12">
        <v>5317095.4713500002</v>
      </c>
      <c r="L37" s="13">
        <f t="shared" si="4"/>
        <v>8.6412441353921885</v>
      </c>
      <c r="M37" s="13">
        <f t="shared" si="5"/>
        <v>2.0792873714119522</v>
      </c>
    </row>
    <row r="38" spans="1:13" ht="13.8" x14ac:dyDescent="0.25">
      <c r="A38" s="11" t="s">
        <v>154</v>
      </c>
      <c r="B38" s="12">
        <v>434650.12793999998</v>
      </c>
      <c r="C38" s="12">
        <v>740273.65304</v>
      </c>
      <c r="D38" s="13">
        <f t="shared" si="0"/>
        <v>70.314836107028356</v>
      </c>
      <c r="E38" s="13">
        <f t="shared" si="1"/>
        <v>3.1372427632287163</v>
      </c>
      <c r="F38" s="12">
        <v>1284004.0423399999</v>
      </c>
      <c r="G38" s="12">
        <v>1683902.9779399999</v>
      </c>
      <c r="H38" s="13">
        <f t="shared" si="2"/>
        <v>31.14467886496794</v>
      </c>
      <c r="I38" s="13">
        <f t="shared" si="3"/>
        <v>2.734147203669806</v>
      </c>
      <c r="J38" s="12">
        <v>7092779.9553500004</v>
      </c>
      <c r="K38" s="12">
        <v>6252774.9036800005</v>
      </c>
      <c r="L38" s="13">
        <f t="shared" si="4"/>
        <v>-11.843100405735751</v>
      </c>
      <c r="M38" s="13">
        <f t="shared" si="5"/>
        <v>2.445191357491725</v>
      </c>
    </row>
    <row r="39" spans="1:13" ht="13.8" x14ac:dyDescent="0.25">
      <c r="A39" s="11" t="s">
        <v>155</v>
      </c>
      <c r="B39" s="12">
        <v>326942.17726000003</v>
      </c>
      <c r="C39" s="12">
        <v>506284.07095999998</v>
      </c>
      <c r="D39" s="13">
        <f>(C39-B39)/B39*100</f>
        <v>54.854315586630086</v>
      </c>
      <c r="E39" s="13">
        <f t="shared" si="1"/>
        <v>2.1456066026861684</v>
      </c>
      <c r="F39" s="12">
        <v>947403.18590000004</v>
      </c>
      <c r="G39" s="12">
        <v>1090513.06963</v>
      </c>
      <c r="H39" s="13">
        <f t="shared" si="2"/>
        <v>15.10548896814724</v>
      </c>
      <c r="I39" s="13">
        <f t="shared" si="3"/>
        <v>1.7706621455957072</v>
      </c>
      <c r="J39" s="12">
        <v>3510664.50721</v>
      </c>
      <c r="K39" s="12">
        <v>4507641.7728000004</v>
      </c>
      <c r="L39" s="13">
        <f t="shared" si="4"/>
        <v>28.398534338512444</v>
      </c>
      <c r="M39" s="13">
        <f t="shared" si="5"/>
        <v>1.7627448413395368</v>
      </c>
    </row>
    <row r="40" spans="1:13" ht="13.8" x14ac:dyDescent="0.25">
      <c r="A40" s="11" t="s">
        <v>156</v>
      </c>
      <c r="B40" s="12">
        <v>616160.55461999995</v>
      </c>
      <c r="C40" s="12">
        <v>670767.09848000004</v>
      </c>
      <c r="D40" s="13">
        <f>(C40-B40)/B40*100</f>
        <v>8.8623887800927434</v>
      </c>
      <c r="E40" s="13">
        <f t="shared" si="1"/>
        <v>2.8426774570141244</v>
      </c>
      <c r="F40" s="12">
        <v>1611017.11983</v>
      </c>
      <c r="G40" s="12">
        <v>1757132.5011700001</v>
      </c>
      <c r="H40" s="13">
        <f t="shared" si="2"/>
        <v>9.0697596904133864</v>
      </c>
      <c r="I40" s="13">
        <f t="shared" si="3"/>
        <v>2.8530497169311801</v>
      </c>
      <c r="J40" s="12">
        <v>6411770.93573</v>
      </c>
      <c r="K40" s="12">
        <v>6823418.1304799998</v>
      </c>
      <c r="L40" s="13">
        <f t="shared" si="4"/>
        <v>6.4201793681690917</v>
      </c>
      <c r="M40" s="13">
        <f t="shared" si="5"/>
        <v>2.6683453823649601</v>
      </c>
    </row>
    <row r="41" spans="1:13" ht="13.8" x14ac:dyDescent="0.25">
      <c r="A41" s="11" t="s">
        <v>157</v>
      </c>
      <c r="B41" s="12">
        <v>11418.340700000001</v>
      </c>
      <c r="C41" s="12">
        <v>14777.501099999999</v>
      </c>
      <c r="D41" s="13">
        <f t="shared" si="0"/>
        <v>29.418989048032163</v>
      </c>
      <c r="E41" s="13">
        <f t="shared" si="1"/>
        <v>6.2626311491967068E-2</v>
      </c>
      <c r="F41" s="12">
        <v>29625.454300000001</v>
      </c>
      <c r="G41" s="12">
        <v>33061.134080000003</v>
      </c>
      <c r="H41" s="13">
        <f t="shared" si="2"/>
        <v>11.597053483834683</v>
      </c>
      <c r="I41" s="13">
        <f t="shared" si="3"/>
        <v>5.3681244394239325E-2</v>
      </c>
      <c r="J41" s="12">
        <v>140771.67290999999</v>
      </c>
      <c r="K41" s="12">
        <v>139053.09378</v>
      </c>
      <c r="L41" s="13">
        <f t="shared" si="4"/>
        <v>-1.2208273827211977</v>
      </c>
      <c r="M41" s="13">
        <f t="shared" si="5"/>
        <v>5.4377684848887241E-2</v>
      </c>
    </row>
    <row r="42" spans="1:13" ht="15.6" x14ac:dyDescent="0.3">
      <c r="A42" s="9" t="s">
        <v>31</v>
      </c>
      <c r="B42" s="8">
        <f>B43</f>
        <v>554613.88878000004</v>
      </c>
      <c r="C42" s="8">
        <f>C43</f>
        <v>483485.75111999997</v>
      </c>
      <c r="D42" s="10">
        <f t="shared" si="0"/>
        <v>-12.824802822097128</v>
      </c>
      <c r="E42" s="10">
        <f t="shared" si="1"/>
        <v>2.0489884620322432</v>
      </c>
      <c r="F42" s="8">
        <f>F43</f>
        <v>1524168.0470199999</v>
      </c>
      <c r="G42" s="8">
        <f>G43</f>
        <v>1323578.98162</v>
      </c>
      <c r="H42" s="10">
        <f t="shared" si="2"/>
        <v>-13.160560988808594</v>
      </c>
      <c r="I42" s="10">
        <f t="shared" si="3"/>
        <v>2.1490904279173964</v>
      </c>
      <c r="J42" s="8">
        <f>J43</f>
        <v>6238918.4351000004</v>
      </c>
      <c r="K42" s="8">
        <f>K43</f>
        <v>6254668.3337399997</v>
      </c>
      <c r="L42" s="10">
        <f t="shared" si="4"/>
        <v>0.25244597767764987</v>
      </c>
      <c r="M42" s="10">
        <f t="shared" si="5"/>
        <v>2.445931796559186</v>
      </c>
    </row>
    <row r="43" spans="1:13" ht="13.8" x14ac:dyDescent="0.25">
      <c r="A43" s="11" t="s">
        <v>158</v>
      </c>
      <c r="B43" s="12">
        <v>554613.88878000004</v>
      </c>
      <c r="C43" s="12">
        <v>483485.75111999997</v>
      </c>
      <c r="D43" s="13">
        <f t="shared" si="0"/>
        <v>-12.824802822097128</v>
      </c>
      <c r="E43" s="13">
        <f t="shared" si="1"/>
        <v>2.0489884620322432</v>
      </c>
      <c r="F43" s="12">
        <v>1524168.0470199999</v>
      </c>
      <c r="G43" s="12">
        <v>1323578.98162</v>
      </c>
      <c r="H43" s="13">
        <f t="shared" si="2"/>
        <v>-13.160560988808594</v>
      </c>
      <c r="I43" s="13">
        <f t="shared" si="3"/>
        <v>2.1490904279173964</v>
      </c>
      <c r="J43" s="12">
        <v>6238918.4351000004</v>
      </c>
      <c r="K43" s="12">
        <v>6254668.3337399997</v>
      </c>
      <c r="L43" s="13">
        <f t="shared" si="4"/>
        <v>0.25244597767764987</v>
      </c>
      <c r="M43" s="13">
        <f t="shared" si="5"/>
        <v>2.445931796559186</v>
      </c>
    </row>
    <row r="44" spans="1:13" ht="15.6" x14ac:dyDescent="0.3">
      <c r="A44" s="9" t="s">
        <v>33</v>
      </c>
      <c r="B44" s="8">
        <f>B8+B22+B42</f>
        <v>20647437.055530004</v>
      </c>
      <c r="C44" s="8">
        <f>C8+C22+C42</f>
        <v>20915952.803029999</v>
      </c>
      <c r="D44" s="10">
        <f t="shared" si="0"/>
        <v>1.3004797969735347</v>
      </c>
      <c r="E44" s="10">
        <f t="shared" si="1"/>
        <v>88.640763179766452</v>
      </c>
      <c r="F44" s="15">
        <f>F8+F22+F42</f>
        <v>54945409.776749998</v>
      </c>
      <c r="G44" s="15">
        <f>G8+G22+G42</f>
        <v>54317445.162969999</v>
      </c>
      <c r="H44" s="16">
        <f t="shared" si="2"/>
        <v>-1.1428882163796708</v>
      </c>
      <c r="I44" s="16">
        <f t="shared" si="3"/>
        <v>88.195040182483822</v>
      </c>
      <c r="J44" s="15">
        <f>J8+J22+J42</f>
        <v>216385392.70749</v>
      </c>
      <c r="K44" s="15">
        <f>K8+K22+K42</f>
        <v>225806857.86286002</v>
      </c>
      <c r="L44" s="16">
        <f t="shared" si="4"/>
        <v>4.3540208687311779</v>
      </c>
      <c r="M44" s="16">
        <f t="shared" si="5"/>
        <v>88.30335104237821</v>
      </c>
    </row>
    <row r="45" spans="1:13" ht="30" x14ac:dyDescent="0.25">
      <c r="A45" s="155" t="s">
        <v>223</v>
      </c>
      <c r="B45" s="156">
        <f>B46-B44</f>
        <v>1962328.2034699954</v>
      </c>
      <c r="C45" s="156">
        <f>C46-C44</f>
        <v>2680361.1869699992</v>
      </c>
      <c r="D45" s="157">
        <f t="shared" si="0"/>
        <v>36.590871100476576</v>
      </c>
      <c r="E45" s="157">
        <f t="shared" si="1"/>
        <v>11.359236820233546</v>
      </c>
      <c r="F45" s="156">
        <f>F46-F44</f>
        <v>5122641.2602500021</v>
      </c>
      <c r="G45" s="156">
        <f>G46-G44</f>
        <v>7270423.1010299996</v>
      </c>
      <c r="H45" s="158">
        <f t="shared" si="2"/>
        <v>41.92723502709574</v>
      </c>
      <c r="I45" s="157">
        <f t="shared" si="3"/>
        <v>11.804959817516179</v>
      </c>
      <c r="J45" s="156">
        <f>J46-J44</f>
        <v>18984946.175509989</v>
      </c>
      <c r="K45" s="156">
        <f>K46-K44</f>
        <v>29910343.350139976</v>
      </c>
      <c r="L45" s="158">
        <f t="shared" si="4"/>
        <v>57.547685801308305</v>
      </c>
      <c r="M45" s="157">
        <f t="shared" si="5"/>
        <v>11.696648957621788</v>
      </c>
    </row>
    <row r="46" spans="1:13" ht="21" x14ac:dyDescent="0.25">
      <c r="A46" s="159" t="s">
        <v>224</v>
      </c>
      <c r="B46" s="160">
        <v>22609765.259</v>
      </c>
      <c r="C46" s="160">
        <v>23596313.989999998</v>
      </c>
      <c r="D46" s="161">
        <f t="shared" si="0"/>
        <v>4.3633744963685324</v>
      </c>
      <c r="E46" s="162">
        <f t="shared" ref="E45:E46" si="6">C46/C$46*100</f>
        <v>100</v>
      </c>
      <c r="F46" s="160">
        <v>60068051.037</v>
      </c>
      <c r="G46" s="160">
        <v>61587868.263999999</v>
      </c>
      <c r="H46" s="161">
        <f t="shared" si="2"/>
        <v>2.5301590458858723</v>
      </c>
      <c r="I46" s="162">
        <f t="shared" si="3"/>
        <v>100</v>
      </c>
      <c r="J46" s="160">
        <v>235370338.88299999</v>
      </c>
      <c r="K46" s="160">
        <v>255717201.213</v>
      </c>
      <c r="L46" s="161">
        <f t="shared" si="4"/>
        <v>8.6446161511090889</v>
      </c>
      <c r="M46" s="162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1" sqref="I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2023</v>
      </c>
      <c r="B2" s="113" t="s">
        <v>2</v>
      </c>
      <c r="C2" s="114">
        <f>C4+C6+C8+C10+C12+C14+C16+C18+C20+C22</f>
        <v>2867220.4948900002</v>
      </c>
      <c r="D2" s="114">
        <f t="shared" ref="D2:O2" si="0">D4+D6+D8+D10+D12+D14+D16+D18+D20+D22</f>
        <v>2557068.7010999997</v>
      </c>
      <c r="E2" s="114">
        <f t="shared" si="0"/>
        <v>3201837.4505400001</v>
      </c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8626126.6465300005</v>
      </c>
    </row>
    <row r="3" spans="1:15" ht="14.4" thickTop="1" x14ac:dyDescent="0.25">
      <c r="A3" s="86">
        <v>2022</v>
      </c>
      <c r="B3" s="113" t="s">
        <v>2</v>
      </c>
      <c r="C3" s="114">
        <f>C5+C7+C9+C11+C13+C15+C17+C19+C21+C23</f>
        <v>2549653.6429399997</v>
      </c>
      <c r="D3" s="114">
        <f t="shared" ref="D3:O3" si="1">D5+D7+D9+D11+D13+D15+D17+D19+D21+D23</f>
        <v>2742282.8516199999</v>
      </c>
      <c r="E3" s="114">
        <f t="shared" si="1"/>
        <v>2964177.4834699999</v>
      </c>
      <c r="F3" s="114">
        <f t="shared" si="1"/>
        <v>2748811.7916299999</v>
      </c>
      <c r="G3" s="114">
        <f t="shared" si="1"/>
        <v>2408145.852</v>
      </c>
      <c r="H3" s="114">
        <f t="shared" si="1"/>
        <v>2984420.18236</v>
      </c>
      <c r="I3" s="114">
        <f t="shared" si="1"/>
        <v>2311607.8848699997</v>
      </c>
      <c r="J3" s="114">
        <f t="shared" si="1"/>
        <v>2759916.1127000004</v>
      </c>
      <c r="K3" s="114">
        <f t="shared" si="1"/>
        <v>2982221.8033799999</v>
      </c>
      <c r="L3" s="114">
        <f t="shared" si="1"/>
        <v>3025050.1796800001</v>
      </c>
      <c r="M3" s="114">
        <f t="shared" si="1"/>
        <v>3319088.8972100001</v>
      </c>
      <c r="N3" s="114">
        <f t="shared" si="1"/>
        <v>3426917.98447</v>
      </c>
      <c r="O3" s="114">
        <f t="shared" si="1"/>
        <v>34222294.666330002</v>
      </c>
    </row>
    <row r="4" spans="1:15" s="37" customFormat="1" ht="13.8" x14ac:dyDescent="0.25">
      <c r="A4" s="87">
        <v>2023</v>
      </c>
      <c r="B4" s="115" t="s">
        <v>132</v>
      </c>
      <c r="C4" s="116">
        <v>986873.47650999995</v>
      </c>
      <c r="D4" s="116">
        <v>830192.28726000001</v>
      </c>
      <c r="E4" s="116">
        <v>1127421.3658700001</v>
      </c>
      <c r="F4" s="116"/>
      <c r="G4" s="116"/>
      <c r="H4" s="116"/>
      <c r="I4" s="116"/>
      <c r="J4" s="116"/>
      <c r="K4" s="116"/>
      <c r="L4" s="116"/>
      <c r="M4" s="116"/>
      <c r="N4" s="116"/>
      <c r="O4" s="117">
        <v>2944487.1296399999</v>
      </c>
    </row>
    <row r="5" spans="1:15" ht="13.8" x14ac:dyDescent="0.25">
      <c r="A5" s="86">
        <v>2022</v>
      </c>
      <c r="B5" s="115" t="s">
        <v>132</v>
      </c>
      <c r="C5" s="116">
        <v>828945.51020000002</v>
      </c>
      <c r="D5" s="116">
        <v>938161.19772000005</v>
      </c>
      <c r="E5" s="116">
        <v>960869.57848000003</v>
      </c>
      <c r="F5" s="116">
        <v>811604.11647000001</v>
      </c>
      <c r="G5" s="116">
        <v>864790.19958000001</v>
      </c>
      <c r="H5" s="116">
        <v>994772.19979999994</v>
      </c>
      <c r="I5" s="116">
        <v>826260.72427000001</v>
      </c>
      <c r="J5" s="116">
        <v>993087.55908000004</v>
      </c>
      <c r="K5" s="116">
        <v>1009061.48181</v>
      </c>
      <c r="L5" s="116">
        <v>1040136.98421</v>
      </c>
      <c r="M5" s="116">
        <v>1073572.9143099999</v>
      </c>
      <c r="N5" s="116">
        <v>1122834.43407</v>
      </c>
      <c r="O5" s="117">
        <v>11464096.9</v>
      </c>
    </row>
    <row r="6" spans="1:15" s="37" customFormat="1" ht="13.8" x14ac:dyDescent="0.25">
      <c r="A6" s="87">
        <v>2023</v>
      </c>
      <c r="B6" s="115" t="s">
        <v>133</v>
      </c>
      <c r="C6" s="116">
        <v>324395.20879</v>
      </c>
      <c r="D6" s="116">
        <v>309264.70762</v>
      </c>
      <c r="E6" s="116">
        <v>307863.73752000002</v>
      </c>
      <c r="F6" s="116"/>
      <c r="G6" s="116"/>
      <c r="H6" s="116"/>
      <c r="I6" s="116"/>
      <c r="J6" s="116"/>
      <c r="K6" s="116"/>
      <c r="L6" s="116"/>
      <c r="M6" s="116"/>
      <c r="N6" s="116"/>
      <c r="O6" s="117">
        <v>941523.65393000003</v>
      </c>
    </row>
    <row r="7" spans="1:15" ht="13.8" x14ac:dyDescent="0.25">
      <c r="A7" s="86">
        <v>2022</v>
      </c>
      <c r="B7" s="115" t="s">
        <v>133</v>
      </c>
      <c r="C7" s="116">
        <v>284427.62802</v>
      </c>
      <c r="D7" s="116">
        <v>253755.51634</v>
      </c>
      <c r="E7" s="116">
        <v>224880.32947</v>
      </c>
      <c r="F7" s="116">
        <v>209873.58611</v>
      </c>
      <c r="G7" s="116">
        <v>189527.81724</v>
      </c>
      <c r="H7" s="116">
        <v>293443.20367999998</v>
      </c>
      <c r="I7" s="116">
        <v>155047.71494000001</v>
      </c>
      <c r="J7" s="116">
        <v>154822.78200000001</v>
      </c>
      <c r="K7" s="116">
        <v>178508.83301</v>
      </c>
      <c r="L7" s="116">
        <v>238895.37641999999</v>
      </c>
      <c r="M7" s="116">
        <v>354076.88809999998</v>
      </c>
      <c r="N7" s="116">
        <v>414820.75673000002</v>
      </c>
      <c r="O7" s="117">
        <v>2952080.43206</v>
      </c>
    </row>
    <row r="8" spans="1:15" s="37" customFormat="1" ht="13.8" x14ac:dyDescent="0.25">
      <c r="A8" s="87">
        <v>2023</v>
      </c>
      <c r="B8" s="115" t="s">
        <v>134</v>
      </c>
      <c r="C8" s="116">
        <v>170640.50719999999</v>
      </c>
      <c r="D8" s="116">
        <v>171301.92402999999</v>
      </c>
      <c r="E8" s="116">
        <v>209061.48261000001</v>
      </c>
      <c r="F8" s="116"/>
      <c r="G8" s="116"/>
      <c r="H8" s="116"/>
      <c r="I8" s="116"/>
      <c r="J8" s="116"/>
      <c r="K8" s="116"/>
      <c r="L8" s="116"/>
      <c r="M8" s="116"/>
      <c r="N8" s="116"/>
      <c r="O8" s="117">
        <v>551003.91384000005</v>
      </c>
    </row>
    <row r="9" spans="1:15" ht="13.8" x14ac:dyDescent="0.25">
      <c r="A9" s="86">
        <v>2022</v>
      </c>
      <c r="B9" s="115" t="s">
        <v>134</v>
      </c>
      <c r="C9" s="116">
        <v>172966.68771</v>
      </c>
      <c r="D9" s="116">
        <v>202800.77635999999</v>
      </c>
      <c r="E9" s="116">
        <v>229785.32113999999</v>
      </c>
      <c r="F9" s="116">
        <v>206672.23843999999</v>
      </c>
      <c r="G9" s="116">
        <v>157716.62091999999</v>
      </c>
      <c r="H9" s="116">
        <v>182178.29292000001</v>
      </c>
      <c r="I9" s="116">
        <v>160742.92937999999</v>
      </c>
      <c r="J9" s="116">
        <v>235788.68835000001</v>
      </c>
      <c r="K9" s="116">
        <v>261537.73832</v>
      </c>
      <c r="L9" s="116">
        <v>246270.32005000001</v>
      </c>
      <c r="M9" s="116">
        <v>231119.84904999999</v>
      </c>
      <c r="N9" s="116">
        <v>237137.17118999999</v>
      </c>
      <c r="O9" s="117">
        <v>2524716.6338300002</v>
      </c>
    </row>
    <row r="10" spans="1:15" s="37" customFormat="1" ht="13.8" x14ac:dyDescent="0.25">
      <c r="A10" s="87">
        <v>2023</v>
      </c>
      <c r="B10" s="115" t="s">
        <v>135</v>
      </c>
      <c r="C10" s="116">
        <v>127901.19389</v>
      </c>
      <c r="D10" s="116">
        <v>106667.98647</v>
      </c>
      <c r="E10" s="116">
        <v>149714.13592999999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384283.31628999999</v>
      </c>
    </row>
    <row r="11" spans="1:15" ht="13.8" x14ac:dyDescent="0.25">
      <c r="A11" s="86">
        <v>2022</v>
      </c>
      <c r="B11" s="115" t="s">
        <v>135</v>
      </c>
      <c r="C11" s="116">
        <v>119385.47077</v>
      </c>
      <c r="D11" s="116">
        <v>126400.26445</v>
      </c>
      <c r="E11" s="116">
        <v>155057.61134999999</v>
      </c>
      <c r="F11" s="116">
        <v>138303.67055000001</v>
      </c>
      <c r="G11" s="116">
        <v>94929.953850000005</v>
      </c>
      <c r="H11" s="116">
        <v>119314.41304</v>
      </c>
      <c r="I11" s="116">
        <v>74147.693660000004</v>
      </c>
      <c r="J11" s="116">
        <v>105840.06853</v>
      </c>
      <c r="K11" s="116">
        <v>146598.46260999999</v>
      </c>
      <c r="L11" s="116">
        <v>176846.35021</v>
      </c>
      <c r="M11" s="116">
        <v>168266.33841999999</v>
      </c>
      <c r="N11" s="116">
        <v>145779.61577</v>
      </c>
      <c r="O11" s="117">
        <v>1570869.9132099999</v>
      </c>
    </row>
    <row r="12" spans="1:15" s="37" customFormat="1" ht="13.8" x14ac:dyDescent="0.25">
      <c r="A12" s="87">
        <v>2023</v>
      </c>
      <c r="B12" s="115" t="s">
        <v>136</v>
      </c>
      <c r="C12" s="116">
        <v>142389.94128</v>
      </c>
      <c r="D12" s="116">
        <v>156041.65695</v>
      </c>
      <c r="E12" s="116">
        <v>156525.96455999999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454957.56279</v>
      </c>
    </row>
    <row r="13" spans="1:15" ht="13.8" x14ac:dyDescent="0.25">
      <c r="A13" s="86">
        <v>2022</v>
      </c>
      <c r="B13" s="115" t="s">
        <v>136</v>
      </c>
      <c r="C13" s="116">
        <v>181950.72448999999</v>
      </c>
      <c r="D13" s="116">
        <v>165835.78760000001</v>
      </c>
      <c r="E13" s="116">
        <v>147564.06748999999</v>
      </c>
      <c r="F13" s="116">
        <v>124825.16201</v>
      </c>
      <c r="G13" s="116">
        <v>99421.289829999994</v>
      </c>
      <c r="H13" s="116">
        <v>111566.39739</v>
      </c>
      <c r="I13" s="116">
        <v>85829.990950000007</v>
      </c>
      <c r="J13" s="116">
        <v>90841.221390000006</v>
      </c>
      <c r="K13" s="116">
        <v>135370.70667000001</v>
      </c>
      <c r="L13" s="116">
        <v>177542.68354999999</v>
      </c>
      <c r="M13" s="116">
        <v>224033.9216</v>
      </c>
      <c r="N13" s="116">
        <v>203262.21061000001</v>
      </c>
      <c r="O13" s="117">
        <v>1748044.1635799999</v>
      </c>
    </row>
    <row r="14" spans="1:15" s="37" customFormat="1" ht="13.8" x14ac:dyDescent="0.25">
      <c r="A14" s="87">
        <v>2023</v>
      </c>
      <c r="B14" s="115" t="s">
        <v>137</v>
      </c>
      <c r="C14" s="116">
        <v>119197.49917</v>
      </c>
      <c r="D14" s="116">
        <v>81504.043919999996</v>
      </c>
      <c r="E14" s="116">
        <v>94052.532919999998</v>
      </c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294754.07601000002</v>
      </c>
    </row>
    <row r="15" spans="1:15" ht="13.8" x14ac:dyDescent="0.25">
      <c r="A15" s="86">
        <v>2022</v>
      </c>
      <c r="B15" s="115" t="s">
        <v>137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26325.63495</v>
      </c>
      <c r="I15" s="116">
        <v>24070.12631</v>
      </c>
      <c r="J15" s="116">
        <v>29110.841799999998</v>
      </c>
      <c r="K15" s="116">
        <v>44324.273529999999</v>
      </c>
      <c r="L15" s="116">
        <v>37818.71056</v>
      </c>
      <c r="M15" s="116">
        <v>64223.611640000003</v>
      </c>
      <c r="N15" s="116">
        <v>103405.87989</v>
      </c>
      <c r="O15" s="117">
        <v>495584.08607000002</v>
      </c>
    </row>
    <row r="16" spans="1:15" ht="13.8" x14ac:dyDescent="0.25">
      <c r="A16" s="87">
        <v>2023</v>
      </c>
      <c r="B16" s="115" t="s">
        <v>138</v>
      </c>
      <c r="C16" s="116">
        <v>86086.110459999996</v>
      </c>
      <c r="D16" s="116">
        <v>64827.892090000001</v>
      </c>
      <c r="E16" s="116">
        <v>71187.896110000001</v>
      </c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222101.89866000001</v>
      </c>
    </row>
    <row r="17" spans="1:15" ht="13.8" x14ac:dyDescent="0.25">
      <c r="A17" s="86">
        <v>2022</v>
      </c>
      <c r="B17" s="115" t="s">
        <v>138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78822.504300000001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79429.707819999996</v>
      </c>
      <c r="O17" s="117">
        <v>828871.15717999998</v>
      </c>
    </row>
    <row r="18" spans="1:15" ht="13.8" x14ac:dyDescent="0.25">
      <c r="A18" s="87">
        <v>2023</v>
      </c>
      <c r="B18" s="115" t="s">
        <v>139</v>
      </c>
      <c r="C18" s="116">
        <v>13946.6906</v>
      </c>
      <c r="D18" s="116">
        <v>16199.178110000001</v>
      </c>
      <c r="E18" s="116">
        <v>18305.939180000001</v>
      </c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48451.807889999996</v>
      </c>
    </row>
    <row r="19" spans="1:15" ht="13.8" x14ac:dyDescent="0.25">
      <c r="A19" s="86">
        <v>2022</v>
      </c>
      <c r="B19" s="115" t="s">
        <v>139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10091.904850000001</v>
      </c>
      <c r="N19" s="116">
        <v>12919.24202</v>
      </c>
      <c r="O19" s="117">
        <v>137163.26558000001</v>
      </c>
    </row>
    <row r="20" spans="1:15" ht="13.8" x14ac:dyDescent="0.25">
      <c r="A20" s="87">
        <v>2023</v>
      </c>
      <c r="B20" s="115" t="s">
        <v>140</v>
      </c>
      <c r="C20" s="118">
        <v>270969.08885</v>
      </c>
      <c r="D20" s="118">
        <v>243579.81933999999</v>
      </c>
      <c r="E20" s="118">
        <v>307274.08194</v>
      </c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821822.99013000005</v>
      </c>
    </row>
    <row r="21" spans="1:15" ht="13.8" x14ac:dyDescent="0.25">
      <c r="A21" s="86">
        <v>2022</v>
      </c>
      <c r="B21" s="115" t="s">
        <v>140</v>
      </c>
      <c r="C21" s="116">
        <v>300295.32032</v>
      </c>
      <c r="D21" s="116">
        <v>316201.99005999998</v>
      </c>
      <c r="E21" s="116">
        <v>381564.50910000002</v>
      </c>
      <c r="F21" s="116">
        <v>382265.55797999998</v>
      </c>
      <c r="G21" s="116">
        <v>301401.84957000002</v>
      </c>
      <c r="H21" s="116">
        <v>369561.76286000002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355407.83247000002</v>
      </c>
      <c r="N21" s="116">
        <v>351901.11695</v>
      </c>
      <c r="O21" s="117">
        <v>4064535.2730399999</v>
      </c>
    </row>
    <row r="22" spans="1:15" ht="13.8" x14ac:dyDescent="0.25">
      <c r="A22" s="87">
        <v>2023</v>
      </c>
      <c r="B22" s="115" t="s">
        <v>141</v>
      </c>
      <c r="C22" s="118">
        <v>624820.77813999995</v>
      </c>
      <c r="D22" s="118">
        <v>577489.20530999999</v>
      </c>
      <c r="E22" s="118">
        <v>760430.31389999995</v>
      </c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1962740.2973499999</v>
      </c>
    </row>
    <row r="23" spans="1:15" ht="13.8" x14ac:dyDescent="0.25">
      <c r="A23" s="86">
        <v>2022</v>
      </c>
      <c r="B23" s="115" t="s">
        <v>141</v>
      </c>
      <c r="C23" s="116">
        <v>557497.03052000003</v>
      </c>
      <c r="D23" s="118">
        <v>622166.26231000002</v>
      </c>
      <c r="E23" s="116">
        <v>751891.70181</v>
      </c>
      <c r="F23" s="116">
        <v>775662.60608000006</v>
      </c>
      <c r="G23" s="116">
        <v>612463.31593000004</v>
      </c>
      <c r="H23" s="116">
        <v>799356.00029999996</v>
      </c>
      <c r="I23" s="116">
        <v>605449.34011999995</v>
      </c>
      <c r="J23" s="116">
        <v>730824.52127999999</v>
      </c>
      <c r="K23" s="116">
        <v>759552.43779999996</v>
      </c>
      <c r="L23" s="116">
        <v>702928.62523999996</v>
      </c>
      <c r="M23" s="116">
        <v>763113.15096999996</v>
      </c>
      <c r="N23" s="116">
        <v>755427.84941999998</v>
      </c>
      <c r="O23" s="117">
        <v>8436332.8417799994</v>
      </c>
    </row>
    <row r="24" spans="1:15" ht="13.8" x14ac:dyDescent="0.25">
      <c r="A24" s="87">
        <v>2023</v>
      </c>
      <c r="B24" s="113" t="s">
        <v>14</v>
      </c>
      <c r="C24" s="119">
        <f>C26+C28+C30+C32+C34+C36+C38+C40+C42+C44+C46+C48+C50+C52+C54+C56</f>
        <v>13632351.467729999</v>
      </c>
      <c r="D24" s="119">
        <f t="shared" ref="D24:O24" si="2">D26+D28+D30+D32+D34+D36+D38+D40+D42+D44+D46+D48+D50+D52+D54+D56</f>
        <v>13504758.465720005</v>
      </c>
      <c r="E24" s="119">
        <f t="shared" si="2"/>
        <v>17230629.601369999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44367739.534820005</v>
      </c>
    </row>
    <row r="25" spans="1:15" ht="13.8" x14ac:dyDescent="0.25">
      <c r="A25" s="86">
        <v>2022</v>
      </c>
      <c r="B25" s="113" t="s">
        <v>14</v>
      </c>
      <c r="C25" s="119">
        <f>C27+C29+C31+C33+C35+C37+C39+C41+C43+C45+C47+C49+C51+C53+C55+C57</f>
        <v>13086066.804900002</v>
      </c>
      <c r="D25" s="119">
        <f t="shared" ref="D25:O25" si="3">D27+D29+D31+D33+D35+D37+D39+D41+D43+D45+D47+D49+D51+D53+D55+D57</f>
        <v>14950415.263519997</v>
      </c>
      <c r="E25" s="119">
        <f t="shared" si="3"/>
        <v>17128645.683280002</v>
      </c>
      <c r="F25" s="119">
        <f t="shared" si="3"/>
        <v>17697307.198970001</v>
      </c>
      <c r="G25" s="119">
        <f t="shared" si="3"/>
        <v>14045732.823010001</v>
      </c>
      <c r="H25" s="119">
        <f t="shared" si="3"/>
        <v>17243355.896119997</v>
      </c>
      <c r="I25" s="119">
        <f t="shared" si="3"/>
        <v>13509078.77145</v>
      </c>
      <c r="J25" s="119">
        <f t="shared" si="3"/>
        <v>15250660.887070002</v>
      </c>
      <c r="K25" s="119">
        <f t="shared" si="3"/>
        <v>16237965.328469999</v>
      </c>
      <c r="L25" s="119">
        <f t="shared" si="3"/>
        <v>14998963.738830004</v>
      </c>
      <c r="M25" s="119">
        <f t="shared" si="3"/>
        <v>15467883.541669998</v>
      </c>
      <c r="N25" s="119">
        <f t="shared" si="3"/>
        <v>16141194.47388</v>
      </c>
      <c r="O25" s="119">
        <f t="shared" si="3"/>
        <v>185757270.41117001</v>
      </c>
    </row>
    <row r="26" spans="1:15" ht="13.8" x14ac:dyDescent="0.25">
      <c r="A26" s="87">
        <v>2023</v>
      </c>
      <c r="B26" s="115" t="s">
        <v>142</v>
      </c>
      <c r="C26" s="116">
        <v>818243.66064999998</v>
      </c>
      <c r="D26" s="116">
        <v>719202.91949999996</v>
      </c>
      <c r="E26" s="116">
        <v>903399.56952999998</v>
      </c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2440846.1496799998</v>
      </c>
    </row>
    <row r="27" spans="1:15" ht="13.8" x14ac:dyDescent="0.25">
      <c r="A27" s="86">
        <v>2022</v>
      </c>
      <c r="B27" s="115" t="s">
        <v>142</v>
      </c>
      <c r="C27" s="116">
        <v>814840.88063000003</v>
      </c>
      <c r="D27" s="116">
        <v>879804.00390999997</v>
      </c>
      <c r="E27" s="116">
        <v>950808.34360999998</v>
      </c>
      <c r="F27" s="116">
        <v>992918.60548999999</v>
      </c>
      <c r="G27" s="116">
        <v>766275.06889999995</v>
      </c>
      <c r="H27" s="116">
        <v>981133.90125999996</v>
      </c>
      <c r="I27" s="116">
        <v>726549.47731999995</v>
      </c>
      <c r="J27" s="116">
        <v>834622.45239999995</v>
      </c>
      <c r="K27" s="116">
        <v>933773.79335000005</v>
      </c>
      <c r="L27" s="116">
        <v>832710.23921999999</v>
      </c>
      <c r="M27" s="116">
        <v>843159.75054000004</v>
      </c>
      <c r="N27" s="116">
        <v>797505.79276999994</v>
      </c>
      <c r="O27" s="117">
        <v>10354102.3094</v>
      </c>
    </row>
    <row r="28" spans="1:15" ht="13.8" x14ac:dyDescent="0.25">
      <c r="A28" s="87">
        <v>2023</v>
      </c>
      <c r="B28" s="115" t="s">
        <v>143</v>
      </c>
      <c r="C28" s="116">
        <v>178540.59745</v>
      </c>
      <c r="D28" s="116">
        <v>171973.95790000001</v>
      </c>
      <c r="E28" s="116">
        <v>219903.65457000001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570418.20992000005</v>
      </c>
    </row>
    <row r="29" spans="1:15" ht="13.8" x14ac:dyDescent="0.25">
      <c r="A29" s="86">
        <v>2022</v>
      </c>
      <c r="B29" s="115" t="s">
        <v>143</v>
      </c>
      <c r="C29" s="116">
        <v>132687.99561000001</v>
      </c>
      <c r="D29" s="116">
        <v>177385.20368000001</v>
      </c>
      <c r="E29" s="116">
        <v>191677.96424999999</v>
      </c>
      <c r="F29" s="116">
        <v>186942.61778999999</v>
      </c>
      <c r="G29" s="116">
        <v>116439.71348999999</v>
      </c>
      <c r="H29" s="116">
        <v>171939.23658</v>
      </c>
      <c r="I29" s="116">
        <v>155364.58953999999</v>
      </c>
      <c r="J29" s="116">
        <v>190902.8988</v>
      </c>
      <c r="K29" s="116">
        <v>209792.86973000001</v>
      </c>
      <c r="L29" s="116">
        <v>168309.10428999999</v>
      </c>
      <c r="M29" s="116">
        <v>173197.80934000001</v>
      </c>
      <c r="N29" s="116">
        <v>182108.30012999999</v>
      </c>
      <c r="O29" s="117">
        <v>2056748.30323</v>
      </c>
    </row>
    <row r="30" spans="1:15" s="37" customFormat="1" ht="13.8" x14ac:dyDescent="0.25">
      <c r="A30" s="87">
        <v>2023</v>
      </c>
      <c r="B30" s="115" t="s">
        <v>144</v>
      </c>
      <c r="C30" s="116">
        <v>211093.40189000001</v>
      </c>
      <c r="D30" s="116">
        <v>135996.36483999999</v>
      </c>
      <c r="E30" s="116">
        <v>263607.60358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610697.37031000003</v>
      </c>
    </row>
    <row r="31" spans="1:15" ht="13.8" x14ac:dyDescent="0.25">
      <c r="A31" s="86">
        <v>2022</v>
      </c>
      <c r="B31" s="115" t="s">
        <v>144</v>
      </c>
      <c r="C31" s="116">
        <v>198477.64064999999</v>
      </c>
      <c r="D31" s="116">
        <v>251000.23457</v>
      </c>
      <c r="E31" s="116">
        <v>259245.27828999999</v>
      </c>
      <c r="F31" s="116">
        <v>262164.34668000002</v>
      </c>
      <c r="G31" s="116">
        <v>157792.49171</v>
      </c>
      <c r="H31" s="116">
        <v>225209.29186</v>
      </c>
      <c r="I31" s="116">
        <v>156147.20764000001</v>
      </c>
      <c r="J31" s="116">
        <v>224283.58918000001</v>
      </c>
      <c r="K31" s="116">
        <v>245518.38959999999</v>
      </c>
      <c r="L31" s="116">
        <v>256687.9411</v>
      </c>
      <c r="M31" s="116">
        <v>256453.57212999999</v>
      </c>
      <c r="N31" s="116">
        <v>260561.69737000001</v>
      </c>
      <c r="O31" s="117">
        <v>2753541.6807800001</v>
      </c>
    </row>
    <row r="32" spans="1:15" ht="13.8" x14ac:dyDescent="0.25">
      <c r="A32" s="87">
        <v>2023</v>
      </c>
      <c r="B32" s="115" t="s">
        <v>145</v>
      </c>
      <c r="C32" s="118">
        <v>2295875.6184100001</v>
      </c>
      <c r="D32" s="118">
        <v>2255783.1451400002</v>
      </c>
      <c r="E32" s="118">
        <v>2870598.1015300001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7422256.8650799999</v>
      </c>
    </row>
    <row r="33" spans="1:15" ht="13.8" x14ac:dyDescent="0.25">
      <c r="A33" s="86">
        <v>2022</v>
      </c>
      <c r="B33" s="115" t="s">
        <v>145</v>
      </c>
      <c r="C33" s="116">
        <v>2140750.01669</v>
      </c>
      <c r="D33" s="116">
        <v>2432043.93799</v>
      </c>
      <c r="E33" s="116">
        <v>3019051.4755099998</v>
      </c>
      <c r="F33" s="118">
        <v>3329557.4687399999</v>
      </c>
      <c r="G33" s="118">
        <v>2789165.76174</v>
      </c>
      <c r="H33" s="118">
        <v>3166449.60672</v>
      </c>
      <c r="I33" s="118">
        <v>2890355.2037</v>
      </c>
      <c r="J33" s="118">
        <v>2921193.6003200002</v>
      </c>
      <c r="K33" s="118">
        <v>2938736.5585500002</v>
      </c>
      <c r="L33" s="118">
        <v>2603687.47089</v>
      </c>
      <c r="M33" s="118">
        <v>2595009.1252799998</v>
      </c>
      <c r="N33" s="118">
        <v>2701261.7737199999</v>
      </c>
      <c r="O33" s="117">
        <v>33527261.999850001</v>
      </c>
    </row>
    <row r="34" spans="1:15" ht="13.8" x14ac:dyDescent="0.25">
      <c r="A34" s="87">
        <v>2023</v>
      </c>
      <c r="B34" s="115" t="s">
        <v>146</v>
      </c>
      <c r="C34" s="116">
        <v>1627997.4745</v>
      </c>
      <c r="D34" s="116">
        <v>1579109.0869100001</v>
      </c>
      <c r="E34" s="116">
        <v>1997221.2774100001</v>
      </c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5204327.8388200002</v>
      </c>
    </row>
    <row r="35" spans="1:15" ht="13.8" x14ac:dyDescent="0.25">
      <c r="A35" s="86">
        <v>2022</v>
      </c>
      <c r="B35" s="115" t="s">
        <v>146</v>
      </c>
      <c r="C35" s="116">
        <v>1591577.56587</v>
      </c>
      <c r="D35" s="116">
        <v>1840368.7664000001</v>
      </c>
      <c r="E35" s="116">
        <v>2014062.8145399999</v>
      </c>
      <c r="F35" s="116">
        <v>2035727.2286400001</v>
      </c>
      <c r="G35" s="116">
        <v>1335901.6203000001</v>
      </c>
      <c r="H35" s="116">
        <v>1965743.3236700001</v>
      </c>
      <c r="I35" s="116">
        <v>1617663.03492</v>
      </c>
      <c r="J35" s="116">
        <v>1836898.09562</v>
      </c>
      <c r="K35" s="116">
        <v>1920866.0011499999</v>
      </c>
      <c r="L35" s="116">
        <v>1702411.1653700001</v>
      </c>
      <c r="M35" s="116">
        <v>1632220.46331</v>
      </c>
      <c r="N35" s="116">
        <v>1705030.4055699999</v>
      </c>
      <c r="O35" s="117">
        <v>21198470.48536</v>
      </c>
    </row>
    <row r="36" spans="1:15" ht="13.8" x14ac:dyDescent="0.25">
      <c r="A36" s="87">
        <v>2023</v>
      </c>
      <c r="B36" s="115" t="s">
        <v>147</v>
      </c>
      <c r="C36" s="116">
        <v>2715165.8783300002</v>
      </c>
      <c r="D36" s="116">
        <v>2614119.3616300002</v>
      </c>
      <c r="E36" s="116">
        <v>3289873.1191099999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8619158.3590699993</v>
      </c>
    </row>
    <row r="37" spans="1:15" ht="13.8" x14ac:dyDescent="0.25">
      <c r="A37" s="86">
        <v>2022</v>
      </c>
      <c r="B37" s="115" t="s">
        <v>147</v>
      </c>
      <c r="C37" s="116">
        <v>2227496.1269700001</v>
      </c>
      <c r="D37" s="116">
        <v>2538030.7753300001</v>
      </c>
      <c r="E37" s="116">
        <v>2679513.8955000001</v>
      </c>
      <c r="F37" s="116">
        <v>2742252.9052900001</v>
      </c>
      <c r="G37" s="116">
        <v>2295032.0880900002</v>
      </c>
      <c r="H37" s="116">
        <v>2768823.0622200002</v>
      </c>
      <c r="I37" s="116">
        <v>2048247.6850399999</v>
      </c>
      <c r="J37" s="116">
        <v>2264595.49835</v>
      </c>
      <c r="K37" s="116">
        <v>2751349.93365</v>
      </c>
      <c r="L37" s="116">
        <v>2647939.9491599998</v>
      </c>
      <c r="M37" s="116">
        <v>2872493.1332399999</v>
      </c>
      <c r="N37" s="116">
        <v>3143069.6907000002</v>
      </c>
      <c r="O37" s="117">
        <v>30978844.74354</v>
      </c>
    </row>
    <row r="38" spans="1:15" ht="13.8" x14ac:dyDescent="0.25">
      <c r="A38" s="87">
        <v>2023</v>
      </c>
      <c r="B38" s="115" t="s">
        <v>148</v>
      </c>
      <c r="C38" s="116">
        <v>20511.080989999999</v>
      </c>
      <c r="D38" s="116">
        <v>48988.009310000001</v>
      </c>
      <c r="E38" s="116">
        <v>108678.83362999999</v>
      </c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178177.92392999999</v>
      </c>
    </row>
    <row r="39" spans="1:15" ht="13.8" x14ac:dyDescent="0.25">
      <c r="A39" s="86">
        <v>2022</v>
      </c>
      <c r="B39" s="115" t="s">
        <v>148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44142.997860000003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189314.94339</v>
      </c>
      <c r="O39" s="117">
        <v>1453063.3784399999</v>
      </c>
    </row>
    <row r="40" spans="1:15" ht="13.8" x14ac:dyDescent="0.25">
      <c r="A40" s="87">
        <v>2023</v>
      </c>
      <c r="B40" s="115" t="s">
        <v>149</v>
      </c>
      <c r="C40" s="116">
        <v>1174044.26327</v>
      </c>
      <c r="D40" s="116">
        <v>1308510.8467900001</v>
      </c>
      <c r="E40" s="116">
        <v>1517784.3351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4000339.4451600001</v>
      </c>
    </row>
    <row r="41" spans="1:15" ht="13.8" x14ac:dyDescent="0.25">
      <c r="A41" s="86">
        <v>2022</v>
      </c>
      <c r="B41" s="115" t="s">
        <v>149</v>
      </c>
      <c r="C41" s="116">
        <v>980376.86144999997</v>
      </c>
      <c r="D41" s="116">
        <v>1173475.6285399999</v>
      </c>
      <c r="E41" s="116">
        <v>1365461.8518999999</v>
      </c>
      <c r="F41" s="116">
        <v>1395625.0508300001</v>
      </c>
      <c r="G41" s="116">
        <v>1064269.55877</v>
      </c>
      <c r="H41" s="116">
        <v>1356737.61121</v>
      </c>
      <c r="I41" s="116">
        <v>1024762.13822</v>
      </c>
      <c r="J41" s="116">
        <v>1253699.3398899999</v>
      </c>
      <c r="K41" s="116">
        <v>1334659.6211000001</v>
      </c>
      <c r="L41" s="116">
        <v>1320645.8375200001</v>
      </c>
      <c r="M41" s="116">
        <v>1424035.77012</v>
      </c>
      <c r="N41" s="116">
        <v>1473572.9782499999</v>
      </c>
      <c r="O41" s="117">
        <v>15167322.2478</v>
      </c>
    </row>
    <row r="42" spans="1:15" ht="13.8" x14ac:dyDescent="0.25">
      <c r="A42" s="87">
        <v>2023</v>
      </c>
      <c r="B42" s="115" t="s">
        <v>150</v>
      </c>
      <c r="C42" s="116">
        <v>843502.82565000001</v>
      </c>
      <c r="D42" s="116">
        <v>849924.22076000005</v>
      </c>
      <c r="E42" s="116">
        <v>1059541.5651400001</v>
      </c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2752968.61155</v>
      </c>
    </row>
    <row r="43" spans="1:15" ht="13.8" x14ac:dyDescent="0.25">
      <c r="A43" s="86">
        <v>2022</v>
      </c>
      <c r="B43" s="115" t="s">
        <v>150</v>
      </c>
      <c r="C43" s="116">
        <v>711180.44547000004</v>
      </c>
      <c r="D43" s="116">
        <v>812965.63149000006</v>
      </c>
      <c r="E43" s="116">
        <v>908553.83874000004</v>
      </c>
      <c r="F43" s="116">
        <v>905912.17776999995</v>
      </c>
      <c r="G43" s="116">
        <v>719489.84420000005</v>
      </c>
      <c r="H43" s="116">
        <v>903208.08539999998</v>
      </c>
      <c r="I43" s="116">
        <v>720295.57866999996</v>
      </c>
      <c r="J43" s="116">
        <v>848050.70825000003</v>
      </c>
      <c r="K43" s="116">
        <v>946875.48080000002</v>
      </c>
      <c r="L43" s="116">
        <v>851642.97464000003</v>
      </c>
      <c r="M43" s="116">
        <v>1010231.85951</v>
      </c>
      <c r="N43" s="116">
        <v>1025428.92234</v>
      </c>
      <c r="O43" s="117">
        <v>10363835.547280001</v>
      </c>
    </row>
    <row r="44" spans="1:15" ht="13.8" x14ac:dyDescent="0.25">
      <c r="A44" s="87">
        <v>2023</v>
      </c>
      <c r="B44" s="115" t="s">
        <v>151</v>
      </c>
      <c r="C44" s="116">
        <v>1049769.3623200001</v>
      </c>
      <c r="D44" s="116">
        <v>1001119.42015</v>
      </c>
      <c r="E44" s="116">
        <v>1224869.6907200001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3275758.4731899998</v>
      </c>
    </row>
    <row r="45" spans="1:15" ht="13.8" x14ac:dyDescent="0.25">
      <c r="A45" s="86">
        <v>2022</v>
      </c>
      <c r="B45" s="115" t="s">
        <v>151</v>
      </c>
      <c r="C45" s="116">
        <v>1119856.8788900001</v>
      </c>
      <c r="D45" s="116">
        <v>1241122.85455</v>
      </c>
      <c r="E45" s="116">
        <v>1443495.9820999999</v>
      </c>
      <c r="F45" s="116">
        <v>1496964.3426000001</v>
      </c>
      <c r="G45" s="116">
        <v>1165787.89479</v>
      </c>
      <c r="H45" s="116">
        <v>1343502.43622</v>
      </c>
      <c r="I45" s="116">
        <v>978604.20664999995</v>
      </c>
      <c r="J45" s="116">
        <v>1131644.7298699999</v>
      </c>
      <c r="K45" s="116">
        <v>1187713.1680699999</v>
      </c>
      <c r="L45" s="116">
        <v>1048182.53978</v>
      </c>
      <c r="M45" s="116">
        <v>1127777.55599</v>
      </c>
      <c r="N45" s="116">
        <v>1096187.9525899999</v>
      </c>
      <c r="O45" s="117">
        <v>14380840.542099999</v>
      </c>
    </row>
    <row r="46" spans="1:15" ht="13.8" x14ac:dyDescent="0.25">
      <c r="A46" s="87">
        <v>2023</v>
      </c>
      <c r="B46" s="115" t="s">
        <v>152</v>
      </c>
      <c r="C46" s="116">
        <v>1106699.6452899999</v>
      </c>
      <c r="D46" s="116">
        <v>1058164.5349399999</v>
      </c>
      <c r="E46" s="116">
        <v>1398927.57941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3563791.7596399998</v>
      </c>
    </row>
    <row r="47" spans="1:15" ht="13.8" x14ac:dyDescent="0.25">
      <c r="A47" s="86">
        <v>2022</v>
      </c>
      <c r="B47" s="115" t="s">
        <v>152</v>
      </c>
      <c r="C47" s="116">
        <v>1623913.35512</v>
      </c>
      <c r="D47" s="116">
        <v>1746708.8002899999</v>
      </c>
      <c r="E47" s="116">
        <v>2254350.5363500002</v>
      </c>
      <c r="F47" s="116">
        <v>2016306.50877</v>
      </c>
      <c r="G47" s="116">
        <v>1903115.9358300001</v>
      </c>
      <c r="H47" s="116">
        <v>2283539.2785899998</v>
      </c>
      <c r="I47" s="116">
        <v>1597126.9831000001</v>
      </c>
      <c r="J47" s="116">
        <v>1804303.76758</v>
      </c>
      <c r="K47" s="116">
        <v>1755196.7355</v>
      </c>
      <c r="L47" s="116">
        <v>1380034.7010300001</v>
      </c>
      <c r="M47" s="116">
        <v>1345027.3361899999</v>
      </c>
      <c r="N47" s="116">
        <v>1335860.28794</v>
      </c>
      <c r="O47" s="117">
        <v>21045484.226289999</v>
      </c>
    </row>
    <row r="48" spans="1:15" ht="13.8" x14ac:dyDescent="0.25">
      <c r="A48" s="87">
        <v>2023</v>
      </c>
      <c r="B48" s="115" t="s">
        <v>153</v>
      </c>
      <c r="C48" s="116">
        <v>360419.54694999999</v>
      </c>
      <c r="D48" s="116">
        <v>359847.35064000002</v>
      </c>
      <c r="E48" s="116">
        <v>444121.94806000002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1164388.84565</v>
      </c>
    </row>
    <row r="49" spans="1:15" ht="13.8" x14ac:dyDescent="0.25">
      <c r="A49" s="86">
        <v>2022</v>
      </c>
      <c r="B49" s="115" t="s">
        <v>153</v>
      </c>
      <c r="C49" s="116">
        <v>353650.46789000003</v>
      </c>
      <c r="D49" s="116">
        <v>428045.01968999999</v>
      </c>
      <c r="E49" s="116">
        <v>513024.81352999998</v>
      </c>
      <c r="F49" s="116">
        <v>565782.74280000001</v>
      </c>
      <c r="G49" s="116">
        <v>444257.35421000002</v>
      </c>
      <c r="H49" s="116">
        <v>522786.63435000001</v>
      </c>
      <c r="I49" s="116">
        <v>416802.67871000001</v>
      </c>
      <c r="J49" s="116">
        <v>473865.71408000001</v>
      </c>
      <c r="K49" s="116">
        <v>458804.30755999999</v>
      </c>
      <c r="L49" s="116">
        <v>413673.52396999998</v>
      </c>
      <c r="M49" s="116">
        <v>416756.17362999998</v>
      </c>
      <c r="N49" s="116">
        <v>439977.49638999999</v>
      </c>
      <c r="O49" s="117">
        <v>5447426.9268100001</v>
      </c>
    </row>
    <row r="50" spans="1:15" ht="13.8" x14ac:dyDescent="0.25">
      <c r="A50" s="87">
        <v>2023</v>
      </c>
      <c r="B50" s="115" t="s">
        <v>154</v>
      </c>
      <c r="C50" s="116">
        <v>416769.66616000002</v>
      </c>
      <c r="D50" s="116">
        <v>526859.65873999998</v>
      </c>
      <c r="E50" s="116">
        <v>740273.65304</v>
      </c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1683902.9779399999</v>
      </c>
    </row>
    <row r="51" spans="1:15" ht="13.8" x14ac:dyDescent="0.25">
      <c r="A51" s="86">
        <v>2022</v>
      </c>
      <c r="B51" s="115" t="s">
        <v>154</v>
      </c>
      <c r="C51" s="116">
        <v>358948.23914999998</v>
      </c>
      <c r="D51" s="116">
        <v>490405.67524999997</v>
      </c>
      <c r="E51" s="116">
        <v>434650.12793999998</v>
      </c>
      <c r="F51" s="116">
        <v>528519.02058999997</v>
      </c>
      <c r="G51" s="116">
        <v>352291.01225999999</v>
      </c>
      <c r="H51" s="116">
        <v>532181.44374000002</v>
      </c>
      <c r="I51" s="116">
        <v>370703.57504000003</v>
      </c>
      <c r="J51" s="116">
        <v>500812.33273999998</v>
      </c>
      <c r="K51" s="116">
        <v>600765.37797000003</v>
      </c>
      <c r="L51" s="116">
        <v>535725.72025999997</v>
      </c>
      <c r="M51" s="116">
        <v>602092.56129999994</v>
      </c>
      <c r="N51" s="116">
        <v>545780.88184000005</v>
      </c>
      <c r="O51" s="117">
        <v>5852875.96808</v>
      </c>
    </row>
    <row r="52" spans="1:15" ht="13.8" x14ac:dyDescent="0.25">
      <c r="A52" s="87">
        <v>2023</v>
      </c>
      <c r="B52" s="115" t="s">
        <v>155</v>
      </c>
      <c r="C52" s="116">
        <v>281077.73534000001</v>
      </c>
      <c r="D52" s="116">
        <v>303151.26332999999</v>
      </c>
      <c r="E52" s="116">
        <v>506284.07095999998</v>
      </c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1090513.06963</v>
      </c>
    </row>
    <row r="53" spans="1:15" ht="13.8" x14ac:dyDescent="0.25">
      <c r="A53" s="86">
        <v>2022</v>
      </c>
      <c r="B53" s="115" t="s">
        <v>155</v>
      </c>
      <c r="C53" s="116">
        <v>295374.95462999999</v>
      </c>
      <c r="D53" s="116">
        <v>325086.05401000002</v>
      </c>
      <c r="E53" s="116">
        <v>326942.17726000003</v>
      </c>
      <c r="F53" s="116">
        <v>390461.09840999998</v>
      </c>
      <c r="G53" s="116">
        <v>330384.31631000002</v>
      </c>
      <c r="H53" s="116">
        <v>286912.79222</v>
      </c>
      <c r="I53" s="116">
        <v>294368.00948000001</v>
      </c>
      <c r="J53" s="116">
        <v>333532.23485000001</v>
      </c>
      <c r="K53" s="116">
        <v>166231.57717999999</v>
      </c>
      <c r="L53" s="116">
        <v>464524.54810000001</v>
      </c>
      <c r="M53" s="116">
        <v>503261.41817000002</v>
      </c>
      <c r="N53" s="116">
        <v>647452.70845000003</v>
      </c>
      <c r="O53" s="117">
        <v>4364531.8890699996</v>
      </c>
    </row>
    <row r="54" spans="1:15" ht="13.8" x14ac:dyDescent="0.25">
      <c r="A54" s="87">
        <v>2023</v>
      </c>
      <c r="B54" s="115" t="s">
        <v>156</v>
      </c>
      <c r="C54" s="116">
        <v>523604.51474999997</v>
      </c>
      <c r="D54" s="116">
        <v>562760.88794000004</v>
      </c>
      <c r="E54" s="116">
        <v>670767.09848000004</v>
      </c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1757132.5011700001</v>
      </c>
    </row>
    <row r="55" spans="1:15" ht="13.8" x14ac:dyDescent="0.25">
      <c r="A55" s="86">
        <v>2022</v>
      </c>
      <c r="B55" s="115" t="s">
        <v>156</v>
      </c>
      <c r="C55" s="116">
        <v>457957.73116999998</v>
      </c>
      <c r="D55" s="116">
        <v>536898.83403999999</v>
      </c>
      <c r="E55" s="116">
        <v>616160.55461999995</v>
      </c>
      <c r="F55" s="116">
        <v>635001.85988</v>
      </c>
      <c r="G55" s="116">
        <v>494775.10843000002</v>
      </c>
      <c r="H55" s="116">
        <v>619968.82767999999</v>
      </c>
      <c r="I55" s="116">
        <v>458394.82975999999</v>
      </c>
      <c r="J55" s="116">
        <v>544639.83990000002</v>
      </c>
      <c r="K55" s="116">
        <v>576897.46851000004</v>
      </c>
      <c r="L55" s="116">
        <v>551141.05284999998</v>
      </c>
      <c r="M55" s="116">
        <v>598911.93345000001</v>
      </c>
      <c r="N55" s="116">
        <v>586554.70885000005</v>
      </c>
      <c r="O55" s="117">
        <v>6677302.74914</v>
      </c>
    </row>
    <row r="56" spans="1:15" ht="13.8" x14ac:dyDescent="0.25">
      <c r="A56" s="87">
        <v>2023</v>
      </c>
      <c r="B56" s="115" t="s">
        <v>157</v>
      </c>
      <c r="C56" s="116">
        <v>9036.19578</v>
      </c>
      <c r="D56" s="116">
        <v>9247.4372000000003</v>
      </c>
      <c r="E56" s="116">
        <v>14777.501099999999</v>
      </c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33061.134080000003</v>
      </c>
    </row>
    <row r="57" spans="1:15" ht="13.8" x14ac:dyDescent="0.25">
      <c r="A57" s="86">
        <v>2022</v>
      </c>
      <c r="B57" s="115" t="s">
        <v>157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10630.62837</v>
      </c>
      <c r="H57" s="116">
        <v>14089.140149999999</v>
      </c>
      <c r="I57" s="116">
        <v>9550.5758000000005</v>
      </c>
      <c r="J57" s="116">
        <v>10220.596670000001</v>
      </c>
      <c r="K57" s="116">
        <v>11435.313190000001</v>
      </c>
      <c r="L57" s="116">
        <v>12074.97162</v>
      </c>
      <c r="M57" s="116">
        <v>12175.232770000001</v>
      </c>
      <c r="N57" s="116">
        <v>11525.933580000001</v>
      </c>
      <c r="O57" s="117">
        <v>135617.41399999999</v>
      </c>
    </row>
    <row r="58" spans="1:15" ht="13.8" x14ac:dyDescent="0.25">
      <c r="A58" s="87">
        <v>2023</v>
      </c>
      <c r="B58" s="113" t="s">
        <v>31</v>
      </c>
      <c r="C58" s="119">
        <f>C60</f>
        <v>441411.57266000001</v>
      </c>
      <c r="D58" s="119">
        <f t="shared" ref="D58:O58" si="4">D60</f>
        <v>398681.65784</v>
      </c>
      <c r="E58" s="119">
        <f t="shared" si="4"/>
        <v>483485.75111999997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1323578.98162</v>
      </c>
    </row>
    <row r="59" spans="1:15" ht="13.8" x14ac:dyDescent="0.25">
      <c r="A59" s="86">
        <v>2022</v>
      </c>
      <c r="B59" s="113" t="s">
        <v>31</v>
      </c>
      <c r="C59" s="119">
        <f>C61</f>
        <v>497849.89552999998</v>
      </c>
      <c r="D59" s="119">
        <f t="shared" ref="D59:O59" si="5">D61</f>
        <v>471704.26270999998</v>
      </c>
      <c r="E59" s="119">
        <f t="shared" si="5"/>
        <v>554613.88878000004</v>
      </c>
      <c r="F59" s="119">
        <f t="shared" si="5"/>
        <v>704145.15989999997</v>
      </c>
      <c r="G59" s="119">
        <f t="shared" si="5"/>
        <v>533041.87158000004</v>
      </c>
      <c r="H59" s="119">
        <f t="shared" si="5"/>
        <v>594051.50404999999</v>
      </c>
      <c r="I59" s="119">
        <f t="shared" si="5"/>
        <v>487990.84642999998</v>
      </c>
      <c r="J59" s="119">
        <f t="shared" si="5"/>
        <v>593089.54356999998</v>
      </c>
      <c r="K59" s="119">
        <f t="shared" si="5"/>
        <v>537874.60022000002</v>
      </c>
      <c r="L59" s="119">
        <f t="shared" si="5"/>
        <v>462062.36333999998</v>
      </c>
      <c r="M59" s="119">
        <f t="shared" si="5"/>
        <v>503462.43566999998</v>
      </c>
      <c r="N59" s="119">
        <f t="shared" si="5"/>
        <v>515371.02736000001</v>
      </c>
      <c r="O59" s="119">
        <f t="shared" si="5"/>
        <v>6455257.3991400003</v>
      </c>
    </row>
    <row r="60" spans="1:15" ht="13.8" x14ac:dyDescent="0.25">
      <c r="A60" s="87">
        <v>2023</v>
      </c>
      <c r="B60" s="115" t="s">
        <v>158</v>
      </c>
      <c r="C60" s="116">
        <v>441411.57266000001</v>
      </c>
      <c r="D60" s="116">
        <v>398681.65784</v>
      </c>
      <c r="E60" s="116">
        <v>483485.75111999997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1323578.98162</v>
      </c>
    </row>
    <row r="61" spans="1:15" ht="14.4" thickBot="1" x14ac:dyDescent="0.3">
      <c r="A61" s="86">
        <v>2022</v>
      </c>
      <c r="B61" s="115" t="s">
        <v>158</v>
      </c>
      <c r="C61" s="116">
        <v>497849.89552999998</v>
      </c>
      <c r="D61" s="116">
        <v>471704.26270999998</v>
      </c>
      <c r="E61" s="116">
        <v>554613.88878000004</v>
      </c>
      <c r="F61" s="116">
        <v>704145.15989999997</v>
      </c>
      <c r="G61" s="116">
        <v>533041.87158000004</v>
      </c>
      <c r="H61" s="116">
        <v>594051.50404999999</v>
      </c>
      <c r="I61" s="116">
        <v>487990.84642999998</v>
      </c>
      <c r="J61" s="116">
        <v>593089.54356999998</v>
      </c>
      <c r="K61" s="116">
        <v>537874.60022000002</v>
      </c>
      <c r="L61" s="116">
        <v>462062.36333999998</v>
      </c>
      <c r="M61" s="116">
        <v>503462.43566999998</v>
      </c>
      <c r="N61" s="116">
        <v>515371.02736000001</v>
      </c>
      <c r="O61" s="117">
        <v>6455257.3991400003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6"/>
        <v>225794053.44279772</v>
      </c>
    </row>
    <row r="82" spans="1:15" ht="13.8" thickBot="1" x14ac:dyDescent="0.3">
      <c r="A82" s="120">
        <v>2022</v>
      </c>
      <c r="B82" s="121" t="s">
        <v>40</v>
      </c>
      <c r="C82" s="122">
        <v>17553856.175000001</v>
      </c>
      <c r="D82" s="122">
        <v>19904429.603</v>
      </c>
      <c r="E82" s="122">
        <v>22609765.259</v>
      </c>
      <c r="F82" s="122">
        <v>23331481.037999999</v>
      </c>
      <c r="G82" s="122">
        <v>18932232.923999999</v>
      </c>
      <c r="H82" s="122">
        <v>23359682.135000002</v>
      </c>
      <c r="I82" s="122">
        <v>18536676.919</v>
      </c>
      <c r="J82" s="122">
        <v>21276214.969000001</v>
      </c>
      <c r="K82" s="122">
        <v>22597281.936999999</v>
      </c>
      <c r="L82" s="122">
        <v>21308399.988000002</v>
      </c>
      <c r="M82" s="122">
        <v>21874488.548</v>
      </c>
      <c r="N82" s="122">
        <v>22912874.491</v>
      </c>
      <c r="O82" s="122">
        <f t="shared" ref="O82" si="7">SUM(C82:N82)</f>
        <v>254197383.98600003</v>
      </c>
    </row>
    <row r="83" spans="1:15" ht="13.8" thickBot="1" x14ac:dyDescent="0.3">
      <c r="A83" s="120">
        <v>2023</v>
      </c>
      <c r="B83" s="121" t="s">
        <v>40</v>
      </c>
      <c r="C83" s="122">
        <v>19356687.723999999</v>
      </c>
      <c r="D83" s="122">
        <v>18634866.550000001</v>
      </c>
      <c r="E83" s="122">
        <v>23596313.989999998</v>
      </c>
      <c r="F83" s="122"/>
      <c r="G83" s="122"/>
      <c r="H83" s="122"/>
      <c r="I83" s="122"/>
      <c r="J83" s="122"/>
      <c r="K83" s="122"/>
      <c r="L83" s="122"/>
      <c r="M83" s="122"/>
      <c r="N83" s="122"/>
      <c r="O83" s="122">
        <f t="shared" ref="O83" si="8">SUM(C83:N83)</f>
        <v>61587868.263999999</v>
      </c>
    </row>
    <row r="84" spans="1:15" x14ac:dyDescent="0.25">
      <c r="C84" s="35"/>
    </row>
  </sheetData>
  <autoFilter ref="A1:O83" xr:uid="{45F9D501-D521-40FE-AF7C-2662B49DC30F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1" sqref="F1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43" t="s">
        <v>62</v>
      </c>
      <c r="B2" s="143"/>
      <c r="C2" s="143"/>
      <c r="D2" s="143"/>
    </row>
    <row r="3" spans="1:4" ht="15.6" x14ac:dyDescent="0.3">
      <c r="A3" s="142" t="s">
        <v>63</v>
      </c>
      <c r="B3" s="142"/>
      <c r="C3" s="142"/>
      <c r="D3" s="14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159</v>
      </c>
      <c r="C5" s="127" t="s">
        <v>160</v>
      </c>
      <c r="D5" s="128" t="s">
        <v>65</v>
      </c>
    </row>
    <row r="6" spans="1:4" x14ac:dyDescent="0.25">
      <c r="A6" s="129" t="s">
        <v>161</v>
      </c>
      <c r="B6" s="130">
        <v>206.48702</v>
      </c>
      <c r="C6" s="130">
        <v>89154.554229999994</v>
      </c>
      <c r="D6" s="136">
        <f t="shared" ref="D6:D15" si="0">(C6-B6)/B6</f>
        <v>430.76832243498887</v>
      </c>
    </row>
    <row r="7" spans="1:4" x14ac:dyDescent="0.25">
      <c r="A7" s="129" t="s">
        <v>162</v>
      </c>
      <c r="B7" s="130">
        <v>2.10745</v>
      </c>
      <c r="C7" s="130">
        <v>857.61859000000004</v>
      </c>
      <c r="D7" s="136">
        <f t="shared" si="0"/>
        <v>405.94611497307176</v>
      </c>
    </row>
    <row r="8" spans="1:4" x14ac:dyDescent="0.25">
      <c r="A8" s="129" t="s">
        <v>163</v>
      </c>
      <c r="B8" s="130">
        <v>97.406750000000002</v>
      </c>
      <c r="C8" s="130">
        <v>1037.1634799999999</v>
      </c>
      <c r="D8" s="136">
        <f t="shared" si="0"/>
        <v>9.6477577785933715</v>
      </c>
    </row>
    <row r="9" spans="1:4" x14ac:dyDescent="0.25">
      <c r="A9" s="129" t="s">
        <v>164</v>
      </c>
      <c r="B9" s="130">
        <v>79.830780000000004</v>
      </c>
      <c r="C9" s="130">
        <v>781.94169999999997</v>
      </c>
      <c r="D9" s="136">
        <f t="shared" si="0"/>
        <v>8.7949901028149782</v>
      </c>
    </row>
    <row r="10" spans="1:4" x14ac:dyDescent="0.25">
      <c r="A10" s="129" t="s">
        <v>165</v>
      </c>
      <c r="B10" s="130">
        <v>106.27227000000001</v>
      </c>
      <c r="C10" s="130">
        <v>610.03081999999995</v>
      </c>
      <c r="D10" s="136">
        <f t="shared" si="0"/>
        <v>4.7402633819716087</v>
      </c>
    </row>
    <row r="11" spans="1:4" x14ac:dyDescent="0.25">
      <c r="A11" s="129" t="s">
        <v>166</v>
      </c>
      <c r="B11" s="130">
        <v>8688.3331999999991</v>
      </c>
      <c r="C11" s="130">
        <v>45807.888610000002</v>
      </c>
      <c r="D11" s="136">
        <f t="shared" si="0"/>
        <v>4.2723448278894285</v>
      </c>
    </row>
    <row r="12" spans="1:4" x14ac:dyDescent="0.25">
      <c r="A12" s="129" t="s">
        <v>167</v>
      </c>
      <c r="B12" s="130">
        <v>41111.235030000003</v>
      </c>
      <c r="C12" s="130">
        <v>200864.29704</v>
      </c>
      <c r="D12" s="136">
        <f t="shared" si="0"/>
        <v>3.8858735791669545</v>
      </c>
    </row>
    <row r="13" spans="1:4" x14ac:dyDescent="0.25">
      <c r="A13" s="129" t="s">
        <v>168</v>
      </c>
      <c r="B13" s="130">
        <v>58700.93737</v>
      </c>
      <c r="C13" s="130">
        <v>244536.73892</v>
      </c>
      <c r="D13" s="136">
        <f t="shared" si="0"/>
        <v>3.1658063716879279</v>
      </c>
    </row>
    <row r="14" spans="1:4" x14ac:dyDescent="0.25">
      <c r="A14" s="129" t="s">
        <v>169</v>
      </c>
      <c r="B14" s="130">
        <v>4056.6458600000001</v>
      </c>
      <c r="C14" s="130">
        <v>14867.0587</v>
      </c>
      <c r="D14" s="136">
        <f t="shared" si="0"/>
        <v>2.6648648201201373</v>
      </c>
    </row>
    <row r="15" spans="1:4" x14ac:dyDescent="0.25">
      <c r="A15" s="129" t="s">
        <v>170</v>
      </c>
      <c r="B15" s="130">
        <v>250302.08553000001</v>
      </c>
      <c r="C15" s="130">
        <v>905710.46276999998</v>
      </c>
      <c r="D15" s="136">
        <f t="shared" si="0"/>
        <v>2.6184695019708331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43" t="s">
        <v>66</v>
      </c>
      <c r="B18" s="143"/>
      <c r="C18" s="143"/>
      <c r="D18" s="143"/>
    </row>
    <row r="19" spans="1:4" ht="15.6" x14ac:dyDescent="0.3">
      <c r="A19" s="142" t="s">
        <v>67</v>
      </c>
      <c r="B19" s="142"/>
      <c r="C19" s="142"/>
      <c r="D19" s="14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159</v>
      </c>
      <c r="C21" s="127" t="s">
        <v>160</v>
      </c>
      <c r="D21" s="128" t="s">
        <v>65</v>
      </c>
    </row>
    <row r="22" spans="1:4" x14ac:dyDescent="0.25">
      <c r="A22" s="129" t="s">
        <v>171</v>
      </c>
      <c r="B22" s="130">
        <v>1749164.8145099999</v>
      </c>
      <c r="C22" s="130">
        <v>1774926.55859</v>
      </c>
      <c r="D22" s="136">
        <f t="shared" ref="D22:D31" si="1">(C22-B22)/B22</f>
        <v>1.4728025550420659E-2</v>
      </c>
    </row>
    <row r="23" spans="1:4" x14ac:dyDescent="0.25">
      <c r="A23" s="129" t="s">
        <v>172</v>
      </c>
      <c r="B23" s="130">
        <v>1122958.9711800001</v>
      </c>
      <c r="C23" s="130">
        <v>1133219.05118</v>
      </c>
      <c r="D23" s="136">
        <f t="shared" si="1"/>
        <v>9.1366472536557556E-3</v>
      </c>
    </row>
    <row r="24" spans="1:4" x14ac:dyDescent="0.25">
      <c r="A24" s="129" t="s">
        <v>173</v>
      </c>
      <c r="B24" s="130">
        <v>1245913.5474100001</v>
      </c>
      <c r="C24" s="130">
        <v>1102344.2483000001</v>
      </c>
      <c r="D24" s="136">
        <f t="shared" si="1"/>
        <v>-0.115232151868363</v>
      </c>
    </row>
    <row r="25" spans="1:4" x14ac:dyDescent="0.25">
      <c r="A25" s="129" t="s">
        <v>174</v>
      </c>
      <c r="B25" s="130">
        <v>1096842.3493600001</v>
      </c>
      <c r="C25" s="130">
        <v>1065275.8691100001</v>
      </c>
      <c r="D25" s="136">
        <f t="shared" si="1"/>
        <v>-2.877941416869876E-2</v>
      </c>
    </row>
    <row r="26" spans="1:4" x14ac:dyDescent="0.25">
      <c r="A26" s="129" t="s">
        <v>175</v>
      </c>
      <c r="B26" s="130">
        <v>728316.15645999997</v>
      </c>
      <c r="C26" s="130">
        <v>964880.22351000004</v>
      </c>
      <c r="D26" s="136">
        <f t="shared" si="1"/>
        <v>0.32480958296988222</v>
      </c>
    </row>
    <row r="27" spans="1:4" x14ac:dyDescent="0.25">
      <c r="A27" s="129" t="s">
        <v>176</v>
      </c>
      <c r="B27" s="130">
        <v>928383.34823</v>
      </c>
      <c r="C27" s="130">
        <v>938452.32250000001</v>
      </c>
      <c r="D27" s="136">
        <f t="shared" si="1"/>
        <v>1.0845707529327092E-2</v>
      </c>
    </row>
    <row r="28" spans="1:4" x14ac:dyDescent="0.25">
      <c r="A28" s="129" t="s">
        <v>170</v>
      </c>
      <c r="B28" s="130">
        <v>250302.08553000001</v>
      </c>
      <c r="C28" s="130">
        <v>905710.46276999998</v>
      </c>
      <c r="D28" s="136">
        <f t="shared" si="1"/>
        <v>2.6184695019708331</v>
      </c>
    </row>
    <row r="29" spans="1:4" x14ac:dyDescent="0.25">
      <c r="A29" s="129" t="s">
        <v>177</v>
      </c>
      <c r="B29" s="130">
        <v>927931.83866999997</v>
      </c>
      <c r="C29" s="130">
        <v>824694.64184000005</v>
      </c>
      <c r="D29" s="136">
        <f t="shared" si="1"/>
        <v>-0.11125515100114386</v>
      </c>
    </row>
    <row r="30" spans="1:4" x14ac:dyDescent="0.25">
      <c r="A30" s="129" t="s">
        <v>178</v>
      </c>
      <c r="B30" s="130">
        <v>811265.72227000003</v>
      </c>
      <c r="C30" s="130">
        <v>680993.45148000005</v>
      </c>
      <c r="D30" s="136">
        <f t="shared" si="1"/>
        <v>-0.16057903990505792</v>
      </c>
    </row>
    <row r="31" spans="1:4" x14ac:dyDescent="0.25">
      <c r="A31" s="129" t="s">
        <v>179</v>
      </c>
      <c r="B31" s="130">
        <v>708986.51483999996</v>
      </c>
      <c r="C31" s="130">
        <v>571179.96511999995</v>
      </c>
      <c r="D31" s="136">
        <f t="shared" si="1"/>
        <v>-0.19437118596127234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43" t="s">
        <v>68</v>
      </c>
      <c r="B33" s="143"/>
      <c r="C33" s="143"/>
      <c r="D33" s="143"/>
    </row>
    <row r="34" spans="1:4" ht="15.6" x14ac:dyDescent="0.3">
      <c r="A34" s="142" t="s">
        <v>72</v>
      </c>
      <c r="B34" s="142"/>
      <c r="C34" s="142"/>
      <c r="D34" s="14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159</v>
      </c>
      <c r="C36" s="127" t="s">
        <v>160</v>
      </c>
      <c r="D36" s="128" t="s">
        <v>65</v>
      </c>
    </row>
    <row r="37" spans="1:4" x14ac:dyDescent="0.25">
      <c r="A37" s="129" t="s">
        <v>137</v>
      </c>
      <c r="B37" s="130">
        <v>31049.380369999999</v>
      </c>
      <c r="C37" s="130">
        <v>94052.532919999998</v>
      </c>
      <c r="D37" s="136">
        <f t="shared" ref="D37:D46" si="2">(C37-B37)/B37</f>
        <v>2.0291275316680339</v>
      </c>
    </row>
    <row r="38" spans="1:4" x14ac:dyDescent="0.25">
      <c r="A38" s="129" t="s">
        <v>154</v>
      </c>
      <c r="B38" s="130">
        <v>434650.12793999998</v>
      </c>
      <c r="C38" s="130">
        <v>740273.65304</v>
      </c>
      <c r="D38" s="136">
        <f t="shared" si="2"/>
        <v>0.70314836107028356</v>
      </c>
    </row>
    <row r="39" spans="1:4" x14ac:dyDescent="0.25">
      <c r="A39" s="129" t="s">
        <v>155</v>
      </c>
      <c r="B39" s="130">
        <v>326942.17726000003</v>
      </c>
      <c r="C39" s="130">
        <v>506284.07095999998</v>
      </c>
      <c r="D39" s="136">
        <f t="shared" si="2"/>
        <v>0.54854315586630087</v>
      </c>
    </row>
    <row r="40" spans="1:4" x14ac:dyDescent="0.25">
      <c r="A40" s="129" t="s">
        <v>133</v>
      </c>
      <c r="B40" s="130">
        <v>224880.32947</v>
      </c>
      <c r="C40" s="130">
        <v>307863.73752000002</v>
      </c>
      <c r="D40" s="136">
        <f t="shared" si="2"/>
        <v>0.36901141262811238</v>
      </c>
    </row>
    <row r="41" spans="1:4" x14ac:dyDescent="0.25">
      <c r="A41" s="129" t="s">
        <v>157</v>
      </c>
      <c r="B41" s="130">
        <v>11418.340700000001</v>
      </c>
      <c r="C41" s="130">
        <v>14777.501099999999</v>
      </c>
      <c r="D41" s="136">
        <f t="shared" si="2"/>
        <v>0.29418989048032163</v>
      </c>
    </row>
    <row r="42" spans="1:4" x14ac:dyDescent="0.25">
      <c r="A42" s="129" t="s">
        <v>147</v>
      </c>
      <c r="B42" s="130">
        <v>2679513.8955000001</v>
      </c>
      <c r="C42" s="130">
        <v>3289873.1191099999</v>
      </c>
      <c r="D42" s="136">
        <f t="shared" si="2"/>
        <v>0.22778729553709073</v>
      </c>
    </row>
    <row r="43" spans="1:4" x14ac:dyDescent="0.25">
      <c r="A43" s="131" t="s">
        <v>132</v>
      </c>
      <c r="B43" s="130">
        <v>960869.57848000003</v>
      </c>
      <c r="C43" s="130">
        <v>1127421.3658700001</v>
      </c>
      <c r="D43" s="136">
        <f t="shared" si="2"/>
        <v>0.17333443697267262</v>
      </c>
    </row>
    <row r="44" spans="1:4" x14ac:dyDescent="0.25">
      <c r="A44" s="129" t="s">
        <v>150</v>
      </c>
      <c r="B44" s="130">
        <v>908553.83874000004</v>
      </c>
      <c r="C44" s="130">
        <v>1059541.5651400001</v>
      </c>
      <c r="D44" s="136">
        <f t="shared" si="2"/>
        <v>0.16618467718918312</v>
      </c>
    </row>
    <row r="45" spans="1:4" x14ac:dyDescent="0.25">
      <c r="A45" s="129" t="s">
        <v>143</v>
      </c>
      <c r="B45" s="130">
        <v>191677.96424999999</v>
      </c>
      <c r="C45" s="130">
        <v>219903.65457000001</v>
      </c>
      <c r="D45" s="136">
        <f t="shared" si="2"/>
        <v>0.14725579140221917</v>
      </c>
    </row>
    <row r="46" spans="1:4" x14ac:dyDescent="0.25">
      <c r="A46" s="129" t="s">
        <v>149</v>
      </c>
      <c r="B46" s="130">
        <v>1365461.8518999999</v>
      </c>
      <c r="C46" s="130">
        <v>1517784.3351</v>
      </c>
      <c r="D46" s="136">
        <f t="shared" si="2"/>
        <v>0.11155381821033512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43" t="s">
        <v>71</v>
      </c>
      <c r="B48" s="143"/>
      <c r="C48" s="143"/>
      <c r="D48" s="143"/>
    </row>
    <row r="49" spans="1:4" ht="15.6" x14ac:dyDescent="0.3">
      <c r="A49" s="142" t="s">
        <v>69</v>
      </c>
      <c r="B49" s="142"/>
      <c r="C49" s="142"/>
      <c r="D49" s="14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159</v>
      </c>
      <c r="C51" s="127" t="s">
        <v>160</v>
      </c>
      <c r="D51" s="128" t="s">
        <v>65</v>
      </c>
    </row>
    <row r="52" spans="1:4" x14ac:dyDescent="0.25">
      <c r="A52" s="129" t="s">
        <v>147</v>
      </c>
      <c r="B52" s="130">
        <v>2679513.8955000001</v>
      </c>
      <c r="C52" s="130">
        <v>3289873.1191099999</v>
      </c>
      <c r="D52" s="136">
        <f t="shared" ref="D52:D61" si="3">(C52-B52)/B52</f>
        <v>0.22778729553709073</v>
      </c>
    </row>
    <row r="53" spans="1:4" x14ac:dyDescent="0.25">
      <c r="A53" s="129" t="s">
        <v>145</v>
      </c>
      <c r="B53" s="130">
        <v>3019051.4755099998</v>
      </c>
      <c r="C53" s="130">
        <v>2870598.1015300001</v>
      </c>
      <c r="D53" s="136">
        <f t="shared" si="3"/>
        <v>-4.9172190399609489E-2</v>
      </c>
    </row>
    <row r="54" spans="1:4" x14ac:dyDescent="0.25">
      <c r="A54" s="129" t="s">
        <v>146</v>
      </c>
      <c r="B54" s="130">
        <v>2014062.8145399999</v>
      </c>
      <c r="C54" s="130">
        <v>1997221.2774100001</v>
      </c>
      <c r="D54" s="136">
        <f t="shared" si="3"/>
        <v>-8.3619721333499444E-3</v>
      </c>
    </row>
    <row r="55" spans="1:4" x14ac:dyDescent="0.25">
      <c r="A55" s="129" t="s">
        <v>149</v>
      </c>
      <c r="B55" s="130">
        <v>1365461.8518999999</v>
      </c>
      <c r="C55" s="130">
        <v>1517784.3351</v>
      </c>
      <c r="D55" s="136">
        <f t="shared" si="3"/>
        <v>0.11155381821033512</v>
      </c>
    </row>
    <row r="56" spans="1:4" x14ac:dyDescent="0.25">
      <c r="A56" s="129" t="s">
        <v>152</v>
      </c>
      <c r="B56" s="130">
        <v>2254350.5363500002</v>
      </c>
      <c r="C56" s="130">
        <v>1398927.57941</v>
      </c>
      <c r="D56" s="136">
        <f t="shared" si="3"/>
        <v>-0.37945427880306859</v>
      </c>
    </row>
    <row r="57" spans="1:4" x14ac:dyDescent="0.25">
      <c r="A57" s="129" t="s">
        <v>151</v>
      </c>
      <c r="B57" s="130">
        <v>1443495.9820999999</v>
      </c>
      <c r="C57" s="130">
        <v>1224869.6907200001</v>
      </c>
      <c r="D57" s="136">
        <f t="shared" si="3"/>
        <v>-0.15145611355422134</v>
      </c>
    </row>
    <row r="58" spans="1:4" x14ac:dyDescent="0.25">
      <c r="A58" s="129" t="s">
        <v>132</v>
      </c>
      <c r="B58" s="130">
        <v>960869.57848000003</v>
      </c>
      <c r="C58" s="130">
        <v>1127421.3658700001</v>
      </c>
      <c r="D58" s="136">
        <f t="shared" si="3"/>
        <v>0.17333443697267262</v>
      </c>
    </row>
    <row r="59" spans="1:4" x14ac:dyDescent="0.25">
      <c r="A59" s="129" t="s">
        <v>150</v>
      </c>
      <c r="B59" s="130">
        <v>908553.83874000004</v>
      </c>
      <c r="C59" s="130">
        <v>1059541.5651400001</v>
      </c>
      <c r="D59" s="136">
        <f t="shared" si="3"/>
        <v>0.16618467718918312</v>
      </c>
    </row>
    <row r="60" spans="1:4" x14ac:dyDescent="0.25">
      <c r="A60" s="129" t="s">
        <v>142</v>
      </c>
      <c r="B60" s="130">
        <v>950808.34360999998</v>
      </c>
      <c r="C60" s="130">
        <v>903399.56952999998</v>
      </c>
      <c r="D60" s="136">
        <f t="shared" si="3"/>
        <v>-4.9861546124006256E-2</v>
      </c>
    </row>
    <row r="61" spans="1:4" x14ac:dyDescent="0.25">
      <c r="A61" s="129" t="s">
        <v>141</v>
      </c>
      <c r="B61" s="130">
        <v>751891.70181</v>
      </c>
      <c r="C61" s="130">
        <v>760430.31389999995</v>
      </c>
      <c r="D61" s="136">
        <f t="shared" si="3"/>
        <v>1.1356172796488215E-2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43" t="s">
        <v>73</v>
      </c>
      <c r="B63" s="143"/>
      <c r="C63" s="143"/>
      <c r="D63" s="143"/>
    </row>
    <row r="64" spans="1:4" ht="15.6" x14ac:dyDescent="0.3">
      <c r="A64" s="142" t="s">
        <v>74</v>
      </c>
      <c r="B64" s="142"/>
      <c r="C64" s="142"/>
      <c r="D64" s="14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159</v>
      </c>
      <c r="C66" s="127" t="s">
        <v>160</v>
      </c>
      <c r="D66" s="128" t="s">
        <v>65</v>
      </c>
    </row>
    <row r="67" spans="1:4" x14ac:dyDescent="0.25">
      <c r="A67" s="129" t="s">
        <v>180</v>
      </c>
      <c r="B67" s="135">
        <v>9057555.2099600006</v>
      </c>
      <c r="C67" s="135">
        <v>9425487.4122499991</v>
      </c>
      <c r="D67" s="136">
        <f t="shared" ref="D67:D76" si="4">(C67-B67)/B67</f>
        <v>4.0621579859144281E-2</v>
      </c>
    </row>
    <row r="68" spans="1:4" x14ac:dyDescent="0.25">
      <c r="A68" s="129" t="s">
        <v>181</v>
      </c>
      <c r="B68" s="135">
        <v>1889171.2861299999</v>
      </c>
      <c r="C68" s="135">
        <v>1801740.4438199999</v>
      </c>
      <c r="D68" s="136">
        <f t="shared" si="4"/>
        <v>-4.6279997452800363E-2</v>
      </c>
    </row>
    <row r="69" spans="1:4" x14ac:dyDescent="0.25">
      <c r="A69" s="129" t="s">
        <v>182</v>
      </c>
      <c r="B69" s="135">
        <v>1327850.07357</v>
      </c>
      <c r="C69" s="135">
        <v>1509585.88231</v>
      </c>
      <c r="D69" s="136">
        <f t="shared" si="4"/>
        <v>0.13686470510288334</v>
      </c>
    </row>
    <row r="70" spans="1:4" x14ac:dyDescent="0.25">
      <c r="A70" s="129" t="s">
        <v>183</v>
      </c>
      <c r="B70" s="135">
        <v>1187389.7186199999</v>
      </c>
      <c r="C70" s="135">
        <v>1348732.2466</v>
      </c>
      <c r="D70" s="136">
        <f t="shared" si="4"/>
        <v>0.13588001096010369</v>
      </c>
    </row>
    <row r="71" spans="1:4" x14ac:dyDescent="0.25">
      <c r="A71" s="129" t="s">
        <v>184</v>
      </c>
      <c r="B71" s="135">
        <v>1030935.89984</v>
      </c>
      <c r="C71" s="135">
        <v>1087002.2715799999</v>
      </c>
      <c r="D71" s="136">
        <f t="shared" si="4"/>
        <v>5.4383955150559223E-2</v>
      </c>
    </row>
    <row r="72" spans="1:4" x14ac:dyDescent="0.25">
      <c r="A72" s="129" t="s">
        <v>185</v>
      </c>
      <c r="B72" s="135">
        <v>968826.41686</v>
      </c>
      <c r="C72" s="135">
        <v>914140.38379999995</v>
      </c>
      <c r="D72" s="136">
        <f t="shared" si="4"/>
        <v>-5.6445646101640552E-2</v>
      </c>
    </row>
    <row r="73" spans="1:4" x14ac:dyDescent="0.25">
      <c r="A73" s="129" t="s">
        <v>186</v>
      </c>
      <c r="B73" s="135">
        <v>488489.80430999998</v>
      </c>
      <c r="C73" s="135">
        <v>497720.30776</v>
      </c>
      <c r="D73" s="136">
        <f t="shared" si="4"/>
        <v>1.8896000220594695E-2</v>
      </c>
    </row>
    <row r="74" spans="1:4" x14ac:dyDescent="0.25">
      <c r="A74" s="129" t="s">
        <v>187</v>
      </c>
      <c r="B74" s="135">
        <v>393634.11199</v>
      </c>
      <c r="C74" s="135">
        <v>488935.46240000002</v>
      </c>
      <c r="D74" s="136">
        <f t="shared" si="4"/>
        <v>0.24210643210825458</v>
      </c>
    </row>
    <row r="75" spans="1:4" x14ac:dyDescent="0.25">
      <c r="A75" s="129" t="s">
        <v>188</v>
      </c>
      <c r="B75" s="135">
        <v>497470.14919000003</v>
      </c>
      <c r="C75" s="135">
        <v>418757.13705999998</v>
      </c>
      <c r="D75" s="136">
        <f t="shared" si="4"/>
        <v>-0.15822660366288024</v>
      </c>
    </row>
    <row r="76" spans="1:4" x14ac:dyDescent="0.25">
      <c r="A76" s="129" t="s">
        <v>189</v>
      </c>
      <c r="B76" s="135">
        <v>286587.14208999998</v>
      </c>
      <c r="C76" s="135">
        <v>309763.13209999999</v>
      </c>
      <c r="D76" s="136">
        <f t="shared" si="4"/>
        <v>8.086891072985336E-2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43" t="s">
        <v>76</v>
      </c>
      <c r="B78" s="143"/>
      <c r="C78" s="143"/>
      <c r="D78" s="143"/>
    </row>
    <row r="79" spans="1:4" ht="15.6" x14ac:dyDescent="0.3">
      <c r="A79" s="142" t="s">
        <v>77</v>
      </c>
      <c r="B79" s="142"/>
      <c r="C79" s="142"/>
      <c r="D79" s="14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159</v>
      </c>
      <c r="C81" s="127" t="s">
        <v>160</v>
      </c>
      <c r="D81" s="128" t="s">
        <v>65</v>
      </c>
    </row>
    <row r="82" spans="1:4" x14ac:dyDescent="0.25">
      <c r="A82" s="129" t="s">
        <v>190</v>
      </c>
      <c r="B82" s="135">
        <v>85.096580000000003</v>
      </c>
      <c r="C82" s="135">
        <v>771.94958999999994</v>
      </c>
      <c r="D82" s="136">
        <f t="shared" ref="D82:D91" si="5">(C82-B82)/B82</f>
        <v>8.071452577765168</v>
      </c>
    </row>
    <row r="83" spans="1:4" x14ac:dyDescent="0.25">
      <c r="A83" s="129" t="s">
        <v>191</v>
      </c>
      <c r="B83" s="135">
        <v>75.094530000000006</v>
      </c>
      <c r="C83" s="135">
        <v>660.26103999999998</v>
      </c>
      <c r="D83" s="136">
        <f t="shared" si="5"/>
        <v>7.792398594145272</v>
      </c>
    </row>
    <row r="84" spans="1:4" x14ac:dyDescent="0.25">
      <c r="A84" s="129" t="s">
        <v>192</v>
      </c>
      <c r="B84" s="135">
        <v>67052.820619999999</v>
      </c>
      <c r="C84" s="135">
        <v>108363.14432000001</v>
      </c>
      <c r="D84" s="136">
        <f t="shared" si="5"/>
        <v>0.61608629313467367</v>
      </c>
    </row>
    <row r="85" spans="1:4" x14ac:dyDescent="0.25">
      <c r="A85" s="129" t="s">
        <v>193</v>
      </c>
      <c r="B85" s="135">
        <v>2398.13661</v>
      </c>
      <c r="C85" s="135">
        <v>3629.7609900000002</v>
      </c>
      <c r="D85" s="136">
        <f t="shared" si="5"/>
        <v>0.51357557149340216</v>
      </c>
    </row>
    <row r="86" spans="1:4" x14ac:dyDescent="0.25">
      <c r="A86" s="129" t="s">
        <v>194</v>
      </c>
      <c r="B86" s="135">
        <v>10829.11975</v>
      </c>
      <c r="C86" s="135">
        <v>16256.158240000001</v>
      </c>
      <c r="D86" s="136">
        <f t="shared" si="5"/>
        <v>0.50115232034441215</v>
      </c>
    </row>
    <row r="87" spans="1:4" x14ac:dyDescent="0.25">
      <c r="A87" s="129" t="s">
        <v>195</v>
      </c>
      <c r="B87" s="135">
        <v>2201.6296499999999</v>
      </c>
      <c r="C87" s="135">
        <v>3233.6079599999998</v>
      </c>
      <c r="D87" s="136">
        <f t="shared" si="5"/>
        <v>0.468733835411419</v>
      </c>
    </row>
    <row r="88" spans="1:4" x14ac:dyDescent="0.25">
      <c r="A88" s="129" t="s">
        <v>196</v>
      </c>
      <c r="B88" s="135">
        <v>1419.0225399999999</v>
      </c>
      <c r="C88" s="135">
        <v>1991.5446199999999</v>
      </c>
      <c r="D88" s="136">
        <f t="shared" si="5"/>
        <v>0.40346228749826624</v>
      </c>
    </row>
    <row r="89" spans="1:4" x14ac:dyDescent="0.25">
      <c r="A89" s="129" t="s">
        <v>197</v>
      </c>
      <c r="B89" s="135">
        <v>5588.2858100000003</v>
      </c>
      <c r="C89" s="135">
        <v>7785.6713300000001</v>
      </c>
      <c r="D89" s="136">
        <f t="shared" si="5"/>
        <v>0.39321280169097145</v>
      </c>
    </row>
    <row r="90" spans="1:4" x14ac:dyDescent="0.25">
      <c r="A90" s="129" t="s">
        <v>198</v>
      </c>
      <c r="B90" s="135">
        <v>74934.079670000006</v>
      </c>
      <c r="C90" s="135">
        <v>102263.63565</v>
      </c>
      <c r="D90" s="136">
        <f t="shared" si="5"/>
        <v>0.36471464119337715</v>
      </c>
    </row>
    <row r="91" spans="1:4" x14ac:dyDescent="0.25">
      <c r="A91" s="129" t="s">
        <v>199</v>
      </c>
      <c r="B91" s="135">
        <v>86116.534639999998</v>
      </c>
      <c r="C91" s="135">
        <v>112257.41564000001</v>
      </c>
      <c r="D91" s="136">
        <f t="shared" si="5"/>
        <v>0.30355240267480427</v>
      </c>
    </row>
    <row r="92" spans="1:4" x14ac:dyDescent="0.25">
      <c r="A92" s="124" t="s">
        <v>118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5" width="11.77734375" style="17" customWidth="1"/>
    <col min="6" max="7" width="15.77734375" style="17" customWidth="1"/>
    <col min="8" max="9" width="11.77734375" style="17" customWidth="1"/>
    <col min="10" max="11" width="15.77734375" style="17" customWidth="1"/>
    <col min="12" max="13" width="11.77734375" style="17" customWidth="1"/>
    <col min="14" max="16384" width="9.109375" style="17"/>
  </cols>
  <sheetData>
    <row r="1" spans="1:13" ht="24.6" x14ac:dyDescent="0.4">
      <c r="B1" s="141" t="s">
        <v>119</v>
      </c>
      <c r="C1" s="141"/>
      <c r="D1" s="141"/>
      <c r="E1" s="141"/>
      <c r="F1" s="141"/>
      <c r="G1" s="141"/>
      <c r="H1" s="141"/>
      <c r="I1" s="141"/>
      <c r="J1" s="14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5" t="s">
        <v>112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7.399999999999999" x14ac:dyDescent="0.25">
      <c r="A6" s="88"/>
      <c r="B6" s="144" t="str">
        <f>SEKTOR_USD!B6</f>
        <v>1 - 31 MART</v>
      </c>
      <c r="C6" s="144"/>
      <c r="D6" s="144"/>
      <c r="E6" s="144"/>
      <c r="F6" s="144" t="str">
        <f>SEKTOR_USD!F6</f>
        <v>1 OCAK  -  31 MART</v>
      </c>
      <c r="G6" s="144"/>
      <c r="H6" s="144"/>
      <c r="I6" s="144"/>
      <c r="J6" s="144" t="s">
        <v>104</v>
      </c>
      <c r="K6" s="144"/>
      <c r="L6" s="144"/>
      <c r="M6" s="144"/>
    </row>
    <row r="7" spans="1:13" ht="28.2" x14ac:dyDescent="0.3">
      <c r="A7" s="89" t="s">
        <v>1</v>
      </c>
      <c r="B7" s="90">
        <f>SEKTOR_USD!B7</f>
        <v>2022</v>
      </c>
      <c r="C7" s="91">
        <f>SEKTOR_USD!C7</f>
        <v>2023</v>
      </c>
      <c r="D7" s="7" t="s">
        <v>120</v>
      </c>
      <c r="E7" s="7" t="s">
        <v>121</v>
      </c>
      <c r="F7" s="5"/>
      <c r="G7" s="6"/>
      <c r="H7" s="7" t="s">
        <v>120</v>
      </c>
      <c r="I7" s="7" t="s">
        <v>121</v>
      </c>
      <c r="J7" s="5"/>
      <c r="K7" s="5"/>
      <c r="L7" s="7" t="s">
        <v>120</v>
      </c>
      <c r="M7" s="7" t="s">
        <v>121</v>
      </c>
    </row>
    <row r="8" spans="1:13" ht="16.8" x14ac:dyDescent="0.3">
      <c r="A8" s="92" t="s">
        <v>2</v>
      </c>
      <c r="B8" s="93">
        <f>SEKTOR_USD!B8*$B$53</f>
        <v>43279641.233332224</v>
      </c>
      <c r="C8" s="93">
        <f>SEKTOR_USD!C8*$C$53</f>
        <v>60812453.872381911</v>
      </c>
      <c r="D8" s="94">
        <f t="shared" ref="D8:D43" si="0">(C8-B8)/B8*100</f>
        <v>40.510531370917704</v>
      </c>
      <c r="E8" s="94">
        <f>C8/C$44*100</f>
        <v>15.308111854584814</v>
      </c>
      <c r="F8" s="93">
        <f>SEKTOR_USD!F8*$B$54</f>
        <v>114939312.5942958</v>
      </c>
      <c r="G8" s="93">
        <f>SEKTOR_USD!G8*$C$54</f>
        <v>162805186.88640621</v>
      </c>
      <c r="H8" s="94">
        <f t="shared" ref="H8:H43" si="1">(G8-F8)/F8*100</f>
        <v>41.644475864462322</v>
      </c>
      <c r="I8" s="94">
        <f>G8/G$44*100</f>
        <v>15.880950623964022</v>
      </c>
      <c r="J8" s="93">
        <f>SEKTOR_USD!J8*$B$55</f>
        <v>329115718.45624614</v>
      </c>
      <c r="K8" s="93">
        <f>SEKTOR_USD!K8*$C$55</f>
        <v>615248847.38238895</v>
      </c>
      <c r="L8" s="94">
        <f t="shared" ref="L8:L43" si="2">(K8-J8)/J8*100</f>
        <v>86.939976695212877</v>
      </c>
      <c r="M8" s="94">
        <f>K8/K$44*100</f>
        <v>15.319422829858894</v>
      </c>
    </row>
    <row r="9" spans="1:13" s="21" customFormat="1" ht="15.6" x14ac:dyDescent="0.3">
      <c r="A9" s="95" t="s">
        <v>3</v>
      </c>
      <c r="B9" s="93">
        <f>SEKTOR_USD!B9*$B$53</f>
        <v>26730167.244193666</v>
      </c>
      <c r="C9" s="93">
        <f>SEKTOR_USD!C9*$C$53</f>
        <v>40533559.230054334</v>
      </c>
      <c r="D9" s="96">
        <f t="shared" si="0"/>
        <v>51.639751669937809</v>
      </c>
      <c r="E9" s="96">
        <f t="shared" ref="E9:E44" si="3">C9/C$44*100</f>
        <v>10.203374786688359</v>
      </c>
      <c r="F9" s="93">
        <f>SEKTOR_USD!F9*$B$54</f>
        <v>74154005.647747234</v>
      </c>
      <c r="G9" s="93">
        <f>SEKTOR_USD!G9*$C$54</f>
        <v>110250736.32109126</v>
      </c>
      <c r="H9" s="96">
        <f t="shared" si="1"/>
        <v>48.678059071837389</v>
      </c>
      <c r="I9" s="96">
        <f t="shared" ref="I9:I44" si="4">G9/G$44*100</f>
        <v>10.754488436492938</v>
      </c>
      <c r="J9" s="93">
        <f>SEKTOR_USD!J9*$B$55</f>
        <v>212261125.28398293</v>
      </c>
      <c r="K9" s="93">
        <f>SEKTOR_USD!K9*$C$55</f>
        <v>395491876.26545751</v>
      </c>
      <c r="L9" s="96">
        <f t="shared" si="2"/>
        <v>86.323273155332245</v>
      </c>
      <c r="M9" s="96">
        <f t="shared" ref="M9:M44" si="5">K9/K$44*100</f>
        <v>9.8475719281098879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14029554.863211162</v>
      </c>
      <c r="C10" s="98">
        <f>SEKTOR_USD!C10*$C$53</f>
        <v>21413098.218069788</v>
      </c>
      <c r="D10" s="99">
        <f t="shared" si="0"/>
        <v>52.628493397321087</v>
      </c>
      <c r="E10" s="99">
        <f t="shared" si="3"/>
        <v>5.3902462703333107</v>
      </c>
      <c r="F10" s="98">
        <f>SEKTOR_USD!F10*$B$54</f>
        <v>37978123.844551466</v>
      </c>
      <c r="G10" s="98">
        <f>SEKTOR_USD!G10*$C$54</f>
        <v>55572772.933781989</v>
      </c>
      <c r="H10" s="99">
        <f t="shared" si="1"/>
        <v>46.328378835266612</v>
      </c>
      <c r="I10" s="99">
        <f t="shared" si="4"/>
        <v>5.4208866429663267</v>
      </c>
      <c r="J10" s="98">
        <f>SEKTOR_USD!J10*$B$55</f>
        <v>103472290.9196554</v>
      </c>
      <c r="K10" s="98">
        <f>SEKTOR_USD!K10*$C$55</f>
        <v>207747936.01346034</v>
      </c>
      <c r="L10" s="99">
        <f t="shared" si="2"/>
        <v>100.7763954649205</v>
      </c>
      <c r="M10" s="99">
        <f t="shared" si="5"/>
        <v>5.1728312655295969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3283453.8532765461</v>
      </c>
      <c r="C11" s="98">
        <f>SEKTOR_USD!C11*$C$53</f>
        <v>5847251.6566250343</v>
      </c>
      <c r="D11" s="99">
        <f t="shared" si="0"/>
        <v>78.08234614870814</v>
      </c>
      <c r="E11" s="99">
        <f t="shared" si="3"/>
        <v>1.4719087407550526</v>
      </c>
      <c r="F11" s="98">
        <f>SEKTOR_USD!F11*$B$54</f>
        <v>10623156.533597572</v>
      </c>
      <c r="G11" s="98">
        <f>SEKTOR_USD!G11*$C$54</f>
        <v>17769845.113241766</v>
      </c>
      <c r="H11" s="99">
        <f t="shared" si="1"/>
        <v>67.274623668036455</v>
      </c>
      <c r="I11" s="99">
        <f t="shared" si="4"/>
        <v>1.7333724940580744</v>
      </c>
      <c r="J11" s="98">
        <f>SEKTOR_USD!J11*$B$55</f>
        <v>32221240.793031164</v>
      </c>
      <c r="K11" s="98">
        <f>SEKTOR_USD!K11*$C$55</f>
        <v>55678896.601843677</v>
      </c>
      <c r="L11" s="99">
        <f t="shared" si="2"/>
        <v>72.801838884758141</v>
      </c>
      <c r="M11" s="99">
        <f t="shared" si="5"/>
        <v>1.3863797768539345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3355071.1167210988</v>
      </c>
      <c r="C12" s="98">
        <f>SEKTOR_USD!C12*$C$53</f>
        <v>3970701.812350973</v>
      </c>
      <c r="D12" s="99">
        <f t="shared" si="0"/>
        <v>18.349259202336324</v>
      </c>
      <c r="E12" s="99">
        <f t="shared" si="3"/>
        <v>0.99953124095649226</v>
      </c>
      <c r="F12" s="98">
        <f>SEKTOR_USD!F12*$B$54</f>
        <v>8430336.7246156186</v>
      </c>
      <c r="G12" s="98">
        <f>SEKTOR_USD!G12*$C$54</f>
        <v>10399371.449519385</v>
      </c>
      <c r="H12" s="99">
        <f t="shared" si="1"/>
        <v>23.356537101945289</v>
      </c>
      <c r="I12" s="99">
        <f t="shared" si="4"/>
        <v>1.0144142681726083</v>
      </c>
      <c r="J12" s="98">
        <f>SEKTOR_USD!J12*$B$55</f>
        <v>23022651.814935122</v>
      </c>
      <c r="K12" s="98">
        <f>SEKTOR_USD!K12*$C$55</f>
        <v>43933694.67911841</v>
      </c>
      <c r="L12" s="99">
        <f t="shared" si="2"/>
        <v>90.828124545661581</v>
      </c>
      <c r="M12" s="99">
        <f t="shared" si="5"/>
        <v>1.0939294695647437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2263979.7472145469</v>
      </c>
      <c r="C13" s="98">
        <f>SEKTOR_USD!C13*$C$53</f>
        <v>2843518.4877205864</v>
      </c>
      <c r="D13" s="99">
        <f t="shared" si="0"/>
        <v>25.598229896670503</v>
      </c>
      <c r="E13" s="99">
        <f t="shared" si="3"/>
        <v>0.71578922241740561</v>
      </c>
      <c r="F13" s="98">
        <f>SEKTOR_USD!F13*$B$54</f>
        <v>5580429.1020393986</v>
      </c>
      <c r="G13" s="98">
        <f>SEKTOR_USD!G13*$C$54</f>
        <v>7252770.5295271212</v>
      </c>
      <c r="H13" s="99">
        <f t="shared" si="1"/>
        <v>29.967971941020739</v>
      </c>
      <c r="I13" s="99">
        <f t="shared" si="4"/>
        <v>0.70747678786626478</v>
      </c>
      <c r="J13" s="98">
        <f>SEKTOR_USD!J13*$B$55</f>
        <v>17040299.437199898</v>
      </c>
      <c r="K13" s="98">
        <f>SEKTOR_USD!K13*$C$55</f>
        <v>27644509.361330755</v>
      </c>
      <c r="L13" s="99">
        <f t="shared" si="2"/>
        <v>62.230185350976242</v>
      </c>
      <c r="M13" s="99">
        <f t="shared" si="5"/>
        <v>0.68833599547892554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2154567.3076303359</v>
      </c>
      <c r="C14" s="98">
        <f>SEKTOR_USD!C14*$C$53</f>
        <v>2972895.4535245756</v>
      </c>
      <c r="D14" s="99">
        <f t="shared" si="0"/>
        <v>37.981089891977611</v>
      </c>
      <c r="E14" s="99">
        <f t="shared" si="3"/>
        <v>0.7483568452942998</v>
      </c>
      <c r="F14" s="98">
        <f>SEKTOR_USD!F14*$B$54</f>
        <v>6896132.4009841979</v>
      </c>
      <c r="G14" s="98">
        <f>SEKTOR_USD!G14*$C$54</f>
        <v>8586640.8030544613</v>
      </c>
      <c r="H14" s="99">
        <f t="shared" si="1"/>
        <v>24.513862318377161</v>
      </c>
      <c r="I14" s="99">
        <f t="shared" si="4"/>
        <v>0.83759013595904475</v>
      </c>
      <c r="J14" s="98">
        <f>SEKTOR_USD!J14*$B$55</f>
        <v>22843396.026721388</v>
      </c>
      <c r="K14" s="98">
        <f>SEKTOR_USD!K14*$C$55</f>
        <v>30371793.058623545</v>
      </c>
      <c r="L14" s="99">
        <f t="shared" si="2"/>
        <v>32.956557873863005</v>
      </c>
      <c r="M14" s="99">
        <f t="shared" si="5"/>
        <v>0.75624414730004041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453348.71154805075</v>
      </c>
      <c r="C15" s="98">
        <f>SEKTOR_USD!C15*$C$53</f>
        <v>1786338.4410140989</v>
      </c>
      <c r="D15" s="99">
        <f t="shared" si="0"/>
        <v>294.03187778217904</v>
      </c>
      <c r="E15" s="99">
        <f t="shared" si="3"/>
        <v>0.44966889056268589</v>
      </c>
      <c r="F15" s="98">
        <f>SEKTOR_USD!F15*$B$54</f>
        <v>1598717.7847736091</v>
      </c>
      <c r="G15" s="98">
        <f>SEKTOR_USD!G15*$C$54</f>
        <v>5563040.5623179423</v>
      </c>
      <c r="H15" s="99">
        <f t="shared" si="1"/>
        <v>247.96889202716361</v>
      </c>
      <c r="I15" s="99">
        <f t="shared" si="4"/>
        <v>0.54265084656622176</v>
      </c>
      <c r="J15" s="98">
        <f>SEKTOR_USD!J15*$B$55</f>
        <v>3732581.4008743097</v>
      </c>
      <c r="K15" s="98">
        <f>SEKTOR_USD!K15*$C$55</f>
        <v>12014283.606881389</v>
      </c>
      <c r="L15" s="99">
        <f t="shared" si="2"/>
        <v>221.87599724060129</v>
      </c>
      <c r="M15" s="99">
        <f t="shared" si="5"/>
        <v>0.29915032162143396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941704.42288415425</v>
      </c>
      <c r="C16" s="98">
        <f>SEKTOR_USD!C16*$C$53</f>
        <v>1352070.7141866845</v>
      </c>
      <c r="D16" s="99">
        <f t="shared" si="0"/>
        <v>43.576973977217079</v>
      </c>
      <c r="E16" s="99">
        <f t="shared" si="3"/>
        <v>0.34035215502918581</v>
      </c>
      <c r="F16" s="98">
        <f>SEKTOR_USD!F16*$B$54</f>
        <v>2418862.5534337126</v>
      </c>
      <c r="G16" s="98">
        <f>SEKTOR_USD!G16*$C$54</f>
        <v>4191839.814189679</v>
      </c>
      <c r="H16" s="99">
        <f t="shared" si="1"/>
        <v>73.297974630229589</v>
      </c>
      <c r="I16" s="99">
        <f t="shared" si="4"/>
        <v>0.40889607011821349</v>
      </c>
      <c r="J16" s="98">
        <f>SEKTOR_USD!J16*$B$55</f>
        <v>8384217.7935643317</v>
      </c>
      <c r="K16" s="98">
        <f>SEKTOR_USD!K16*$C$55</f>
        <v>15602083.953761281</v>
      </c>
      <c r="L16" s="99">
        <f t="shared" si="2"/>
        <v>86.088724528808569</v>
      </c>
      <c r="M16" s="99">
        <f t="shared" si="5"/>
        <v>0.38848495552901596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248487.2217077743</v>
      </c>
      <c r="C17" s="98">
        <f>SEKTOR_USD!C17*$C$53</f>
        <v>347684.44656259147</v>
      </c>
      <c r="D17" s="99">
        <f t="shared" si="0"/>
        <v>39.92045312151906</v>
      </c>
      <c r="E17" s="99">
        <f t="shared" si="3"/>
        <v>8.7521421339926242E-2</v>
      </c>
      <c r="F17" s="98">
        <f>SEKTOR_USD!F17*$B$54</f>
        <v>628246.70375166368</v>
      </c>
      <c r="G17" s="98">
        <f>SEKTOR_USD!G17*$C$54</f>
        <v>914455.11545890186</v>
      </c>
      <c r="H17" s="99">
        <f t="shared" si="1"/>
        <v>45.556691344037993</v>
      </c>
      <c r="I17" s="99">
        <f t="shared" si="4"/>
        <v>8.9201190786180787E-2</v>
      </c>
      <c r="J17" s="98">
        <f>SEKTOR_USD!J17*$B$55</f>
        <v>1544447.0980013355</v>
      </c>
      <c r="K17" s="98">
        <f>SEKTOR_USD!K17*$C$55</f>
        <v>2498678.9904381139</v>
      </c>
      <c r="L17" s="99">
        <f t="shared" si="2"/>
        <v>61.784692636714269</v>
      </c>
      <c r="M17" s="99">
        <f t="shared" si="5"/>
        <v>6.2215996232197257E-2</v>
      </c>
    </row>
    <row r="18" spans="1:13" s="21" customFormat="1" ht="15.6" x14ac:dyDescent="0.3">
      <c r="A18" s="95" t="s">
        <v>12</v>
      </c>
      <c r="B18" s="93">
        <f>SEKTOR_USD!B18*$B$53</f>
        <v>5571182.9515311355</v>
      </c>
      <c r="C18" s="93">
        <f>SEKTOR_USD!C18*$C$53</f>
        <v>5836052.336449272</v>
      </c>
      <c r="D18" s="96">
        <f t="shared" si="0"/>
        <v>4.7542754783405945</v>
      </c>
      <c r="E18" s="96">
        <f t="shared" si="3"/>
        <v>1.469089574037892</v>
      </c>
      <c r="F18" s="93">
        <f>SEKTOR_USD!F18*$B$54</f>
        <v>13894737.858865652</v>
      </c>
      <c r="G18" s="93">
        <f>SEKTOR_USD!G18*$C$54</f>
        <v>15510674.834513573</v>
      </c>
      <c r="H18" s="96">
        <f t="shared" si="1"/>
        <v>11.629848594925877</v>
      </c>
      <c r="I18" s="96">
        <f t="shared" si="4"/>
        <v>1.5130000825043664</v>
      </c>
      <c r="J18" s="93">
        <f>SEKTOR_USD!J18*$B$55</f>
        <v>39081310.472920261</v>
      </c>
      <c r="K18" s="93">
        <f>SEKTOR_USD!K18*$C$55</f>
        <v>69156124.282366291</v>
      </c>
      <c r="L18" s="96">
        <f t="shared" si="2"/>
        <v>76.954466074736914</v>
      </c>
      <c r="M18" s="96">
        <f t="shared" si="5"/>
        <v>1.7219567556497735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5571182.9515311355</v>
      </c>
      <c r="C19" s="98">
        <f>SEKTOR_USD!C19*$C$53</f>
        <v>5836052.336449272</v>
      </c>
      <c r="D19" s="99">
        <f t="shared" si="0"/>
        <v>4.7542754783405945</v>
      </c>
      <c r="E19" s="99">
        <f t="shared" si="3"/>
        <v>1.469089574037892</v>
      </c>
      <c r="F19" s="98">
        <f>SEKTOR_USD!F19*$B$54</f>
        <v>13894737.858865652</v>
      </c>
      <c r="G19" s="98">
        <f>SEKTOR_USD!G19*$C$54</f>
        <v>15510674.834513573</v>
      </c>
      <c r="H19" s="99">
        <f t="shared" si="1"/>
        <v>11.629848594925877</v>
      </c>
      <c r="I19" s="99">
        <f t="shared" si="4"/>
        <v>1.5130000825043664</v>
      </c>
      <c r="J19" s="98">
        <f>SEKTOR_USD!J19*$B$55</f>
        <v>39081310.472920261</v>
      </c>
      <c r="K19" s="98">
        <f>SEKTOR_USD!K19*$C$55</f>
        <v>69156124.282366291</v>
      </c>
      <c r="L19" s="99">
        <f t="shared" si="2"/>
        <v>76.954466074736914</v>
      </c>
      <c r="M19" s="99">
        <f t="shared" si="5"/>
        <v>1.7219567556497735</v>
      </c>
    </row>
    <row r="20" spans="1:13" s="21" customFormat="1" ht="15.6" x14ac:dyDescent="0.3">
      <c r="A20" s="95" t="s">
        <v>110</v>
      </c>
      <c r="B20" s="93">
        <f>SEKTOR_USD!B20*$B$53</f>
        <v>10978291.037607418</v>
      </c>
      <c r="C20" s="93">
        <f>SEKTOR_USD!C20*$C$53</f>
        <v>14442842.305878304</v>
      </c>
      <c r="D20" s="96">
        <f t="shared" si="0"/>
        <v>31.558202058978583</v>
      </c>
      <c r="E20" s="96">
        <f t="shared" si="3"/>
        <v>3.6356474938585626</v>
      </c>
      <c r="F20" s="93">
        <f>SEKTOR_USD!F20*$B$54</f>
        <v>26890569.08768291</v>
      </c>
      <c r="G20" s="93">
        <f>SEKTOR_USD!G20*$C$54</f>
        <v>37043775.730801396</v>
      </c>
      <c r="H20" s="96">
        <f t="shared" si="1"/>
        <v>37.757500073767908</v>
      </c>
      <c r="I20" s="96">
        <f t="shared" si="4"/>
        <v>3.6134621049667208</v>
      </c>
      <c r="J20" s="93">
        <f>SEKTOR_USD!J20*$B$55</f>
        <v>77773282.699342951</v>
      </c>
      <c r="K20" s="93">
        <f>SEKTOR_USD!K20*$C$55</f>
        <v>150600846.83456513</v>
      </c>
      <c r="L20" s="96">
        <f t="shared" si="2"/>
        <v>93.640851469212123</v>
      </c>
      <c r="M20" s="96">
        <f t="shared" si="5"/>
        <v>3.7498941460992317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10978291.037607418</v>
      </c>
      <c r="C21" s="98">
        <f>SEKTOR_USD!C21*$C$53</f>
        <v>14442842.305878304</v>
      </c>
      <c r="D21" s="99">
        <f t="shared" si="0"/>
        <v>31.558202058978583</v>
      </c>
      <c r="E21" s="99">
        <f t="shared" si="3"/>
        <v>3.6356474938585626</v>
      </c>
      <c r="F21" s="98">
        <f>SEKTOR_USD!F21*$B$54</f>
        <v>26890569.08768291</v>
      </c>
      <c r="G21" s="98">
        <f>SEKTOR_USD!G21*$C$54</f>
        <v>37043775.730801396</v>
      </c>
      <c r="H21" s="99">
        <f t="shared" si="1"/>
        <v>37.757500073767908</v>
      </c>
      <c r="I21" s="99">
        <f t="shared" si="4"/>
        <v>3.6134621049667208</v>
      </c>
      <c r="J21" s="98">
        <f>SEKTOR_USD!J21*$B$55</f>
        <v>77773282.699342951</v>
      </c>
      <c r="K21" s="98">
        <f>SEKTOR_USD!K21*$C$55</f>
        <v>150600846.83456513</v>
      </c>
      <c r="L21" s="99">
        <f t="shared" si="2"/>
        <v>93.640851469212123</v>
      </c>
      <c r="M21" s="99">
        <f t="shared" si="5"/>
        <v>3.7498941460992317</v>
      </c>
    </row>
    <row r="22" spans="1:13" ht="16.8" x14ac:dyDescent="0.3">
      <c r="A22" s="92" t="s">
        <v>14</v>
      </c>
      <c r="B22" s="93">
        <f>SEKTOR_USD!B22*$B$53</f>
        <v>250093539.98512888</v>
      </c>
      <c r="C22" s="93">
        <f>SEKTOR_USD!C22*$C$53</f>
        <v>327261106.79000592</v>
      </c>
      <c r="D22" s="96">
        <f t="shared" si="0"/>
        <v>30.855481836702221</v>
      </c>
      <c r="E22" s="96">
        <f t="shared" si="3"/>
        <v>82.380323591444863</v>
      </c>
      <c r="F22" s="93">
        <f>SEKTOR_USD!F22*$B$54</f>
        <v>628776292.43348205</v>
      </c>
      <c r="G22" s="93">
        <f>SEKTOR_USD!G22*$C$54</f>
        <v>837374458.16419268</v>
      </c>
      <c r="H22" s="96">
        <f t="shared" si="1"/>
        <v>33.175259347548973</v>
      </c>
      <c r="I22" s="96">
        <f t="shared" si="4"/>
        <v>81.682301886074256</v>
      </c>
      <c r="J22" s="93">
        <f>SEKTOR_USD!J22*$B$55</f>
        <v>1877008903.2889547</v>
      </c>
      <c r="K22" s="93">
        <f>SEKTOR_USD!K22*$C$55</f>
        <v>3289643365.8081284</v>
      </c>
      <c r="L22" s="96">
        <f t="shared" si="2"/>
        <v>75.259870107377253</v>
      </c>
      <c r="M22" s="96">
        <f t="shared" si="5"/>
        <v>81.9106576057235</v>
      </c>
    </row>
    <row r="23" spans="1:13" s="21" customFormat="1" ht="15.6" x14ac:dyDescent="0.3">
      <c r="A23" s="95" t="s">
        <v>15</v>
      </c>
      <c r="B23" s="93">
        <f>SEKTOR_USD!B23*$B$53</f>
        <v>20466534.30582802</v>
      </c>
      <c r="C23" s="93">
        <f>SEKTOR_USD!C23*$C$53</f>
        <v>26341577.933374651</v>
      </c>
      <c r="D23" s="96">
        <f t="shared" si="0"/>
        <v>28.705610533551162</v>
      </c>
      <c r="E23" s="96">
        <f t="shared" si="3"/>
        <v>6.630875680112859</v>
      </c>
      <c r="F23" s="93">
        <f>SEKTOR_USD!F23*$B$54</f>
        <v>53681146.195180111</v>
      </c>
      <c r="G23" s="93">
        <f>SEKTOR_USD!G23*$C$54</f>
        <v>68359088.672853515</v>
      </c>
      <c r="H23" s="96">
        <f t="shared" si="1"/>
        <v>27.34282614664308</v>
      </c>
      <c r="I23" s="96">
        <f t="shared" si="4"/>
        <v>6.6681371317132783</v>
      </c>
      <c r="J23" s="93">
        <f>SEKTOR_USD!J23*$B$55</f>
        <v>161667023.07526758</v>
      </c>
      <c r="K23" s="93">
        <f>SEKTOR_USD!K23*$C$55</f>
        <v>265548279.06324089</v>
      </c>
      <c r="L23" s="96">
        <f t="shared" si="2"/>
        <v>64.256305344107886</v>
      </c>
      <c r="M23" s="96">
        <f t="shared" si="5"/>
        <v>6.6120341159823157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13882651.839365188</v>
      </c>
      <c r="C24" s="98">
        <f>SEKTOR_USD!C24*$C$53</f>
        <v>17158255.376489315</v>
      </c>
      <c r="D24" s="99">
        <f t="shared" si="0"/>
        <v>23.594941190096939</v>
      </c>
      <c r="E24" s="99">
        <f t="shared" si="3"/>
        <v>4.3191891760203651</v>
      </c>
      <c r="F24" s="98">
        <f>SEKTOR_USD!F24*$B$54</f>
        <v>36829260.879035905</v>
      </c>
      <c r="G24" s="98">
        <f>SEKTOR_USD!G24*$C$54</f>
        <v>46067305.737908565</v>
      </c>
      <c r="H24" s="99">
        <f t="shared" si="1"/>
        <v>25.08343810975358</v>
      </c>
      <c r="I24" s="99">
        <f t="shared" si="4"/>
        <v>4.4936689167847783</v>
      </c>
      <c r="J24" s="98">
        <f>SEKTOR_USD!J24*$B$55</f>
        <v>109638889.87600277</v>
      </c>
      <c r="K24" s="98">
        <f>SEKTOR_USD!K24*$C$55</f>
        <v>180516008.42639843</v>
      </c>
      <c r="L24" s="99">
        <f t="shared" si="2"/>
        <v>64.645965159401797</v>
      </c>
      <c r="M24" s="99">
        <f t="shared" si="5"/>
        <v>4.4947683728428327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2798669.6381500396</v>
      </c>
      <c r="C25" s="98">
        <f>SEKTOR_USD!C25*$C$53</f>
        <v>4176627.0325968461</v>
      </c>
      <c r="D25" s="99">
        <f t="shared" si="0"/>
        <v>49.236157625151357</v>
      </c>
      <c r="E25" s="99">
        <f t="shared" si="3"/>
        <v>1.0513680951610465</v>
      </c>
      <c r="F25" s="98">
        <f>SEKTOR_USD!F25*$B$54</f>
        <v>6985239.5429788642</v>
      </c>
      <c r="G25" s="98">
        <f>SEKTOR_USD!G25*$C$54</f>
        <v>10765787.134228105</v>
      </c>
      <c r="H25" s="99">
        <f t="shared" si="1"/>
        <v>54.121946255217779</v>
      </c>
      <c r="I25" s="99">
        <f t="shared" si="4"/>
        <v>1.0501565532188781</v>
      </c>
      <c r="J25" s="98">
        <f>SEKTOR_USD!J25*$B$55</f>
        <v>19287398.782660201</v>
      </c>
      <c r="K25" s="98">
        <f>SEKTOR_USD!K25*$C$55</f>
        <v>37802027.236840174</v>
      </c>
      <c r="L25" s="99">
        <f t="shared" si="2"/>
        <v>95.993392695468259</v>
      </c>
      <c r="M25" s="99">
        <f t="shared" si="5"/>
        <v>0.94125367569696894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3785212.828312791</v>
      </c>
      <c r="C26" s="98">
        <f>SEKTOR_USD!C26*$C$53</f>
        <v>5006695.5242884895</v>
      </c>
      <c r="D26" s="99">
        <f t="shared" si="0"/>
        <v>32.269855127806871</v>
      </c>
      <c r="E26" s="99">
        <f t="shared" si="3"/>
        <v>1.2603184089314465</v>
      </c>
      <c r="F26" s="98">
        <f>SEKTOR_USD!F26*$B$54</f>
        <v>9866645.7731653396</v>
      </c>
      <c r="G26" s="98">
        <f>SEKTOR_USD!G26*$C$54</f>
        <v>11525995.800716836</v>
      </c>
      <c r="H26" s="99">
        <f t="shared" si="1"/>
        <v>16.817772378780319</v>
      </c>
      <c r="I26" s="99">
        <f t="shared" si="4"/>
        <v>1.1243116617096209</v>
      </c>
      <c r="J26" s="98">
        <f>SEKTOR_USD!J26*$B$55</f>
        <v>32740734.416604605</v>
      </c>
      <c r="K26" s="98">
        <f>SEKTOR_USD!K26*$C$55</f>
        <v>47230243.400002278</v>
      </c>
      <c r="L26" s="99">
        <f t="shared" si="2"/>
        <v>44.255296167239479</v>
      </c>
      <c r="M26" s="99">
        <f t="shared" si="5"/>
        <v>1.1760120674425145</v>
      </c>
    </row>
    <row r="27" spans="1:13" s="21" customFormat="1" ht="15.6" x14ac:dyDescent="0.3">
      <c r="A27" s="95" t="s">
        <v>19</v>
      </c>
      <c r="B27" s="93">
        <f>SEKTOR_USD!B27*$B$53</f>
        <v>44080850.574465103</v>
      </c>
      <c r="C27" s="93">
        <f>SEKTOR_USD!C27*$C$53</f>
        <v>54521229.553985864</v>
      </c>
      <c r="D27" s="96">
        <f t="shared" si="0"/>
        <v>23.684613258276379</v>
      </c>
      <c r="E27" s="96">
        <f t="shared" si="3"/>
        <v>13.724443388082944</v>
      </c>
      <c r="F27" s="93">
        <f>SEKTOR_USD!F27*$B$54</f>
        <v>105691551.42361501</v>
      </c>
      <c r="G27" s="93">
        <f>SEKTOR_USD!G27*$C$54</f>
        <v>140083952.57265928</v>
      </c>
      <c r="H27" s="96">
        <f t="shared" si="1"/>
        <v>32.540350374079068</v>
      </c>
      <c r="I27" s="96">
        <f t="shared" si="4"/>
        <v>13.664591261262041</v>
      </c>
      <c r="J27" s="93">
        <f>SEKTOR_USD!J27*$B$55</f>
        <v>290675675.94651705</v>
      </c>
      <c r="K27" s="93">
        <f>SEKTOR_USD!K27*$C$55</f>
        <v>593290003.27820373</v>
      </c>
      <c r="L27" s="96">
        <f t="shared" si="2"/>
        <v>104.10720688832811</v>
      </c>
      <c r="M27" s="96">
        <f t="shared" si="5"/>
        <v>14.772657372080003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44080850.574465103</v>
      </c>
      <c r="C28" s="98">
        <f>SEKTOR_USD!C28*$C$53</f>
        <v>54521229.553985864</v>
      </c>
      <c r="D28" s="99">
        <f t="shared" si="0"/>
        <v>23.684613258276379</v>
      </c>
      <c r="E28" s="99">
        <f t="shared" si="3"/>
        <v>13.724443388082944</v>
      </c>
      <c r="F28" s="98">
        <f>SEKTOR_USD!F28*$B$54</f>
        <v>105691551.42361501</v>
      </c>
      <c r="G28" s="98">
        <f>SEKTOR_USD!G28*$C$54</f>
        <v>140083952.57265928</v>
      </c>
      <c r="H28" s="99">
        <f t="shared" si="1"/>
        <v>32.540350374079068</v>
      </c>
      <c r="I28" s="99">
        <f t="shared" si="4"/>
        <v>13.664591261262041</v>
      </c>
      <c r="J28" s="98">
        <f>SEKTOR_USD!J28*$B$55</f>
        <v>290675675.94651705</v>
      </c>
      <c r="K28" s="98">
        <f>SEKTOR_USD!K28*$C$55</f>
        <v>593290003.27820373</v>
      </c>
      <c r="L28" s="99">
        <f t="shared" si="2"/>
        <v>104.10720688832811</v>
      </c>
      <c r="M28" s="99">
        <f t="shared" si="5"/>
        <v>14.772657372080003</v>
      </c>
    </row>
    <row r="29" spans="1:13" s="21" customFormat="1" ht="15.6" x14ac:dyDescent="0.3">
      <c r="A29" s="95" t="s">
        <v>21</v>
      </c>
      <c r="B29" s="93">
        <f>SEKTOR_USD!B29*$B$53</f>
        <v>185546155.10483575</v>
      </c>
      <c r="C29" s="93">
        <f>SEKTOR_USD!C29*$C$53</f>
        <v>246398299.30264542</v>
      </c>
      <c r="D29" s="96">
        <f t="shared" si="0"/>
        <v>32.796230222839966</v>
      </c>
      <c r="E29" s="96">
        <f t="shared" si="3"/>
        <v>62.025004523249073</v>
      </c>
      <c r="F29" s="93">
        <f>SEKTOR_USD!F29*$B$54</f>
        <v>469403594.81468695</v>
      </c>
      <c r="G29" s="93">
        <f>SEKTOR_USD!G29*$C$54</f>
        <v>628931416.91867995</v>
      </c>
      <c r="H29" s="96">
        <f t="shared" si="1"/>
        <v>33.985215253192095</v>
      </c>
      <c r="I29" s="96">
        <f t="shared" si="4"/>
        <v>61.349573493098944</v>
      </c>
      <c r="J29" s="93">
        <f>SEKTOR_USD!J29*$B$55</f>
        <v>1424666204.2671702</v>
      </c>
      <c r="K29" s="93">
        <f>SEKTOR_USD!K29*$C$55</f>
        <v>2430805083.4666839</v>
      </c>
      <c r="L29" s="96">
        <f t="shared" si="2"/>
        <v>70.622780001794055</v>
      </c>
      <c r="M29" s="96">
        <f t="shared" si="5"/>
        <v>60.525966117661191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29407117.6644402</v>
      </c>
      <c r="C30" s="98">
        <f>SEKTOR_USD!C30*$C$53</f>
        <v>37933195.760750242</v>
      </c>
      <c r="D30" s="99">
        <f t="shared" si="0"/>
        <v>28.99324644325813</v>
      </c>
      <c r="E30" s="99">
        <f t="shared" si="3"/>
        <v>9.5487941487450261</v>
      </c>
      <c r="F30" s="98">
        <f>SEKTOR_USD!F30*$B$54</f>
        <v>75817818.09000048</v>
      </c>
      <c r="G30" s="98">
        <f>SEKTOR_USD!G30*$C$54</f>
        <v>98223872.792089552</v>
      </c>
      <c r="H30" s="99">
        <f t="shared" si="1"/>
        <v>29.552492100856405</v>
      </c>
      <c r="I30" s="99">
        <f t="shared" si="4"/>
        <v>9.5813192671439609</v>
      </c>
      <c r="J30" s="98">
        <f>SEKTOR_USD!J30*$B$55</f>
        <v>220335416.46240669</v>
      </c>
      <c r="K30" s="98">
        <f>SEKTOR_USD!K30*$C$55</f>
        <v>372731435.96380979</v>
      </c>
      <c r="L30" s="99">
        <f t="shared" si="2"/>
        <v>69.165466881446491</v>
      </c>
      <c r="M30" s="99">
        <f t="shared" si="5"/>
        <v>9.2808470813130715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39123298.359722577</v>
      </c>
      <c r="C31" s="98">
        <f>SEKTOR_USD!C31*$C$53</f>
        <v>62484514.093032554</v>
      </c>
      <c r="D31" s="99">
        <f t="shared" si="0"/>
        <v>59.711774601704704</v>
      </c>
      <c r="E31" s="99">
        <f t="shared" si="3"/>
        <v>15.729013878026205</v>
      </c>
      <c r="F31" s="98">
        <f>SEKTOR_USD!F31*$B$54</f>
        <v>103647778.33890875</v>
      </c>
      <c r="G31" s="98">
        <f>SEKTOR_USD!G31*$C$54</f>
        <v>162673670.9246437</v>
      </c>
      <c r="H31" s="99">
        <f t="shared" si="1"/>
        <v>56.948536217275567</v>
      </c>
      <c r="I31" s="99">
        <f t="shared" si="4"/>
        <v>15.868121803611565</v>
      </c>
      <c r="J31" s="98">
        <f>SEKTOR_USD!J31*$B$55</f>
        <v>305413685.45929396</v>
      </c>
      <c r="K31" s="98">
        <f>SEKTOR_USD!K31*$C$55</f>
        <v>571863356.9737556</v>
      </c>
      <c r="L31" s="99">
        <f t="shared" si="2"/>
        <v>87.242217425117474</v>
      </c>
      <c r="M31" s="99">
        <f t="shared" si="5"/>
        <v>14.239143402959693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2047449.6147774654</v>
      </c>
      <c r="C32" s="98">
        <f>SEKTOR_USD!C32*$C$53</f>
        <v>2064135.5656309188</v>
      </c>
      <c r="D32" s="99">
        <f t="shared" si="0"/>
        <v>0.81496270936401316</v>
      </c>
      <c r="E32" s="99">
        <f t="shared" si="3"/>
        <v>0.51959781442161312</v>
      </c>
      <c r="F32" s="98">
        <f>SEKTOR_USD!F32*$B$54</f>
        <v>3871241.5908839032</v>
      </c>
      <c r="G32" s="98">
        <f>SEKTOR_USD!G32*$C$54</f>
        <v>3362840.7503296481</v>
      </c>
      <c r="H32" s="99">
        <f t="shared" si="1"/>
        <v>-13.132759312966932</v>
      </c>
      <c r="I32" s="99">
        <f t="shared" si="4"/>
        <v>0.32803075217438571</v>
      </c>
      <c r="J32" s="98">
        <f>SEKTOR_USD!J32*$B$55</f>
        <v>17765932.622681502</v>
      </c>
      <c r="K32" s="98">
        <f>SEKTOR_USD!K32*$C$55</f>
        <v>24067079.613229729</v>
      </c>
      <c r="L32" s="99">
        <f t="shared" si="2"/>
        <v>35.467583517139126</v>
      </c>
      <c r="M32" s="99">
        <f t="shared" si="5"/>
        <v>0.59925958487134356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19936963.760635596</v>
      </c>
      <c r="C33" s="98">
        <f>SEKTOR_USD!C33*$C$53</f>
        <v>28827256.627573606</v>
      </c>
      <c r="D33" s="99">
        <f t="shared" si="0"/>
        <v>44.592009965385948</v>
      </c>
      <c r="E33" s="99">
        <f t="shared" si="3"/>
        <v>7.2565871102947099</v>
      </c>
      <c r="F33" s="98">
        <f>SEKTOR_USD!F33*$B$54</f>
        <v>48994911.20598641</v>
      </c>
      <c r="G33" s="98">
        <f>SEKTOR_USD!G33*$C$54</f>
        <v>75500399.850994855</v>
      </c>
      <c r="H33" s="99">
        <f t="shared" si="1"/>
        <v>54.098452252669638</v>
      </c>
      <c r="I33" s="99">
        <f t="shared" si="4"/>
        <v>7.3647415359056012</v>
      </c>
      <c r="J33" s="98">
        <f>SEKTOR_USD!J33*$B$55</f>
        <v>151875466.94962719</v>
      </c>
      <c r="K33" s="98">
        <f>SEKTOR_USD!K33*$C$55</f>
        <v>278317013.60641229</v>
      </c>
      <c r="L33" s="99">
        <f t="shared" si="2"/>
        <v>83.25343730381563</v>
      </c>
      <c r="M33" s="99">
        <f t="shared" si="5"/>
        <v>6.9299699305739244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13265698.292735834</v>
      </c>
      <c r="C34" s="98">
        <f>SEKTOR_USD!C34*$C$53</f>
        <v>20123858.113122109</v>
      </c>
      <c r="D34" s="99">
        <f t="shared" si="0"/>
        <v>51.69844563811418</v>
      </c>
      <c r="E34" s="99">
        <f t="shared" si="3"/>
        <v>5.0657102505342673</v>
      </c>
      <c r="F34" s="98">
        <f>SEKTOR_USD!F34*$B$54</f>
        <v>33867368.692198947</v>
      </c>
      <c r="G34" s="98">
        <f>SEKTOR_USD!G34*$C$54</f>
        <v>51958148.501807906</v>
      </c>
      <c r="H34" s="99">
        <f t="shared" si="1"/>
        <v>53.416549641118152</v>
      </c>
      <c r="I34" s="99">
        <f t="shared" si="4"/>
        <v>5.0682954680401462</v>
      </c>
      <c r="J34" s="98">
        <f>SEKTOR_USD!J34*$B$55</f>
        <v>102095381.65787712</v>
      </c>
      <c r="K34" s="98">
        <f>SEKTOR_USD!K34*$C$55</f>
        <v>190024410.84005037</v>
      </c>
      <c r="L34" s="99">
        <f t="shared" si="2"/>
        <v>86.124394418568812</v>
      </c>
      <c r="M34" s="99">
        <f t="shared" si="5"/>
        <v>4.7315233665838488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21076331.824067995</v>
      </c>
      <c r="C35" s="98">
        <f>SEKTOR_USD!C35*$C$53</f>
        <v>23263932.887669288</v>
      </c>
      <c r="D35" s="99">
        <f t="shared" si="0"/>
        <v>10.379420298854729</v>
      </c>
      <c r="E35" s="99">
        <f t="shared" si="3"/>
        <v>5.8561505768102453</v>
      </c>
      <c r="F35" s="98">
        <f>SEKTOR_USD!F35*$B$54</f>
        <v>52964848.194864675</v>
      </c>
      <c r="G35" s="98">
        <f>SEKTOR_USD!G35*$C$54</f>
        <v>61825022.08415401</v>
      </c>
      <c r="H35" s="99">
        <f t="shared" si="1"/>
        <v>16.728404198746276</v>
      </c>
      <c r="I35" s="99">
        <f t="shared" si="4"/>
        <v>6.0307668436202384</v>
      </c>
      <c r="J35" s="98">
        <f>SEKTOR_USD!J35*$B$55</f>
        <v>142682435.48280898</v>
      </c>
      <c r="K35" s="98">
        <f>SEKTOR_USD!K35*$C$55</f>
        <v>246369888.29562283</v>
      </c>
      <c r="L35" s="99">
        <f t="shared" si="2"/>
        <v>72.670088972028083</v>
      </c>
      <c r="M35" s="99">
        <f t="shared" si="5"/>
        <v>6.134500710409271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32915533.220089499</v>
      </c>
      <c r="C36" s="98">
        <f>SEKTOR_USD!C36*$C$53</f>
        <v>26569811.930748016</v>
      </c>
      <c r="D36" s="99">
        <f t="shared" si="0"/>
        <v>-19.278804468731707</v>
      </c>
      <c r="E36" s="99">
        <f t="shared" si="3"/>
        <v>6.688328246788469</v>
      </c>
      <c r="F36" s="98">
        <f>SEKTOR_USD!F36*$B$54</f>
        <v>78309298.57231082</v>
      </c>
      <c r="G36" s="98">
        <f>SEKTOR_USD!G36*$C$54</f>
        <v>67261217.8359126</v>
      </c>
      <c r="H36" s="99">
        <f t="shared" si="1"/>
        <v>-14.108261646854645</v>
      </c>
      <c r="I36" s="99">
        <f t="shared" si="4"/>
        <v>6.5610445206829322</v>
      </c>
      <c r="J36" s="98">
        <f>SEKTOR_USD!J36*$B$55</f>
        <v>253014528.90594387</v>
      </c>
      <c r="K36" s="98">
        <f>SEKTOR_USD!K36*$C$55</f>
        <v>337649368.31303686</v>
      </c>
      <c r="L36" s="99">
        <f t="shared" si="2"/>
        <v>33.450584744307434</v>
      </c>
      <c r="M36" s="99">
        <f t="shared" si="5"/>
        <v>8.4073191903231717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7490620.9217212955</v>
      </c>
      <c r="C37" s="98">
        <f>SEKTOR_USD!C37*$C$53</f>
        <v>8435201.9417963065</v>
      </c>
      <c r="D37" s="99">
        <f t="shared" si="0"/>
        <v>12.610183187029476</v>
      </c>
      <c r="E37" s="99">
        <f t="shared" si="3"/>
        <v>2.1233646501423644</v>
      </c>
      <c r="F37" s="98">
        <f>SEKTOR_USD!F37*$B$54</f>
        <v>18024734.373515975</v>
      </c>
      <c r="G37" s="98">
        <f>SEKTOR_USD!G37*$C$54</f>
        <v>21976090.937727202</v>
      </c>
      <c r="H37" s="99">
        <f t="shared" si="1"/>
        <v>21.921857389571393</v>
      </c>
      <c r="I37" s="99">
        <f t="shared" si="4"/>
        <v>2.1436738089511662</v>
      </c>
      <c r="J37" s="98">
        <f>SEKTOR_USD!J37*$B$55</f>
        <v>51379238.30549968</v>
      </c>
      <c r="K37" s="98">
        <f>SEKTOR_USD!K37*$C$55</f>
        <v>94568333.603939533</v>
      </c>
      <c r="L37" s="99">
        <f t="shared" si="2"/>
        <v>84.059430857340772</v>
      </c>
      <c r="M37" s="99">
        <f t="shared" si="5"/>
        <v>2.3547094723665341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6346280.4451383781</v>
      </c>
      <c r="C38" s="98">
        <f>SEKTOR_USD!C38*$C$53</f>
        <v>14060007.128357576</v>
      </c>
      <c r="D38" s="99">
        <f t="shared" si="0"/>
        <v>121.54720784721016</v>
      </c>
      <c r="E38" s="99">
        <f t="shared" si="3"/>
        <v>3.5392776987561372</v>
      </c>
      <c r="F38" s="98">
        <f>SEKTOR_USD!F38*$B$54</f>
        <v>17875545.612328321</v>
      </c>
      <c r="G38" s="98">
        <f>SEKTOR_USD!G38*$C$54</f>
        <v>31781140.047645625</v>
      </c>
      <c r="H38" s="99">
        <f t="shared" si="1"/>
        <v>77.79116082323641</v>
      </c>
      <c r="I38" s="99">
        <f t="shared" si="4"/>
        <v>3.1001144713042805</v>
      </c>
      <c r="J38" s="98">
        <f>SEKTOR_USD!J38*$B$55</f>
        <v>74460238.033002809</v>
      </c>
      <c r="K38" s="98">
        <f>SEKTOR_USD!K38*$C$55</f>
        <v>111210059.36939055</v>
      </c>
      <c r="L38" s="99">
        <f t="shared" si="2"/>
        <v>49.354960858571545</v>
      </c>
      <c r="M38" s="99">
        <f t="shared" si="5"/>
        <v>2.7690810468996108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4773648.0743024712</v>
      </c>
      <c r="C39" s="98">
        <f>SEKTOR_USD!C39*$C$53</f>
        <v>9615846.2717662845</v>
      </c>
      <c r="D39" s="99">
        <f t="shared" si="0"/>
        <v>101.43601124536936</v>
      </c>
      <c r="E39" s="99">
        <f t="shared" si="3"/>
        <v>2.4205642254397173</v>
      </c>
      <c r="F39" s="98">
        <f>SEKTOR_USD!F39*$B$54</f>
        <v>13189482.512809873</v>
      </c>
      <c r="G39" s="98">
        <f>SEKTOR_USD!G39*$C$54</f>
        <v>20581796.602140024</v>
      </c>
      <c r="H39" s="99">
        <f t="shared" si="1"/>
        <v>56.047036585025964</v>
      </c>
      <c r="I39" s="99">
        <f t="shared" si="4"/>
        <v>2.0076663516815016</v>
      </c>
      <c r="J39" s="98">
        <f>SEKTOR_USD!J39*$B$55</f>
        <v>36855071.848619312</v>
      </c>
      <c r="K39" s="98">
        <f>SEKTOR_USD!K39*$C$55</f>
        <v>80171622.502195194</v>
      </c>
      <c r="L39" s="99">
        <f t="shared" si="2"/>
        <v>117.53212917748968</v>
      </c>
      <c r="M39" s="99">
        <f t="shared" si="5"/>
        <v>1.9962377650804748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8996494.9449878298</v>
      </c>
      <c r="C40" s="98">
        <f>SEKTOR_USD!C40*$C$53</f>
        <v>12739870.110691261</v>
      </c>
      <c r="D40" s="99">
        <f t="shared" si="0"/>
        <v>41.609262147020466</v>
      </c>
      <c r="E40" s="99">
        <f t="shared" si="3"/>
        <v>3.2069641043693164</v>
      </c>
      <c r="F40" s="98">
        <f>SEKTOR_USD!F40*$B$54</f>
        <v>22428130.33149112</v>
      </c>
      <c r="G40" s="98">
        <f>SEKTOR_USD!G40*$C$54</f>
        <v>33163237.332277827</v>
      </c>
      <c r="H40" s="99">
        <f t="shared" si="1"/>
        <v>47.864475737033004</v>
      </c>
      <c r="I40" s="99">
        <f t="shared" si="4"/>
        <v>3.2349321583480792</v>
      </c>
      <c r="J40" s="98">
        <f>SEKTOR_USD!J40*$B$55</f>
        <v>67310982.871734411</v>
      </c>
      <c r="K40" s="98">
        <f>SEKTOR_USD!K40*$C$55</f>
        <v>121359355.97909564</v>
      </c>
      <c r="L40" s="99">
        <f t="shared" si="2"/>
        <v>80.296514478705532</v>
      </c>
      <c r="M40" s="99">
        <f t="shared" si="5"/>
        <v>3.02179402125337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166717.98221658581</v>
      </c>
      <c r="C41" s="98">
        <f>SEKTOR_USD!C41*$C$53</f>
        <v>280668.87150728458</v>
      </c>
      <c r="D41" s="99">
        <f t="shared" si="0"/>
        <v>68.349489224661724</v>
      </c>
      <c r="E41" s="99">
        <f t="shared" si="3"/>
        <v>7.065181892100679E-2</v>
      </c>
      <c r="F41" s="98">
        <f>SEKTOR_USD!F41*$B$54</f>
        <v>412437.29938769888</v>
      </c>
      <c r="G41" s="98">
        <f>SEKTOR_USD!G41*$C$54</f>
        <v>623979.25895698997</v>
      </c>
      <c r="H41" s="99">
        <f t="shared" si="1"/>
        <v>51.290695551383102</v>
      </c>
      <c r="I41" s="99">
        <f t="shared" si="4"/>
        <v>6.086651163508492E-2</v>
      </c>
      <c r="J41" s="98">
        <f>SEKTOR_USD!J41*$B$55</f>
        <v>1477825.6676743857</v>
      </c>
      <c r="K41" s="98">
        <f>SEKTOR_USD!K41*$C$55</f>
        <v>2473158.4061454069</v>
      </c>
      <c r="L41" s="99">
        <f t="shared" si="2"/>
        <v>67.351160576155735</v>
      </c>
      <c r="M41" s="99">
        <f t="shared" si="5"/>
        <v>6.1580545026870499E-2</v>
      </c>
    </row>
    <row r="42" spans="1:13" ht="16.8" x14ac:dyDescent="0.3">
      <c r="A42" s="92" t="s">
        <v>31</v>
      </c>
      <c r="B42" s="93">
        <f>SEKTOR_USD!B42*$B$53</f>
        <v>8097858.6010045698</v>
      </c>
      <c r="C42" s="93">
        <f>SEKTOR_USD!C42*$C$53</f>
        <v>9182838.1022216436</v>
      </c>
      <c r="D42" s="96">
        <f t="shared" si="0"/>
        <v>13.398350782297902</v>
      </c>
      <c r="E42" s="96">
        <f t="shared" si="3"/>
        <v>2.3115645539703054</v>
      </c>
      <c r="F42" s="93">
        <f>SEKTOR_USD!F42*$B$54</f>
        <v>21219041.799671307</v>
      </c>
      <c r="G42" s="93">
        <f>SEKTOR_USD!G42*$C$54</f>
        <v>24980565.7036401</v>
      </c>
      <c r="H42" s="96">
        <f t="shared" si="1"/>
        <v>17.72711482206072</v>
      </c>
      <c r="I42" s="96">
        <f t="shared" si="4"/>
        <v>2.4367474899617103</v>
      </c>
      <c r="J42" s="93">
        <f>SEKTOR_USD!J42*$B$55</f>
        <v>65496371.61598815</v>
      </c>
      <c r="K42" s="93">
        <f>SEKTOR_USD!K42*$C$55</f>
        <v>111243735.37286548</v>
      </c>
      <c r="L42" s="96">
        <f t="shared" si="2"/>
        <v>69.847172642018634</v>
      </c>
      <c r="M42" s="96">
        <f t="shared" si="5"/>
        <v>2.7699195644175991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8097858.6010045698</v>
      </c>
      <c r="C43" s="98">
        <f>SEKTOR_USD!C43*$C$53</f>
        <v>9182838.1022216436</v>
      </c>
      <c r="D43" s="99">
        <f t="shared" si="0"/>
        <v>13.398350782297902</v>
      </c>
      <c r="E43" s="99">
        <f t="shared" si="3"/>
        <v>2.3115645539703054</v>
      </c>
      <c r="F43" s="98">
        <f>SEKTOR_USD!F43*$B$54</f>
        <v>21219041.799671307</v>
      </c>
      <c r="G43" s="98">
        <f>SEKTOR_USD!G43*$C$54</f>
        <v>24980565.7036401</v>
      </c>
      <c r="H43" s="99">
        <f t="shared" si="1"/>
        <v>17.72711482206072</v>
      </c>
      <c r="I43" s="99">
        <f t="shared" si="4"/>
        <v>2.4367474899617103</v>
      </c>
      <c r="J43" s="98">
        <f>SEKTOR_USD!J43*$B$55</f>
        <v>65496371.61598815</v>
      </c>
      <c r="K43" s="98">
        <f>SEKTOR_USD!K43*$C$55</f>
        <v>111243735.37286548</v>
      </c>
      <c r="L43" s="99">
        <f t="shared" si="2"/>
        <v>69.847172642018634</v>
      </c>
      <c r="M43" s="99">
        <f t="shared" si="5"/>
        <v>2.7699195644175991</v>
      </c>
    </row>
    <row r="44" spans="1:13" ht="17.399999999999999" x14ac:dyDescent="0.3">
      <c r="A44" s="100" t="s">
        <v>33</v>
      </c>
      <c r="B44" s="101">
        <f>SEKTOR_USD!B44*$B$53</f>
        <v>301471039.8194657</v>
      </c>
      <c r="C44" s="101">
        <f>SEKTOR_USD!C44*$C$53</f>
        <v>397256398.76460952</v>
      </c>
      <c r="D44" s="102">
        <f>(C44-B44)/B44*100</f>
        <v>31.772656837122522</v>
      </c>
      <c r="E44" s="103">
        <f t="shared" si="3"/>
        <v>100</v>
      </c>
      <c r="F44" s="101">
        <f>SEKTOR_USD!F44*$B$54</f>
        <v>764934646.8274492</v>
      </c>
      <c r="G44" s="101">
        <f>SEKTOR_USD!G44*$C$54</f>
        <v>1025160210.7542391</v>
      </c>
      <c r="H44" s="102">
        <f>(G44-F44)/F44*100</f>
        <v>34.019319821120682</v>
      </c>
      <c r="I44" s="102">
        <f t="shared" si="4"/>
        <v>100</v>
      </c>
      <c r="J44" s="101">
        <f>SEKTOR_USD!J44*$B$55</f>
        <v>2271620993.3611889</v>
      </c>
      <c r="K44" s="101">
        <f>SEKTOR_USD!K44*$C$55</f>
        <v>4016135948.5633831</v>
      </c>
      <c r="L44" s="102">
        <f>(K44-J44)/J44*100</f>
        <v>76.796039493407491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47835480.358466297</v>
      </c>
      <c r="C45" s="40">
        <f>SEKTOR_USD!C46*2.7012</f>
        <v>63738363.349787995</v>
      </c>
      <c r="D45" s="41"/>
      <c r="E45" s="41"/>
      <c r="F45" s="40">
        <f>SEKTOR_USD!F46*2.1642</f>
        <v>129999276.05427541</v>
      </c>
      <c r="G45" s="40">
        <f>SEKTOR_USD!G46*2.5613</f>
        <v>157745006.9845832</v>
      </c>
      <c r="H45" s="41">
        <f>(G45-F45)/F45*100</f>
        <v>21.342988801509787</v>
      </c>
      <c r="I45" s="41" t="e">
        <f t="shared" ref="I45:I46" si="6">G45/G$46*100</f>
        <v>#DIV/0!</v>
      </c>
      <c r="J45" s="40">
        <f>SEKTOR_USD!J46*2.0809</f>
        <v>489782138.18163472</v>
      </c>
      <c r="K45" s="40">
        <f>SEKTOR_USD!K46*2.3856</f>
        <v>610038955.21373284</v>
      </c>
      <c r="L45" s="41">
        <f>(K45-J45)/J45*100</f>
        <v>24.553124268386675</v>
      </c>
      <c r="M45" s="41" t="e">
        <f t="shared" ref="M45:M46" si="7">K45/K$46*100</f>
        <v>#DIV/0!</v>
      </c>
    </row>
    <row r="46" spans="1:13" s="22" customFormat="1" ht="17.399999999999999" hidden="1" x14ac:dyDescent="0.3">
      <c r="A46" s="43" t="s">
        <v>35</v>
      </c>
      <c r="B46" s="44">
        <f>SEKTOR_USD!B47*2.1157</f>
        <v>0</v>
      </c>
      <c r="C46" s="44">
        <f>SEKTOR_USD!C47*2.7012</f>
        <v>0</v>
      </c>
      <c r="D46" s="45" t="e">
        <f>(C46-B46)/B46*100</f>
        <v>#DIV/0!</v>
      </c>
      <c r="E46" s="46" t="e">
        <f>C46/C$46*100</f>
        <v>#DIV/0!</v>
      </c>
      <c r="F46" s="44">
        <f>SEKTOR_USD!F47*2.1642</f>
        <v>0</v>
      </c>
      <c r="G46" s="44">
        <f>SEKTOR_USD!G47*2.5613</f>
        <v>0</v>
      </c>
      <c r="H46" s="45" t="e">
        <f>(G46-F46)/F46*100</f>
        <v>#DIV/0!</v>
      </c>
      <c r="I46" s="46" t="e">
        <f t="shared" si="6"/>
        <v>#DIV/0!</v>
      </c>
      <c r="J46" s="44">
        <f>SEKTOR_USD!J47*2.0809</f>
        <v>0</v>
      </c>
      <c r="K46" s="44">
        <f>SEKTOR_USD!K47*2.3856</f>
        <v>0</v>
      </c>
      <c r="L46" s="45" t="e">
        <f>(K46-J46)/J46*100</f>
        <v>#DIV/0!</v>
      </c>
      <c r="M46" s="46" t="e">
        <f t="shared" si="7"/>
        <v>#DIV/0!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2022</v>
      </c>
      <c r="C52" s="82">
        <v>2023</v>
      </c>
    </row>
    <row r="53" spans="1:3" x14ac:dyDescent="0.25">
      <c r="A53" s="84" t="s">
        <v>116</v>
      </c>
      <c r="B53" s="83">
        <v>14.600894</v>
      </c>
      <c r="C53" s="83">
        <v>18.992985999999998</v>
      </c>
    </row>
    <row r="54" spans="1:3" x14ac:dyDescent="0.25">
      <c r="A54" s="82" t="s">
        <v>225</v>
      </c>
      <c r="B54" s="83">
        <v>13.921720666666667</v>
      </c>
      <c r="C54" s="83">
        <v>18.873498333333334</v>
      </c>
    </row>
    <row r="55" spans="1:3" x14ac:dyDescent="0.25">
      <c r="A55" s="82" t="s">
        <v>117</v>
      </c>
      <c r="B55" s="83">
        <v>10.498032999999998</v>
      </c>
      <c r="C55" s="83">
        <v>17.785712916666665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H1" sqref="H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5" t="s">
        <v>37</v>
      </c>
      <c r="B5" s="146"/>
      <c r="C5" s="146"/>
      <c r="D5" s="146"/>
      <c r="E5" s="146"/>
      <c r="F5" s="146"/>
      <c r="G5" s="147"/>
    </row>
    <row r="6" spans="1:7" ht="50.25" customHeight="1" x14ac:dyDescent="0.25">
      <c r="A6" s="88"/>
      <c r="B6" s="148" t="s">
        <v>122</v>
      </c>
      <c r="C6" s="148"/>
      <c r="D6" s="148" t="s">
        <v>125</v>
      </c>
      <c r="E6" s="148"/>
      <c r="F6" s="148" t="s">
        <v>123</v>
      </c>
      <c r="G6" s="14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8.0177374126661523</v>
      </c>
      <c r="C8" s="105">
        <f>SEKTOR_TL!D8</f>
        <v>40.510531370917704</v>
      </c>
      <c r="D8" s="105">
        <f>SEKTOR_USD!H8</f>
        <v>4.481680721518936</v>
      </c>
      <c r="E8" s="105">
        <f>SEKTOR_TL!H8</f>
        <v>41.644475864462322</v>
      </c>
      <c r="F8" s="105">
        <f>SEKTOR_USD!L8</f>
        <v>10.341488899584714</v>
      </c>
      <c r="G8" s="105">
        <f>SEKTOR_TL!L8</f>
        <v>86.939976695212877</v>
      </c>
    </row>
    <row r="9" spans="1:7" s="21" customFormat="1" ht="15.6" x14ac:dyDescent="0.3">
      <c r="A9" s="95" t="s">
        <v>3</v>
      </c>
      <c r="B9" s="105">
        <f>SEKTOR_USD!D9</f>
        <v>16.573346619593426</v>
      </c>
      <c r="C9" s="105">
        <f>SEKTOR_TL!D9</f>
        <v>51.639751669937809</v>
      </c>
      <c r="D9" s="105">
        <f>SEKTOR_USD!H9</f>
        <v>9.6698858422353666</v>
      </c>
      <c r="E9" s="105">
        <f>SEKTOR_TL!H9</f>
        <v>48.678059071837389</v>
      </c>
      <c r="F9" s="105">
        <f>SEKTOR_USD!L9</f>
        <v>9.977479082085809</v>
      </c>
      <c r="G9" s="105">
        <f>SEKTOR_TL!L9</f>
        <v>86.323273155332245</v>
      </c>
    </row>
    <row r="10" spans="1:7" ht="13.8" x14ac:dyDescent="0.25">
      <c r="A10" s="97" t="s">
        <v>4</v>
      </c>
      <c r="B10" s="106">
        <f>SEKTOR_USD!D10</f>
        <v>17.333443697267263</v>
      </c>
      <c r="C10" s="106">
        <f>SEKTOR_TL!D10</f>
        <v>52.628493397321087</v>
      </c>
      <c r="D10" s="106">
        <f>SEKTOR_USD!H10</f>
        <v>7.9366834792292282</v>
      </c>
      <c r="E10" s="106">
        <f>SEKTOR_TL!H10</f>
        <v>46.328378835266612</v>
      </c>
      <c r="F10" s="106">
        <f>SEKTOR_USD!L10</f>
        <v>18.508447487457449</v>
      </c>
      <c r="G10" s="106">
        <f>SEKTOR_TL!L10</f>
        <v>100.7763954649205</v>
      </c>
    </row>
    <row r="11" spans="1:7" ht="13.8" x14ac:dyDescent="0.25">
      <c r="A11" s="97" t="s">
        <v>5</v>
      </c>
      <c r="B11" s="106">
        <f>SEKTOR_USD!D11</f>
        <v>36.901141262811237</v>
      </c>
      <c r="C11" s="106">
        <f>SEKTOR_TL!D11</f>
        <v>78.08234614870814</v>
      </c>
      <c r="D11" s="106">
        <f>SEKTOR_USD!H11</f>
        <v>23.387330965308195</v>
      </c>
      <c r="E11" s="106">
        <f>SEKTOR_TL!H11</f>
        <v>67.274623668036455</v>
      </c>
      <c r="F11" s="106">
        <f>SEKTOR_USD!L11</f>
        <v>1.9964403773173114</v>
      </c>
      <c r="G11" s="106">
        <f>SEKTOR_TL!L11</f>
        <v>72.801838884758141</v>
      </c>
    </row>
    <row r="12" spans="1:7" ht="13.8" x14ac:dyDescent="0.25">
      <c r="A12" s="97" t="s">
        <v>6</v>
      </c>
      <c r="B12" s="106">
        <f>SEKTOR_USD!D12</f>
        <v>-9.0187825868013931</v>
      </c>
      <c r="C12" s="106">
        <f>SEKTOR_TL!D12</f>
        <v>18.349259202336324</v>
      </c>
      <c r="D12" s="106">
        <f>SEKTOR_USD!H12</f>
        <v>-9.0081117125211332</v>
      </c>
      <c r="E12" s="106">
        <f>SEKTOR_TL!H12</f>
        <v>23.356537101945289</v>
      </c>
      <c r="F12" s="106">
        <f>SEKTOR_USD!L12</f>
        <v>12.636471655358317</v>
      </c>
      <c r="G12" s="106">
        <f>SEKTOR_TL!L12</f>
        <v>90.828124545661581</v>
      </c>
    </row>
    <row r="13" spans="1:7" ht="13.8" x14ac:dyDescent="0.25">
      <c r="A13" s="97" t="s">
        <v>7</v>
      </c>
      <c r="B13" s="106">
        <f>SEKTOR_USD!D13</f>
        <v>-3.4461226207971007</v>
      </c>
      <c r="C13" s="106">
        <f>SEKTOR_TL!D13</f>
        <v>25.598229896670503</v>
      </c>
      <c r="D13" s="106">
        <f>SEKTOR_USD!H13</f>
        <v>-4.1312972815199513</v>
      </c>
      <c r="E13" s="106">
        <f>SEKTOR_TL!H13</f>
        <v>29.967971941020739</v>
      </c>
      <c r="F13" s="106">
        <f>SEKTOR_USD!L13</f>
        <v>-4.2434876020784644</v>
      </c>
      <c r="G13" s="106">
        <f>SEKTOR_TL!L13</f>
        <v>62.230185350976242</v>
      </c>
    </row>
    <row r="14" spans="1:7" ht="13.8" x14ac:dyDescent="0.25">
      <c r="A14" s="97" t="s">
        <v>8</v>
      </c>
      <c r="B14" s="106">
        <f>SEKTOR_USD!D14</f>
        <v>6.073224479670384</v>
      </c>
      <c r="C14" s="106">
        <f>SEKTOR_TL!D14</f>
        <v>37.981089891977611</v>
      </c>
      <c r="D14" s="106">
        <f>SEKTOR_USD!H14</f>
        <v>-8.1544301056937556</v>
      </c>
      <c r="E14" s="106">
        <f>SEKTOR_TL!H14</f>
        <v>24.513862318377161</v>
      </c>
      <c r="F14" s="106">
        <f>SEKTOR_USD!L14</f>
        <v>-21.522272474202513</v>
      </c>
      <c r="G14" s="106">
        <f>SEKTOR_TL!L14</f>
        <v>32.956557873863005</v>
      </c>
    </row>
    <row r="15" spans="1:7" ht="13.8" x14ac:dyDescent="0.25">
      <c r="A15" s="97" t="s">
        <v>9</v>
      </c>
      <c r="B15" s="106">
        <f>SEKTOR_USD!D15</f>
        <v>202.91275316680338</v>
      </c>
      <c r="C15" s="106">
        <f>SEKTOR_TL!D15</f>
        <v>294.03187778217904</v>
      </c>
      <c r="D15" s="106">
        <f>SEKTOR_USD!H15</f>
        <v>156.67343859277452</v>
      </c>
      <c r="E15" s="106">
        <f>SEKTOR_TL!H15</f>
        <v>247.96889202716361</v>
      </c>
      <c r="F15" s="106">
        <f>SEKTOR_USD!L15</f>
        <v>89.987596042511214</v>
      </c>
      <c r="G15" s="106">
        <f>SEKTOR_TL!L15</f>
        <v>221.87599724060129</v>
      </c>
    </row>
    <row r="16" spans="1:7" ht="13.8" x14ac:dyDescent="0.25">
      <c r="A16" s="97" t="s">
        <v>10</v>
      </c>
      <c r="B16" s="106">
        <f>SEKTOR_USD!D16</f>
        <v>10.375070980524349</v>
      </c>
      <c r="C16" s="106">
        <f>SEKTOR_TL!D16</f>
        <v>43.576973977217079</v>
      </c>
      <c r="D16" s="106">
        <f>SEKTOR_USD!H16</f>
        <v>27.830355151494697</v>
      </c>
      <c r="E16" s="106">
        <f>SEKTOR_TL!H16</f>
        <v>73.297974630229589</v>
      </c>
      <c r="F16" s="106">
        <f>SEKTOR_USD!L16</f>
        <v>9.8390365449276462</v>
      </c>
      <c r="G16" s="106">
        <f>SEKTOR_TL!L16</f>
        <v>86.088724528808569</v>
      </c>
    </row>
    <row r="17" spans="1:7" ht="13.8" x14ac:dyDescent="0.25">
      <c r="A17" s="107" t="s">
        <v>11</v>
      </c>
      <c r="B17" s="106">
        <f>SEKTOR_USD!D17</f>
        <v>7.5641136395967052</v>
      </c>
      <c r="C17" s="106">
        <f>SEKTOR_TL!D17</f>
        <v>39.92045312151906</v>
      </c>
      <c r="D17" s="106">
        <f>SEKTOR_USD!H17</f>
        <v>7.3674610963352354</v>
      </c>
      <c r="E17" s="106">
        <f>SEKTOR_TL!H17</f>
        <v>45.556691344037993</v>
      </c>
      <c r="F17" s="106">
        <f>SEKTOR_USD!L17</f>
        <v>-4.506440076207233</v>
      </c>
      <c r="G17" s="106">
        <f>SEKTOR_TL!L17</f>
        <v>61.784692636714269</v>
      </c>
    </row>
    <row r="18" spans="1:7" s="21" customFormat="1" ht="15.6" x14ac:dyDescent="0.3">
      <c r="A18" s="95" t="s">
        <v>12</v>
      </c>
      <c r="B18" s="105">
        <f>SEKTOR_USD!D18</f>
        <v>-19.469952101999631</v>
      </c>
      <c r="C18" s="105">
        <f>SEKTOR_TL!D18</f>
        <v>4.7542754783405945</v>
      </c>
      <c r="D18" s="105">
        <f>SEKTOR_USD!H18</f>
        <v>-17.658107535044479</v>
      </c>
      <c r="E18" s="105">
        <f>SEKTOR_TL!H18</f>
        <v>11.629848594925877</v>
      </c>
      <c r="F18" s="105">
        <f>SEKTOR_USD!L18</f>
        <v>4.4475323004441538</v>
      </c>
      <c r="G18" s="105">
        <f>SEKTOR_TL!L18</f>
        <v>76.954466074736914</v>
      </c>
    </row>
    <row r="19" spans="1:7" ht="13.8" x14ac:dyDescent="0.25">
      <c r="A19" s="97" t="s">
        <v>13</v>
      </c>
      <c r="B19" s="106">
        <f>SEKTOR_USD!D19</f>
        <v>-19.469952101999631</v>
      </c>
      <c r="C19" s="106">
        <f>SEKTOR_TL!D19</f>
        <v>4.7542754783405945</v>
      </c>
      <c r="D19" s="106">
        <f>SEKTOR_USD!H19</f>
        <v>-17.658107535044479</v>
      </c>
      <c r="E19" s="106">
        <f>SEKTOR_TL!H19</f>
        <v>11.629848594925877</v>
      </c>
      <c r="F19" s="106">
        <f>SEKTOR_USD!L19</f>
        <v>4.4475323004441538</v>
      </c>
      <c r="G19" s="106">
        <f>SEKTOR_TL!L19</f>
        <v>76.954466074736914</v>
      </c>
    </row>
    <row r="20" spans="1:7" s="21" customFormat="1" ht="15.6" x14ac:dyDescent="0.3">
      <c r="A20" s="95" t="s">
        <v>110</v>
      </c>
      <c r="B20" s="105">
        <f>SEKTOR_USD!D20</f>
        <v>1.1356172796488215</v>
      </c>
      <c r="C20" s="105">
        <f>SEKTOR_TL!D20</f>
        <v>31.558202058978583</v>
      </c>
      <c r="D20" s="105">
        <f>SEKTOR_USD!H20</f>
        <v>1.6145179814469754</v>
      </c>
      <c r="E20" s="105">
        <f>SEKTOR_TL!H20</f>
        <v>37.757500073767908</v>
      </c>
      <c r="F20" s="105">
        <f>SEKTOR_USD!L20</f>
        <v>14.296686244549834</v>
      </c>
      <c r="G20" s="105">
        <f>SEKTOR_TL!L20</f>
        <v>93.640851469212123</v>
      </c>
    </row>
    <row r="21" spans="1:7" ht="13.8" x14ac:dyDescent="0.25">
      <c r="A21" s="97" t="s">
        <v>109</v>
      </c>
      <c r="B21" s="106">
        <f>SEKTOR_USD!D21</f>
        <v>1.1356172796488215</v>
      </c>
      <c r="C21" s="106">
        <f>SEKTOR_TL!D21</f>
        <v>31.558202058978583</v>
      </c>
      <c r="D21" s="106">
        <f>SEKTOR_USD!H21</f>
        <v>1.6145179814469754</v>
      </c>
      <c r="E21" s="106">
        <f>SEKTOR_TL!H21</f>
        <v>37.757500073767908</v>
      </c>
      <c r="F21" s="106">
        <f>SEKTOR_USD!L21</f>
        <v>14.296686244549834</v>
      </c>
      <c r="G21" s="106">
        <f>SEKTOR_TL!L21</f>
        <v>93.640851469212123</v>
      </c>
    </row>
    <row r="22" spans="1:7" ht="16.8" x14ac:dyDescent="0.3">
      <c r="A22" s="92" t="s">
        <v>14</v>
      </c>
      <c r="B22" s="105">
        <f>SEKTOR_USD!D22</f>
        <v>0.59539977634978958</v>
      </c>
      <c r="C22" s="105">
        <f>SEKTOR_TL!D22</f>
        <v>30.855481836702221</v>
      </c>
      <c r="D22" s="105">
        <f>SEKTOR_USD!H22</f>
        <v>-1.7654953203359149</v>
      </c>
      <c r="E22" s="105">
        <f>SEKTOR_TL!H22</f>
        <v>33.175259347548973</v>
      </c>
      <c r="F22" s="105">
        <f>SEKTOR_USD!L22</f>
        <v>3.4472955109287828</v>
      </c>
      <c r="G22" s="105">
        <f>SEKTOR_TL!L22</f>
        <v>75.259870107377253</v>
      </c>
    </row>
    <row r="23" spans="1:7" s="21" customFormat="1" ht="15.6" x14ac:dyDescent="0.3">
      <c r="A23" s="95" t="s">
        <v>15</v>
      </c>
      <c r="B23" s="105">
        <f>SEKTOR_USD!D23</f>
        <v>-1.0573178643071559</v>
      </c>
      <c r="C23" s="105">
        <f>SEKTOR_TL!D23</f>
        <v>28.705610533551162</v>
      </c>
      <c r="D23" s="105">
        <f>SEKTOR_USD!H23</f>
        <v>-6.0676922101725959</v>
      </c>
      <c r="E23" s="105">
        <f>SEKTOR_TL!H23</f>
        <v>27.34282614664308</v>
      </c>
      <c r="F23" s="105">
        <f>SEKTOR_USD!L23</f>
        <v>-3.0475684590271976</v>
      </c>
      <c r="G23" s="105">
        <f>SEKTOR_TL!L23</f>
        <v>64.256305344107886</v>
      </c>
    </row>
    <row r="24" spans="1:7" ht="13.8" x14ac:dyDescent="0.25">
      <c r="A24" s="97" t="s">
        <v>16</v>
      </c>
      <c r="B24" s="106">
        <f>SEKTOR_USD!D24</f>
        <v>-4.9861546124006253</v>
      </c>
      <c r="C24" s="106">
        <f>SEKTOR_TL!D24</f>
        <v>23.594941190096939</v>
      </c>
      <c r="D24" s="106">
        <f>SEKTOR_USD!H24</f>
        <v>-7.7342920408796827</v>
      </c>
      <c r="E24" s="106">
        <f>SEKTOR_TL!H24</f>
        <v>25.08343810975358</v>
      </c>
      <c r="F24" s="106">
        <f>SEKTOR_USD!L24</f>
        <v>-2.8175714035874844</v>
      </c>
      <c r="G24" s="106">
        <f>SEKTOR_TL!L24</f>
        <v>64.645965159401797</v>
      </c>
    </row>
    <row r="25" spans="1:7" ht="13.8" x14ac:dyDescent="0.25">
      <c r="A25" s="97" t="s">
        <v>17</v>
      </c>
      <c r="B25" s="106">
        <f>SEKTOR_USD!D25</f>
        <v>14.725579140221917</v>
      </c>
      <c r="C25" s="106">
        <f>SEKTOR_TL!D25</f>
        <v>49.236157625151357</v>
      </c>
      <c r="D25" s="106">
        <f>SEKTOR_USD!H25</f>
        <v>13.685478254905108</v>
      </c>
      <c r="E25" s="106">
        <f>SEKTOR_TL!H25</f>
        <v>54.121946255217779</v>
      </c>
      <c r="F25" s="106">
        <f>SEKTOR_USD!L25</f>
        <v>15.685275813200409</v>
      </c>
      <c r="G25" s="106">
        <f>SEKTOR_TL!L25</f>
        <v>95.993392695468259</v>
      </c>
    </row>
    <row r="26" spans="1:7" ht="13.8" x14ac:dyDescent="0.25">
      <c r="A26" s="97" t="s">
        <v>18</v>
      </c>
      <c r="B26" s="106">
        <f>SEKTOR_USD!D26</f>
        <v>1.6827019256721709</v>
      </c>
      <c r="C26" s="106">
        <f>SEKTOR_TL!D26</f>
        <v>32.269855127806871</v>
      </c>
      <c r="D26" s="106">
        <f>SEKTOR_USD!H26</f>
        <v>-13.831322246849215</v>
      </c>
      <c r="E26" s="106">
        <f>SEKTOR_TL!H26</f>
        <v>16.817772378780319</v>
      </c>
      <c r="F26" s="106">
        <f>SEKTOR_USD!L26</f>
        <v>-14.85318206337741</v>
      </c>
      <c r="G26" s="106">
        <f>SEKTOR_TL!L26</f>
        <v>44.255296167239479</v>
      </c>
    </row>
    <row r="27" spans="1:7" s="21" customFormat="1" ht="15.6" x14ac:dyDescent="0.3">
      <c r="A27" s="95" t="s">
        <v>19</v>
      </c>
      <c r="B27" s="105">
        <f>SEKTOR_USD!D27</f>
        <v>-4.9172190399609486</v>
      </c>
      <c r="C27" s="105">
        <f>SEKTOR_TL!D27</f>
        <v>23.684613258276379</v>
      </c>
      <c r="D27" s="105">
        <f>SEKTOR_USD!H27</f>
        <v>-2.2338253151942213</v>
      </c>
      <c r="E27" s="105">
        <f>SEKTOR_TL!H27</f>
        <v>32.540350374079068</v>
      </c>
      <c r="F27" s="105">
        <f>SEKTOR_USD!L27</f>
        <v>20.474461917328469</v>
      </c>
      <c r="G27" s="105">
        <f>SEKTOR_TL!L27</f>
        <v>104.10720688832811</v>
      </c>
    </row>
    <row r="28" spans="1:7" ht="13.8" x14ac:dyDescent="0.25">
      <c r="A28" s="97" t="s">
        <v>20</v>
      </c>
      <c r="B28" s="106">
        <f>SEKTOR_USD!D28</f>
        <v>-4.9172190399609486</v>
      </c>
      <c r="C28" s="106">
        <f>SEKTOR_TL!D28</f>
        <v>23.684613258276379</v>
      </c>
      <c r="D28" s="106">
        <f>SEKTOR_USD!H28</f>
        <v>-2.2338253151942213</v>
      </c>
      <c r="E28" s="106">
        <f>SEKTOR_TL!H28</f>
        <v>32.540350374079068</v>
      </c>
      <c r="F28" s="106">
        <f>SEKTOR_USD!L28</f>
        <v>20.474461917328469</v>
      </c>
      <c r="G28" s="106">
        <f>SEKTOR_TL!L28</f>
        <v>104.10720688832811</v>
      </c>
    </row>
    <row r="29" spans="1:7" s="21" customFormat="1" ht="15.6" x14ac:dyDescent="0.3">
      <c r="A29" s="95" t="s">
        <v>21</v>
      </c>
      <c r="B29" s="105">
        <f>SEKTOR_USD!D29</f>
        <v>2.0873537780358951</v>
      </c>
      <c r="C29" s="105">
        <f>SEKTOR_TL!D29</f>
        <v>32.796230222839966</v>
      </c>
      <c r="D29" s="105">
        <f>SEKTOR_USD!H29</f>
        <v>-1.1680448810198747</v>
      </c>
      <c r="E29" s="105">
        <f>SEKTOR_TL!H29</f>
        <v>33.985215253192095</v>
      </c>
      <c r="F29" s="105">
        <f>SEKTOR_USD!L29</f>
        <v>0.71024891738075624</v>
      </c>
      <c r="G29" s="105">
        <f>SEKTOR_TL!L29</f>
        <v>70.622780001794055</v>
      </c>
    </row>
    <row r="30" spans="1:7" ht="13.8" x14ac:dyDescent="0.25">
      <c r="A30" s="97" t="s">
        <v>22</v>
      </c>
      <c r="B30" s="106">
        <f>SEKTOR_USD!D30</f>
        <v>-0.83619721333499442</v>
      </c>
      <c r="C30" s="106">
        <f>SEKTOR_TL!D30</f>
        <v>28.99324644325813</v>
      </c>
      <c r="D30" s="106">
        <f>SEKTOR_USD!H30</f>
        <v>-4.4377690428883048</v>
      </c>
      <c r="E30" s="106">
        <f>SEKTOR_TL!H30</f>
        <v>29.552492100856405</v>
      </c>
      <c r="F30" s="106">
        <f>SEKTOR_USD!L30</f>
        <v>-0.14993145888100795</v>
      </c>
      <c r="G30" s="106">
        <f>SEKTOR_TL!L30</f>
        <v>69.165466881446491</v>
      </c>
    </row>
    <row r="31" spans="1:7" ht="13.8" x14ac:dyDescent="0.25">
      <c r="A31" s="97" t="s">
        <v>23</v>
      </c>
      <c r="B31" s="106">
        <f>SEKTOR_USD!D31</f>
        <v>22.778729553709073</v>
      </c>
      <c r="C31" s="106">
        <f>SEKTOR_TL!D31</f>
        <v>59.711774601704704</v>
      </c>
      <c r="D31" s="106">
        <f>SEKTOR_USD!H31</f>
        <v>15.770465107685505</v>
      </c>
      <c r="E31" s="106">
        <f>SEKTOR_TL!H31</f>
        <v>56.948536217275567</v>
      </c>
      <c r="F31" s="106">
        <f>SEKTOR_USD!L31</f>
        <v>10.519886761472444</v>
      </c>
      <c r="G31" s="106">
        <f>SEKTOR_TL!L31</f>
        <v>87.242217425117474</v>
      </c>
    </row>
    <row r="32" spans="1:7" ht="13.8" x14ac:dyDescent="0.25">
      <c r="A32" s="97" t="s">
        <v>24</v>
      </c>
      <c r="B32" s="106">
        <f>SEKTOR_USD!D32</f>
        <v>-22.498306262460417</v>
      </c>
      <c r="C32" s="106">
        <f>SEKTOR_TL!D32</f>
        <v>0.81496270936401316</v>
      </c>
      <c r="D32" s="106">
        <f>SEKTOR_USD!H32</f>
        <v>-35.923831471502893</v>
      </c>
      <c r="E32" s="106">
        <f>SEKTOR_TL!H32</f>
        <v>-13.132759312966932</v>
      </c>
      <c r="F32" s="106">
        <f>SEKTOR_USD!L32</f>
        <v>-20.040137336270732</v>
      </c>
      <c r="G32" s="106">
        <f>SEKTOR_TL!L32</f>
        <v>35.467583517139126</v>
      </c>
    </row>
    <row r="33" spans="1:7" ht="13.8" x14ac:dyDescent="0.25">
      <c r="A33" s="97" t="s">
        <v>105</v>
      </c>
      <c r="B33" s="106">
        <f>SEKTOR_USD!D33</f>
        <v>11.155381821033512</v>
      </c>
      <c r="C33" s="106">
        <f>SEKTOR_TL!D33</f>
        <v>44.592009965385948</v>
      </c>
      <c r="D33" s="106">
        <f>SEKTOR_USD!H33</f>
        <v>13.668148296513699</v>
      </c>
      <c r="E33" s="106">
        <f>SEKTOR_TL!H33</f>
        <v>54.098452252669638</v>
      </c>
      <c r="F33" s="106">
        <f>SEKTOR_USD!L33</f>
        <v>8.165505717576762</v>
      </c>
      <c r="G33" s="106">
        <f>SEKTOR_TL!L33</f>
        <v>83.25343730381563</v>
      </c>
    </row>
    <row r="34" spans="1:7" ht="13.8" x14ac:dyDescent="0.25">
      <c r="A34" s="97" t="s">
        <v>25</v>
      </c>
      <c r="B34" s="106">
        <f>SEKTOR_USD!D34</f>
        <v>16.618467718918311</v>
      </c>
      <c r="C34" s="106">
        <f>SEKTOR_TL!D34</f>
        <v>51.69844563811418</v>
      </c>
      <c r="D34" s="106">
        <f>SEKTOR_USD!H34</f>
        <v>13.165154229795096</v>
      </c>
      <c r="E34" s="106">
        <f>SEKTOR_TL!H34</f>
        <v>53.416549641118152</v>
      </c>
      <c r="F34" s="106">
        <f>SEKTOR_USD!L34</f>
        <v>9.860090729348812</v>
      </c>
      <c r="G34" s="106">
        <f>SEKTOR_TL!L34</f>
        <v>86.124394418568812</v>
      </c>
    </row>
    <row r="35" spans="1:7" ht="13.8" x14ac:dyDescent="0.25">
      <c r="A35" s="97" t="s">
        <v>26</v>
      </c>
      <c r="B35" s="106">
        <f>SEKTOR_USD!D35</f>
        <v>-15.145611355422133</v>
      </c>
      <c r="C35" s="106">
        <f>SEKTOR_TL!D35</f>
        <v>10.379420298854729</v>
      </c>
      <c r="D35" s="106">
        <f>SEKTOR_USD!H35</f>
        <v>-13.897243191495964</v>
      </c>
      <c r="E35" s="106">
        <f>SEKTOR_TL!H35</f>
        <v>16.728404198746276</v>
      </c>
      <c r="F35" s="106">
        <f>SEKTOR_USD!L35</f>
        <v>1.918674873169822</v>
      </c>
      <c r="G35" s="106">
        <f>SEKTOR_TL!L35</f>
        <v>72.670088972028083</v>
      </c>
    </row>
    <row r="36" spans="1:7" ht="13.8" x14ac:dyDescent="0.25">
      <c r="A36" s="97" t="s">
        <v>27</v>
      </c>
      <c r="B36" s="106">
        <f>SEKTOR_USD!D36</f>
        <v>-37.945427880306859</v>
      </c>
      <c r="C36" s="106">
        <f>SEKTOR_TL!D36</f>
        <v>-19.278804468731707</v>
      </c>
      <c r="D36" s="106">
        <f>SEKTOR_USD!H36</f>
        <v>-36.643394467308539</v>
      </c>
      <c r="E36" s="106">
        <f>SEKTOR_TL!H36</f>
        <v>-14.108261646854645</v>
      </c>
      <c r="F36" s="106">
        <f>SEKTOR_USD!L36</f>
        <v>-21.230672670859665</v>
      </c>
      <c r="G36" s="106">
        <f>SEKTOR_TL!L36</f>
        <v>33.450584744307434</v>
      </c>
    </row>
    <row r="37" spans="1:7" ht="13.8" x14ac:dyDescent="0.25">
      <c r="A37" s="97" t="s">
        <v>106</v>
      </c>
      <c r="B37" s="106">
        <f>SEKTOR_USD!D37</f>
        <v>-13.43070815540012</v>
      </c>
      <c r="C37" s="106">
        <f>SEKTOR_TL!D37</f>
        <v>12.610183187029476</v>
      </c>
      <c r="D37" s="106">
        <f>SEKTOR_USD!H37</f>
        <v>-10.066379228645991</v>
      </c>
      <c r="E37" s="106">
        <f>SEKTOR_TL!H37</f>
        <v>21.921857389571393</v>
      </c>
      <c r="F37" s="106">
        <f>SEKTOR_USD!L37</f>
        <v>8.6412441353921885</v>
      </c>
      <c r="G37" s="106">
        <f>SEKTOR_TL!L37</f>
        <v>84.059430857340772</v>
      </c>
    </row>
    <row r="38" spans="1:7" ht="13.8" x14ac:dyDescent="0.25">
      <c r="A38" s="107" t="s">
        <v>28</v>
      </c>
      <c r="B38" s="106">
        <f>SEKTOR_USD!D38</f>
        <v>70.314836107028356</v>
      </c>
      <c r="C38" s="106">
        <f>SEKTOR_TL!D38</f>
        <v>121.54720784721016</v>
      </c>
      <c r="D38" s="106">
        <f>SEKTOR_USD!H38</f>
        <v>31.14467886496794</v>
      </c>
      <c r="E38" s="106">
        <f>SEKTOR_TL!H38</f>
        <v>77.79116082323641</v>
      </c>
      <c r="F38" s="106">
        <f>SEKTOR_USD!L38</f>
        <v>-11.843100405735751</v>
      </c>
      <c r="G38" s="106">
        <f>SEKTOR_TL!L38</f>
        <v>49.354960858571545</v>
      </c>
    </row>
    <row r="39" spans="1:7" ht="13.8" x14ac:dyDescent="0.25">
      <c r="A39" s="107" t="s">
        <v>107</v>
      </c>
      <c r="B39" s="106">
        <f>SEKTOR_USD!D39</f>
        <v>54.854315586630086</v>
      </c>
      <c r="C39" s="106">
        <f>SEKTOR_TL!D39</f>
        <v>101.43601124536936</v>
      </c>
      <c r="D39" s="106">
        <f>SEKTOR_USD!H39</f>
        <v>15.10548896814724</v>
      </c>
      <c r="E39" s="106">
        <f>SEKTOR_TL!H39</f>
        <v>56.047036585025964</v>
      </c>
      <c r="F39" s="106">
        <f>SEKTOR_USD!L39</f>
        <v>28.398534338512444</v>
      </c>
      <c r="G39" s="106">
        <f>SEKTOR_TL!L39</f>
        <v>117.53212917748968</v>
      </c>
    </row>
    <row r="40" spans="1:7" ht="13.8" x14ac:dyDescent="0.25">
      <c r="A40" s="107" t="s">
        <v>29</v>
      </c>
      <c r="B40" s="106">
        <f>SEKTOR_USD!D40</f>
        <v>8.8623887800927434</v>
      </c>
      <c r="C40" s="106">
        <f>SEKTOR_TL!D40</f>
        <v>41.609262147020466</v>
      </c>
      <c r="D40" s="106">
        <f>SEKTOR_USD!H40</f>
        <v>9.0697596904133864</v>
      </c>
      <c r="E40" s="106">
        <f>SEKTOR_TL!H40</f>
        <v>47.864475737033004</v>
      </c>
      <c r="F40" s="106">
        <f>SEKTOR_USD!L40</f>
        <v>6.4201793681690917</v>
      </c>
      <c r="G40" s="106">
        <f>SEKTOR_TL!L40</f>
        <v>80.296514478705532</v>
      </c>
    </row>
    <row r="41" spans="1:7" ht="13.8" x14ac:dyDescent="0.25">
      <c r="A41" s="97" t="s">
        <v>30</v>
      </c>
      <c r="B41" s="106">
        <f>SEKTOR_USD!D41</f>
        <v>29.418989048032163</v>
      </c>
      <c r="C41" s="106">
        <f>SEKTOR_TL!D41</f>
        <v>68.349489224661724</v>
      </c>
      <c r="D41" s="106">
        <f>SEKTOR_USD!H41</f>
        <v>11.597053483834683</v>
      </c>
      <c r="E41" s="106">
        <f>SEKTOR_TL!H41</f>
        <v>51.290695551383102</v>
      </c>
      <c r="F41" s="106">
        <f>SEKTOR_USD!L41</f>
        <v>-1.2208273827211977</v>
      </c>
      <c r="G41" s="106">
        <f>SEKTOR_TL!L41</f>
        <v>67.351160576155735</v>
      </c>
    </row>
    <row r="42" spans="1:7" ht="16.8" x14ac:dyDescent="0.3">
      <c r="A42" s="92" t="s">
        <v>31</v>
      </c>
      <c r="B42" s="105">
        <f>SEKTOR_USD!D42</f>
        <v>-12.824802822097128</v>
      </c>
      <c r="C42" s="105">
        <f>SEKTOR_TL!D42</f>
        <v>13.398350782297902</v>
      </c>
      <c r="D42" s="105">
        <f>SEKTOR_USD!H42</f>
        <v>-13.160560988808594</v>
      </c>
      <c r="E42" s="105">
        <f>SEKTOR_TL!H42</f>
        <v>17.72711482206072</v>
      </c>
      <c r="F42" s="105">
        <f>SEKTOR_USD!L42</f>
        <v>0.25244597767764987</v>
      </c>
      <c r="G42" s="105">
        <f>SEKTOR_TL!L42</f>
        <v>69.847172642018634</v>
      </c>
    </row>
    <row r="43" spans="1:7" ht="13.8" x14ac:dyDescent="0.25">
      <c r="A43" s="97" t="s">
        <v>32</v>
      </c>
      <c r="B43" s="106">
        <f>SEKTOR_USD!D43</f>
        <v>-12.824802822097128</v>
      </c>
      <c r="C43" s="106">
        <f>SEKTOR_TL!D43</f>
        <v>13.398350782297902</v>
      </c>
      <c r="D43" s="106">
        <f>SEKTOR_USD!H43</f>
        <v>-13.160560988808594</v>
      </c>
      <c r="E43" s="106">
        <f>SEKTOR_TL!H43</f>
        <v>17.72711482206072</v>
      </c>
      <c r="F43" s="106">
        <f>SEKTOR_USD!L43</f>
        <v>0.25244597767764987</v>
      </c>
      <c r="G43" s="106">
        <f>SEKTOR_TL!L43</f>
        <v>69.847172642018634</v>
      </c>
    </row>
    <row r="44" spans="1:7" ht="17.399999999999999" x14ac:dyDescent="0.3">
      <c r="A44" s="108" t="s">
        <v>40</v>
      </c>
      <c r="B44" s="109">
        <f>SEKTOR_USD!D44</f>
        <v>1.3004797969735347</v>
      </c>
      <c r="C44" s="109">
        <f>SEKTOR_TL!D44</f>
        <v>31.772656837122522</v>
      </c>
      <c r="D44" s="109">
        <f>SEKTOR_USD!H44</f>
        <v>-1.1428882163796708</v>
      </c>
      <c r="E44" s="109">
        <f>SEKTOR_TL!H44</f>
        <v>34.019319821120682</v>
      </c>
      <c r="F44" s="109">
        <f>SEKTOR_USD!L44</f>
        <v>4.3540208687311779</v>
      </c>
      <c r="G44" s="109">
        <f>SEKTOR_TL!L44</f>
        <v>76.796039493407491</v>
      </c>
    </row>
    <row r="45" spans="1:7" ht="13.8" hidden="1" x14ac:dyDescent="0.25">
      <c r="A45" s="42" t="s">
        <v>34</v>
      </c>
      <c r="B45" s="47"/>
      <c r="C45" s="47"/>
      <c r="D45" s="41">
        <f>SEKTOR_USD!H46</f>
        <v>2.5301590458858723</v>
      </c>
      <c r="E45" s="41">
        <f>SEKTOR_TL!H45</f>
        <v>21.342988801509787</v>
      </c>
      <c r="F45" s="41">
        <f>SEKTOR_USD!L46</f>
        <v>8.6446161511090889</v>
      </c>
      <c r="G45" s="41">
        <f>SEKTOR_TL!L45</f>
        <v>24.553124268386675</v>
      </c>
    </row>
    <row r="46" spans="1:7" s="22" customFormat="1" ht="17.399999999999999" hidden="1" x14ac:dyDescent="0.3">
      <c r="A46" s="43" t="s">
        <v>40</v>
      </c>
      <c r="B46" s="48">
        <f>SEKTOR_USD!D47</f>
        <v>0</v>
      </c>
      <c r="C46" s="48" t="e">
        <f>SEKTOR_TL!D46</f>
        <v>#DIV/0!</v>
      </c>
      <c r="D46" s="48">
        <f>SEKTOR_USD!H47</f>
        <v>0</v>
      </c>
      <c r="E46" s="48" t="e">
        <f>SEKTOR_TL!H46</f>
        <v>#DIV/0!</v>
      </c>
      <c r="F46" s="48">
        <f>SEKTOR_USD!L47</f>
        <v>0</v>
      </c>
      <c r="G46" s="48" t="e">
        <f>SEKTOR_TL!L46</f>
        <v>#DIV/0!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K1" sqref="K1"/>
    </sheetView>
  </sheetViews>
  <sheetFormatPr defaultColWidth="9.109375" defaultRowHeight="13.2" x14ac:dyDescent="0.25"/>
  <cols>
    <col min="1" max="1" width="32.33203125" customWidth="1"/>
    <col min="2" max="3" width="14.77734375" customWidth="1"/>
    <col min="4" max="5" width="11.77734375" customWidth="1"/>
    <col min="6" max="7" width="14.77734375" customWidth="1"/>
    <col min="8" max="9" width="11.77734375" customWidth="1"/>
    <col min="10" max="11" width="14.77734375" customWidth="1"/>
    <col min="12" max="13" width="11.77734375" customWidth="1"/>
  </cols>
  <sheetData>
    <row r="2" spans="1:13" ht="24.6" x14ac:dyDescent="0.4">
      <c r="C2" s="141" t="s">
        <v>126</v>
      </c>
      <c r="D2" s="141"/>
      <c r="E2" s="141"/>
      <c r="F2" s="141"/>
      <c r="G2" s="141"/>
      <c r="H2" s="141"/>
      <c r="I2" s="141"/>
      <c r="J2" s="141"/>
      <c r="K2" s="141"/>
    </row>
    <row r="6" spans="1:13" ht="22.5" customHeight="1" x14ac:dyDescent="0.25">
      <c r="A6" s="149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5">
      <c r="A7" s="50"/>
      <c r="B7" s="137" t="s">
        <v>128</v>
      </c>
      <c r="C7" s="137"/>
      <c r="D7" s="137"/>
      <c r="E7" s="137"/>
      <c r="F7" s="137" t="s">
        <v>129</v>
      </c>
      <c r="G7" s="137"/>
      <c r="H7" s="137"/>
      <c r="I7" s="137"/>
      <c r="J7" s="137" t="s">
        <v>104</v>
      </c>
      <c r="K7" s="137"/>
      <c r="L7" s="137"/>
      <c r="M7" s="137"/>
    </row>
    <row r="8" spans="1:13" ht="64.8" x14ac:dyDescent="0.3">
      <c r="A8" s="51" t="s">
        <v>41</v>
      </c>
      <c r="B8" s="71">
        <v>2022</v>
      </c>
      <c r="C8" s="72">
        <v>2023</v>
      </c>
      <c r="D8" s="7" t="s">
        <v>120</v>
      </c>
      <c r="E8" s="7" t="s">
        <v>121</v>
      </c>
      <c r="F8" s="5">
        <v>2022</v>
      </c>
      <c r="G8" s="6">
        <v>2023</v>
      </c>
      <c r="H8" s="7" t="s">
        <v>120</v>
      </c>
      <c r="I8" s="7" t="s">
        <v>121</v>
      </c>
      <c r="J8" s="5" t="s">
        <v>130</v>
      </c>
      <c r="K8" s="5" t="s">
        <v>131</v>
      </c>
      <c r="L8" s="7" t="s">
        <v>120</v>
      </c>
      <c r="M8" s="7" t="s">
        <v>121</v>
      </c>
    </row>
    <row r="9" spans="1:13" ht="22.5" customHeight="1" x14ac:dyDescent="0.3">
      <c r="A9" s="52" t="s">
        <v>200</v>
      </c>
      <c r="B9" s="75">
        <v>6971627.4598300001</v>
      </c>
      <c r="C9" s="75">
        <v>6500375.2373599997</v>
      </c>
      <c r="D9" s="64">
        <f>(C9-B9)/B9*100</f>
        <v>-6.7595726419020616</v>
      </c>
      <c r="E9" s="77">
        <f t="shared" ref="E9:E23" si="0">C9/C$23*100</f>
        <v>31.078551852623804</v>
      </c>
      <c r="F9" s="75">
        <v>17963389.91522</v>
      </c>
      <c r="G9" s="75">
        <v>16812354.901659999</v>
      </c>
      <c r="H9" s="64">
        <f t="shared" ref="H9:H22" si="1">(G9-F9)/F9*100</f>
        <v>-6.4076714862418767</v>
      </c>
      <c r="I9" s="66">
        <f t="shared" ref="I9:I23" si="2">G9/G$23*100</f>
        <v>30.952035485500961</v>
      </c>
      <c r="J9" s="75">
        <v>72279493.349120006</v>
      </c>
      <c r="K9" s="75">
        <v>71767131.231319994</v>
      </c>
      <c r="L9" s="64">
        <f t="shared" ref="L9:L23" si="3">(K9-J9)/J9*100</f>
        <v>-0.70886235370415773</v>
      </c>
      <c r="M9" s="77">
        <f t="shared" ref="M9:M23" si="4">K9/K$23*100</f>
        <v>31.782529507986222</v>
      </c>
    </row>
    <row r="10" spans="1:13" ht="22.5" customHeight="1" x14ac:dyDescent="0.3">
      <c r="A10" s="52" t="s">
        <v>201</v>
      </c>
      <c r="B10" s="75">
        <v>2811769.3703200002</v>
      </c>
      <c r="C10" s="75">
        <v>3441059.45615</v>
      </c>
      <c r="D10" s="64">
        <f t="shared" ref="D10:D23" si="5">(C10-B10)/B10*100</f>
        <v>22.380572619950755</v>
      </c>
      <c r="E10" s="77">
        <f t="shared" si="0"/>
        <v>16.451841752346606</v>
      </c>
      <c r="F10" s="75">
        <v>7776140.0049099997</v>
      </c>
      <c r="G10" s="75">
        <v>9027878.7199399993</v>
      </c>
      <c r="H10" s="64">
        <f t="shared" si="1"/>
        <v>16.09717307352528</v>
      </c>
      <c r="I10" s="66">
        <f t="shared" si="2"/>
        <v>16.620587902935103</v>
      </c>
      <c r="J10" s="75">
        <v>30528802.10007</v>
      </c>
      <c r="K10" s="75">
        <v>33606472.524870001</v>
      </c>
      <c r="L10" s="64">
        <f t="shared" si="3"/>
        <v>10.081202710514948</v>
      </c>
      <c r="M10" s="77">
        <f t="shared" si="4"/>
        <v>14.882839628050771</v>
      </c>
    </row>
    <row r="11" spans="1:13" ht="22.5" customHeight="1" x14ac:dyDescent="0.3">
      <c r="A11" s="52" t="s">
        <v>202</v>
      </c>
      <c r="B11" s="75">
        <v>2150415.9922600002</v>
      </c>
      <c r="C11" s="75">
        <v>2460246.50746</v>
      </c>
      <c r="D11" s="64">
        <f t="shared" si="5"/>
        <v>14.407933921398177</v>
      </c>
      <c r="E11" s="77">
        <f t="shared" si="0"/>
        <v>11.762536139896028</v>
      </c>
      <c r="F11" s="75">
        <v>5602356.15546</v>
      </c>
      <c r="G11" s="75">
        <v>6205301.6636100002</v>
      </c>
      <c r="H11" s="64">
        <f t="shared" si="1"/>
        <v>10.762355898462033</v>
      </c>
      <c r="I11" s="66">
        <f t="shared" si="2"/>
        <v>11.424141258838807</v>
      </c>
      <c r="J11" s="75">
        <v>21026814.158190001</v>
      </c>
      <c r="K11" s="75">
        <v>24810841.136950001</v>
      </c>
      <c r="L11" s="64">
        <f t="shared" si="3"/>
        <v>17.996197380600861</v>
      </c>
      <c r="M11" s="77">
        <f t="shared" si="4"/>
        <v>10.987638449855428</v>
      </c>
    </row>
    <row r="12" spans="1:13" ht="22.5" customHeight="1" x14ac:dyDescent="0.3">
      <c r="A12" s="52" t="s">
        <v>203</v>
      </c>
      <c r="B12" s="75">
        <v>2164489.6908200001</v>
      </c>
      <c r="C12" s="75">
        <v>2294603.3286100002</v>
      </c>
      <c r="D12" s="64">
        <f t="shared" si="5"/>
        <v>6.0112847079769427</v>
      </c>
      <c r="E12" s="77">
        <f t="shared" si="0"/>
        <v>10.97058953143933</v>
      </c>
      <c r="F12" s="75">
        <v>5979488.3021900002</v>
      </c>
      <c r="G12" s="75">
        <v>6035162.7075899998</v>
      </c>
      <c r="H12" s="64">
        <f t="shared" si="1"/>
        <v>0.93108979541959658</v>
      </c>
      <c r="I12" s="66">
        <f t="shared" si="2"/>
        <v>11.11091048093766</v>
      </c>
      <c r="J12" s="75">
        <v>23264177.628070001</v>
      </c>
      <c r="K12" s="75">
        <v>23997173.645649999</v>
      </c>
      <c r="L12" s="64">
        <f t="shared" si="3"/>
        <v>3.1507497462346721</v>
      </c>
      <c r="M12" s="77">
        <f t="shared" si="4"/>
        <v>10.627300637708833</v>
      </c>
    </row>
    <row r="13" spans="1:13" ht="22.5" customHeight="1" x14ac:dyDescent="0.3">
      <c r="A13" s="53" t="s">
        <v>204</v>
      </c>
      <c r="B13" s="75">
        <v>1627146.67628</v>
      </c>
      <c r="C13" s="75">
        <v>1740755.32473</v>
      </c>
      <c r="D13" s="64">
        <f t="shared" si="5"/>
        <v>6.9820778978409788</v>
      </c>
      <c r="E13" s="77">
        <f t="shared" si="0"/>
        <v>8.3226202560460205</v>
      </c>
      <c r="F13" s="75">
        <v>4431411.3929099999</v>
      </c>
      <c r="G13" s="75">
        <v>4678300.0704600001</v>
      </c>
      <c r="H13" s="64">
        <f t="shared" si="1"/>
        <v>5.571332825135749</v>
      </c>
      <c r="I13" s="66">
        <f t="shared" si="2"/>
        <v>8.612886810901319</v>
      </c>
      <c r="J13" s="75">
        <v>17223015.192540001</v>
      </c>
      <c r="K13" s="75">
        <v>18518236.54126</v>
      </c>
      <c r="L13" s="64">
        <f t="shared" si="3"/>
        <v>7.5202938291607211</v>
      </c>
      <c r="M13" s="77">
        <f t="shared" si="4"/>
        <v>8.2009185710855341</v>
      </c>
    </row>
    <row r="14" spans="1:13" ht="22.5" customHeight="1" x14ac:dyDescent="0.3">
      <c r="A14" s="52" t="s">
        <v>205</v>
      </c>
      <c r="B14" s="75">
        <v>1794493.7932899999</v>
      </c>
      <c r="C14" s="75">
        <v>1384565.8460899999</v>
      </c>
      <c r="D14" s="64">
        <f t="shared" si="5"/>
        <v>-22.843653666165313</v>
      </c>
      <c r="E14" s="77">
        <f t="shared" si="0"/>
        <v>6.6196642301154167</v>
      </c>
      <c r="F14" s="75">
        <v>4666885.3876400003</v>
      </c>
      <c r="G14" s="75">
        <v>3570820.9928100002</v>
      </c>
      <c r="H14" s="64">
        <f t="shared" si="1"/>
        <v>-23.485993415070119</v>
      </c>
      <c r="I14" s="66">
        <f t="shared" si="2"/>
        <v>6.573985543864179</v>
      </c>
      <c r="J14" s="75">
        <v>17741920.505029999</v>
      </c>
      <c r="K14" s="75">
        <v>18191492.64787</v>
      </c>
      <c r="L14" s="64">
        <f t="shared" si="3"/>
        <v>2.5339542171465816</v>
      </c>
      <c r="M14" s="77">
        <f t="shared" si="4"/>
        <v>8.0562179643446878</v>
      </c>
    </row>
    <row r="15" spans="1:13" ht="22.5" customHeight="1" x14ac:dyDescent="0.3">
      <c r="A15" s="52" t="s">
        <v>206</v>
      </c>
      <c r="B15" s="75">
        <v>1129154.48361</v>
      </c>
      <c r="C15" s="75">
        <v>1037378.49808</v>
      </c>
      <c r="D15" s="64">
        <f t="shared" si="5"/>
        <v>-8.1278502509758059</v>
      </c>
      <c r="E15" s="77">
        <f t="shared" si="0"/>
        <v>4.959747747803867</v>
      </c>
      <c r="F15" s="75">
        <v>3041692.5626099999</v>
      </c>
      <c r="G15" s="75">
        <v>2578724.6708300002</v>
      </c>
      <c r="H15" s="64">
        <f t="shared" si="1"/>
        <v>-15.220732610226017</v>
      </c>
      <c r="I15" s="66">
        <f t="shared" si="2"/>
        <v>4.7475072936383285</v>
      </c>
      <c r="J15" s="75">
        <v>12127299.29817</v>
      </c>
      <c r="K15" s="75">
        <v>11876594.49095</v>
      </c>
      <c r="L15" s="64">
        <f t="shared" si="3"/>
        <v>-2.0672764896454066</v>
      </c>
      <c r="M15" s="77">
        <f t="shared" si="4"/>
        <v>5.2596252405066677</v>
      </c>
    </row>
    <row r="16" spans="1:13" ht="22.5" customHeight="1" x14ac:dyDescent="0.3">
      <c r="A16" s="52" t="s">
        <v>207</v>
      </c>
      <c r="B16" s="75">
        <v>993200.54240000003</v>
      </c>
      <c r="C16" s="75">
        <v>1067031.73181</v>
      </c>
      <c r="D16" s="64">
        <f t="shared" si="5"/>
        <v>7.4336638229769854</v>
      </c>
      <c r="E16" s="77">
        <f t="shared" si="0"/>
        <v>5.1015210344872459</v>
      </c>
      <c r="F16" s="75">
        <v>2652636.64904</v>
      </c>
      <c r="G16" s="75">
        <v>2704831.4319500001</v>
      </c>
      <c r="H16" s="64">
        <f t="shared" si="1"/>
        <v>1.967656705975527</v>
      </c>
      <c r="I16" s="66">
        <f t="shared" si="2"/>
        <v>4.9796735171078579</v>
      </c>
      <c r="J16" s="75">
        <v>10473130.683110001</v>
      </c>
      <c r="K16" s="75">
        <v>11545133.09753</v>
      </c>
      <c r="L16" s="64">
        <f t="shared" si="3"/>
        <v>10.235739883861239</v>
      </c>
      <c r="M16" s="77">
        <f t="shared" si="4"/>
        <v>5.112835458939756</v>
      </c>
    </row>
    <row r="17" spans="1:13" ht="22.5" customHeight="1" x14ac:dyDescent="0.3">
      <c r="A17" s="52" t="s">
        <v>208</v>
      </c>
      <c r="B17" s="75">
        <v>343812.28652999998</v>
      </c>
      <c r="C17" s="75">
        <v>296003.72931000002</v>
      </c>
      <c r="D17" s="64">
        <f t="shared" si="5"/>
        <v>-13.905424294901787</v>
      </c>
      <c r="E17" s="77">
        <f t="shared" si="0"/>
        <v>1.4152055710659248</v>
      </c>
      <c r="F17" s="75">
        <v>896575.91278000001</v>
      </c>
      <c r="G17" s="75">
        <v>815323.30177999998</v>
      </c>
      <c r="H17" s="64">
        <f t="shared" si="1"/>
        <v>-9.0625467226819918</v>
      </c>
      <c r="I17" s="66">
        <f t="shared" si="2"/>
        <v>1.5010339667739618</v>
      </c>
      <c r="J17" s="75">
        <v>3582320.0890299999</v>
      </c>
      <c r="K17" s="75">
        <v>3420442.1387399998</v>
      </c>
      <c r="L17" s="64">
        <f t="shared" si="3"/>
        <v>-4.5188019570253548</v>
      </c>
      <c r="M17" s="77">
        <f t="shared" si="4"/>
        <v>1.514764507647216</v>
      </c>
    </row>
    <row r="18" spans="1:13" ht="22.5" customHeight="1" x14ac:dyDescent="0.3">
      <c r="A18" s="52" t="s">
        <v>209</v>
      </c>
      <c r="B18" s="75">
        <v>237440.64663</v>
      </c>
      <c r="C18" s="75">
        <v>245666.7677</v>
      </c>
      <c r="D18" s="64">
        <f t="shared" si="5"/>
        <v>3.4644957326192882</v>
      </c>
      <c r="E18" s="77">
        <f t="shared" si="0"/>
        <v>1.1745425609509472</v>
      </c>
      <c r="F18" s="75">
        <v>652351.65281999996</v>
      </c>
      <c r="G18" s="75">
        <v>673165.98861</v>
      </c>
      <c r="H18" s="64">
        <f t="shared" si="1"/>
        <v>3.1906619229097335</v>
      </c>
      <c r="I18" s="66">
        <f t="shared" si="2"/>
        <v>1.2393182090768133</v>
      </c>
      <c r="J18" s="75">
        <v>2583807.2774</v>
      </c>
      <c r="K18" s="75">
        <v>2582057.33231</v>
      </c>
      <c r="L18" s="64">
        <f t="shared" si="3"/>
        <v>-6.7727384519210898E-2</v>
      </c>
      <c r="M18" s="77">
        <f t="shared" si="4"/>
        <v>1.1434804756364703</v>
      </c>
    </row>
    <row r="19" spans="1:13" ht="22.5" customHeight="1" x14ac:dyDescent="0.3">
      <c r="A19" s="52" t="s">
        <v>210</v>
      </c>
      <c r="B19" s="75">
        <v>194681.99523</v>
      </c>
      <c r="C19" s="75">
        <v>205964.32579999999</v>
      </c>
      <c r="D19" s="64">
        <f t="shared" si="5"/>
        <v>5.7952614244942833</v>
      </c>
      <c r="E19" s="77">
        <f t="shared" si="0"/>
        <v>0.98472361139657416</v>
      </c>
      <c r="F19" s="75">
        <v>557393.45605000004</v>
      </c>
      <c r="G19" s="75">
        <v>548872.14364999998</v>
      </c>
      <c r="H19" s="64">
        <f t="shared" si="1"/>
        <v>-1.5287786943870514</v>
      </c>
      <c r="I19" s="66">
        <f t="shared" si="2"/>
        <v>1.010489617107736</v>
      </c>
      <c r="J19" s="75">
        <v>2481653.8281</v>
      </c>
      <c r="K19" s="75">
        <v>2449286.6411299999</v>
      </c>
      <c r="L19" s="64">
        <f t="shared" si="3"/>
        <v>-1.3042587408245039</v>
      </c>
      <c r="M19" s="77">
        <f t="shared" si="4"/>
        <v>1.0846821324698352</v>
      </c>
    </row>
    <row r="20" spans="1:13" ht="22.5" customHeight="1" x14ac:dyDescent="0.3">
      <c r="A20" s="52" t="s">
        <v>211</v>
      </c>
      <c r="B20" s="75">
        <v>135086.60023000001</v>
      </c>
      <c r="C20" s="75">
        <v>132045.18009000001</v>
      </c>
      <c r="D20" s="64">
        <f t="shared" si="5"/>
        <v>-2.2514595339742391</v>
      </c>
      <c r="E20" s="77">
        <f t="shared" si="0"/>
        <v>0.63131324369249497</v>
      </c>
      <c r="F20" s="75">
        <v>404691.00997999997</v>
      </c>
      <c r="G20" s="75">
        <v>375201.62836999999</v>
      </c>
      <c r="H20" s="64">
        <f t="shared" si="1"/>
        <v>-7.2868882388707767</v>
      </c>
      <c r="I20" s="66">
        <f t="shared" si="2"/>
        <v>0.69075713565738051</v>
      </c>
      <c r="J20" s="75">
        <v>1604860.3757</v>
      </c>
      <c r="K20" s="75">
        <v>1571017.9916000001</v>
      </c>
      <c r="L20" s="64">
        <f t="shared" si="3"/>
        <v>-2.1087432036097664</v>
      </c>
      <c r="M20" s="77">
        <f t="shared" si="4"/>
        <v>0.69573528743495094</v>
      </c>
    </row>
    <row r="21" spans="1:13" ht="22.5" customHeight="1" x14ac:dyDescent="0.3">
      <c r="A21" s="52" t="s">
        <v>212</v>
      </c>
      <c r="B21" s="75">
        <v>91066.664799999999</v>
      </c>
      <c r="C21" s="75">
        <v>93655.830530000007</v>
      </c>
      <c r="D21" s="64">
        <f t="shared" si="5"/>
        <v>2.8431542273853077</v>
      </c>
      <c r="E21" s="77">
        <f t="shared" si="0"/>
        <v>0.44777224070056476</v>
      </c>
      <c r="F21" s="75">
        <v>316991.89387999999</v>
      </c>
      <c r="G21" s="75">
        <v>270077.61108</v>
      </c>
      <c r="H21" s="64">
        <f t="shared" si="1"/>
        <v>-14.799836748431112</v>
      </c>
      <c r="I21" s="66">
        <f t="shared" si="2"/>
        <v>0.49722075526505216</v>
      </c>
      <c r="J21" s="75">
        <v>1443311.9243999999</v>
      </c>
      <c r="K21" s="75">
        <v>1384255.57647</v>
      </c>
      <c r="L21" s="64">
        <f t="shared" si="3"/>
        <v>-4.0917245213331332</v>
      </c>
      <c r="M21" s="77">
        <f t="shared" si="4"/>
        <v>0.61302636667957366</v>
      </c>
    </row>
    <row r="22" spans="1:13" ht="22.5" customHeight="1" x14ac:dyDescent="0.3">
      <c r="A22" s="52" t="s">
        <v>213</v>
      </c>
      <c r="B22" s="75">
        <v>3050.8533000000002</v>
      </c>
      <c r="C22" s="75">
        <v>16601.03931</v>
      </c>
      <c r="D22" s="64">
        <f t="shared" si="5"/>
        <v>444.14413534731409</v>
      </c>
      <c r="E22" s="77">
        <f t="shared" si="0"/>
        <v>7.9370227435180879E-2</v>
      </c>
      <c r="F22" s="75">
        <v>3405.48126</v>
      </c>
      <c r="G22" s="75">
        <v>21429.33063</v>
      </c>
      <c r="H22" s="64">
        <f t="shared" si="1"/>
        <v>529.25997807428837</v>
      </c>
      <c r="I22" s="66">
        <f t="shared" si="2"/>
        <v>3.9452022394840254E-2</v>
      </c>
      <c r="J22" s="75">
        <v>24786.298559999999</v>
      </c>
      <c r="K22" s="75">
        <v>86722.866209999993</v>
      </c>
      <c r="L22" s="64">
        <f t="shared" si="3"/>
        <v>249.88227871164642</v>
      </c>
      <c r="M22" s="77">
        <f t="shared" si="4"/>
        <v>3.8405771654052095E-2</v>
      </c>
    </row>
    <row r="23" spans="1:13" ht="24" customHeight="1" x14ac:dyDescent="0.25">
      <c r="A23" s="68" t="s">
        <v>42</v>
      </c>
      <c r="B23" s="76">
        <f>SUM(B9:B22)</f>
        <v>20647437.05553</v>
      </c>
      <c r="C23" s="76">
        <f>SUM(C9:C22)</f>
        <v>20915952.803029999</v>
      </c>
      <c r="D23" s="74">
        <f t="shared" si="5"/>
        <v>1.3004797969735529</v>
      </c>
      <c r="E23" s="78">
        <f t="shared" si="0"/>
        <v>100</v>
      </c>
      <c r="F23" s="67">
        <f>SUM(F9:F22)</f>
        <v>54945409.776749998</v>
      </c>
      <c r="G23" s="67">
        <f>SUM(G9:G22)</f>
        <v>54317445.162969999</v>
      </c>
      <c r="H23" s="74">
        <f>(G23-F23)/F23*100</f>
        <v>-1.1428882163796708</v>
      </c>
      <c r="I23" s="70">
        <f t="shared" si="2"/>
        <v>100</v>
      </c>
      <c r="J23" s="76">
        <f>SUM(J9:J22)</f>
        <v>216385392.70748997</v>
      </c>
      <c r="K23" s="76">
        <f>SUM(K9:K22)</f>
        <v>225806857.86285999</v>
      </c>
      <c r="L23" s="74">
        <f t="shared" si="3"/>
        <v>4.3540208687311788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1" sqref="K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2"/>
      <c r="I26" s="152"/>
      <c r="N26" t="s">
        <v>43</v>
      </c>
    </row>
    <row r="27" spans="3:14" x14ac:dyDescent="0.25">
      <c r="H27" s="152"/>
      <c r="I27" s="15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2"/>
      <c r="I39" s="152"/>
    </row>
    <row r="40" spans="8:9" x14ac:dyDescent="0.25">
      <c r="H40" s="152"/>
      <c r="I40" s="15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2"/>
      <c r="I51" s="152"/>
    </row>
    <row r="52" spans="3:9" x14ac:dyDescent="0.25">
      <c r="H52" s="152"/>
      <c r="I52" s="15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O1" sqref="O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171</v>
      </c>
      <c r="C5" s="79">
        <v>1592287.2589499999</v>
      </c>
      <c r="D5" s="79">
        <v>1509551.7899499999</v>
      </c>
      <c r="E5" s="79">
        <v>1774926.55859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4876765.6074900003</v>
      </c>
      <c r="P5" s="57">
        <f t="shared" ref="P5:P24" si="0">O5/O$26*100</f>
        <v>8.978267650214617</v>
      </c>
    </row>
    <row r="6" spans="1:16" x14ac:dyDescent="0.25">
      <c r="A6" s="54" t="s">
        <v>98</v>
      </c>
      <c r="B6" s="55" t="s">
        <v>173</v>
      </c>
      <c r="C6" s="79">
        <v>965603.90691000002</v>
      </c>
      <c r="D6" s="79">
        <v>897135.88037000003</v>
      </c>
      <c r="E6" s="79">
        <v>1102344.2483000001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2965084.0355799999</v>
      </c>
      <c r="P6" s="57">
        <f t="shared" si="0"/>
        <v>5.4588061472401428</v>
      </c>
    </row>
    <row r="7" spans="1:16" x14ac:dyDescent="0.25">
      <c r="A7" s="54" t="s">
        <v>97</v>
      </c>
      <c r="B7" s="55" t="s">
        <v>172</v>
      </c>
      <c r="C7" s="79">
        <v>802885.36528999999</v>
      </c>
      <c r="D7" s="79">
        <v>967452.61644000001</v>
      </c>
      <c r="E7" s="79">
        <v>1133219.05118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2903557.0329100001</v>
      </c>
      <c r="P7" s="57">
        <f t="shared" si="0"/>
        <v>5.3455331416976346</v>
      </c>
    </row>
    <row r="8" spans="1:16" x14ac:dyDescent="0.25">
      <c r="A8" s="54" t="s">
        <v>96</v>
      </c>
      <c r="B8" s="55" t="s">
        <v>174</v>
      </c>
      <c r="C8" s="79">
        <v>890103.16183999996</v>
      </c>
      <c r="D8" s="79">
        <v>805035.80417000002</v>
      </c>
      <c r="E8" s="79">
        <v>1065275.8691100001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2760414.8351199999</v>
      </c>
      <c r="P8" s="57">
        <f t="shared" si="0"/>
        <v>5.08200418270384</v>
      </c>
    </row>
    <row r="9" spans="1:16" x14ac:dyDescent="0.25">
      <c r="A9" s="54" t="s">
        <v>95</v>
      </c>
      <c r="B9" s="55" t="s">
        <v>175</v>
      </c>
      <c r="C9" s="79">
        <v>730011.89674</v>
      </c>
      <c r="D9" s="79">
        <v>788642.95220000006</v>
      </c>
      <c r="E9" s="79">
        <v>964880.22351000004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2483535.0724499999</v>
      </c>
      <c r="P9" s="57">
        <f t="shared" si="0"/>
        <v>4.5722604680661751</v>
      </c>
    </row>
    <row r="10" spans="1:16" x14ac:dyDescent="0.25">
      <c r="A10" s="54" t="s">
        <v>94</v>
      </c>
      <c r="B10" s="55" t="s">
        <v>170</v>
      </c>
      <c r="C10" s="79">
        <v>795760.37416000001</v>
      </c>
      <c r="D10" s="79">
        <v>774299.34909999999</v>
      </c>
      <c r="E10" s="79">
        <v>905710.46276999998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2475770.18603</v>
      </c>
      <c r="P10" s="57">
        <f t="shared" si="0"/>
        <v>4.5579650858060132</v>
      </c>
    </row>
    <row r="11" spans="1:16" x14ac:dyDescent="0.25">
      <c r="A11" s="54" t="s">
        <v>93</v>
      </c>
      <c r="B11" s="55" t="s">
        <v>176</v>
      </c>
      <c r="C11" s="79">
        <v>763197.51925999997</v>
      </c>
      <c r="D11" s="79">
        <v>731882.83768</v>
      </c>
      <c r="E11" s="79">
        <v>938452.32250000001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2433532.6794400001</v>
      </c>
      <c r="P11" s="57">
        <f t="shared" si="0"/>
        <v>4.4802046048716226</v>
      </c>
    </row>
    <row r="12" spans="1:16" x14ac:dyDescent="0.25">
      <c r="A12" s="54" t="s">
        <v>92</v>
      </c>
      <c r="B12" s="55" t="s">
        <v>177</v>
      </c>
      <c r="C12" s="79">
        <v>666328.97808000003</v>
      </c>
      <c r="D12" s="79">
        <v>555804.70874000003</v>
      </c>
      <c r="E12" s="79">
        <v>824694.64184000005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2046828.3286600001</v>
      </c>
      <c r="P12" s="57">
        <f t="shared" si="0"/>
        <v>3.76827062193159</v>
      </c>
    </row>
    <row r="13" spans="1:16" x14ac:dyDescent="0.25">
      <c r="A13" s="54" t="s">
        <v>91</v>
      </c>
      <c r="B13" s="55" t="s">
        <v>178</v>
      </c>
      <c r="C13" s="79">
        <v>533632.29371</v>
      </c>
      <c r="D13" s="79">
        <v>452060.78618</v>
      </c>
      <c r="E13" s="79">
        <v>680993.45148000005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1666686.53137</v>
      </c>
      <c r="P13" s="57">
        <f t="shared" si="0"/>
        <v>3.0684184912773391</v>
      </c>
    </row>
    <row r="14" spans="1:16" x14ac:dyDescent="0.25">
      <c r="A14" s="54" t="s">
        <v>90</v>
      </c>
      <c r="B14" s="55" t="s">
        <v>179</v>
      </c>
      <c r="C14" s="79">
        <v>455202.16930000001</v>
      </c>
      <c r="D14" s="79">
        <v>434406.28428000002</v>
      </c>
      <c r="E14" s="79">
        <v>571179.96511999995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1460788.4187</v>
      </c>
      <c r="P14" s="57">
        <f t="shared" si="0"/>
        <v>2.6893540635373401</v>
      </c>
    </row>
    <row r="15" spans="1:16" x14ac:dyDescent="0.25">
      <c r="A15" s="54" t="s">
        <v>89</v>
      </c>
      <c r="B15" s="55" t="s">
        <v>214</v>
      </c>
      <c r="C15" s="79">
        <v>438173.27797</v>
      </c>
      <c r="D15" s="79">
        <v>425369.86861</v>
      </c>
      <c r="E15" s="79">
        <v>569948.60750000004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1433491.7540800001</v>
      </c>
      <c r="P15" s="57">
        <f t="shared" si="0"/>
        <v>2.639100108223166</v>
      </c>
    </row>
    <row r="16" spans="1:16" x14ac:dyDescent="0.25">
      <c r="A16" s="54" t="s">
        <v>88</v>
      </c>
      <c r="B16" s="55" t="s">
        <v>215</v>
      </c>
      <c r="C16" s="79">
        <v>439370.53853999998</v>
      </c>
      <c r="D16" s="79">
        <v>413309.04989999998</v>
      </c>
      <c r="E16" s="79">
        <v>527955.17174999998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1380634.7601900001</v>
      </c>
      <c r="P16" s="57">
        <f t="shared" si="0"/>
        <v>2.5417888415915861</v>
      </c>
    </row>
    <row r="17" spans="1:16" x14ac:dyDescent="0.25">
      <c r="A17" s="54" t="s">
        <v>87</v>
      </c>
      <c r="B17" s="55" t="s">
        <v>216</v>
      </c>
      <c r="C17" s="79">
        <v>222442.49758</v>
      </c>
      <c r="D17" s="79">
        <v>349648.62991000002</v>
      </c>
      <c r="E17" s="79">
        <v>451355.79561999999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1023446.92311</v>
      </c>
      <c r="P17" s="57">
        <f t="shared" si="0"/>
        <v>1.8841956208347548</v>
      </c>
    </row>
    <row r="18" spans="1:16" x14ac:dyDescent="0.25">
      <c r="A18" s="54" t="s">
        <v>86</v>
      </c>
      <c r="B18" s="55" t="s">
        <v>217</v>
      </c>
      <c r="C18" s="79">
        <v>306288.18095000001</v>
      </c>
      <c r="D18" s="79">
        <v>292900.68430999998</v>
      </c>
      <c r="E18" s="79">
        <v>395521.58149000001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994710.44675</v>
      </c>
      <c r="P18" s="57">
        <f t="shared" si="0"/>
        <v>1.8312909301340392</v>
      </c>
    </row>
    <row r="19" spans="1:16" x14ac:dyDescent="0.25">
      <c r="A19" s="54" t="s">
        <v>85</v>
      </c>
      <c r="B19" s="55" t="s">
        <v>218</v>
      </c>
      <c r="C19" s="79">
        <v>344837.35080000001</v>
      </c>
      <c r="D19" s="79">
        <v>298254.04973999999</v>
      </c>
      <c r="E19" s="79">
        <v>333144.44290000002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976235.84343999997</v>
      </c>
      <c r="P19" s="57">
        <f t="shared" si="0"/>
        <v>1.7972786468711386</v>
      </c>
    </row>
    <row r="20" spans="1:16" x14ac:dyDescent="0.25">
      <c r="A20" s="54" t="s">
        <v>84</v>
      </c>
      <c r="B20" s="55" t="s">
        <v>219</v>
      </c>
      <c r="C20" s="79">
        <v>217549.00906000001</v>
      </c>
      <c r="D20" s="79">
        <v>231046.83609</v>
      </c>
      <c r="E20" s="79">
        <v>236858.1287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685453.97384999995</v>
      </c>
      <c r="P20" s="57">
        <f t="shared" si="0"/>
        <v>1.2619407481213727</v>
      </c>
    </row>
    <row r="21" spans="1:16" x14ac:dyDescent="0.25">
      <c r="A21" s="54" t="s">
        <v>83</v>
      </c>
      <c r="B21" s="55" t="s">
        <v>220</v>
      </c>
      <c r="C21" s="79">
        <v>184009.49442</v>
      </c>
      <c r="D21" s="79">
        <v>211637.66112</v>
      </c>
      <c r="E21" s="79">
        <v>256266.28448999999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651913.44003000006</v>
      </c>
      <c r="P21" s="57">
        <f t="shared" si="0"/>
        <v>1.2001916475895502</v>
      </c>
    </row>
    <row r="22" spans="1:16" x14ac:dyDescent="0.25">
      <c r="A22" s="54" t="s">
        <v>82</v>
      </c>
      <c r="B22" s="55" t="s">
        <v>167</v>
      </c>
      <c r="C22" s="79">
        <v>243809.17121999999</v>
      </c>
      <c r="D22" s="79">
        <v>203103.95869999999</v>
      </c>
      <c r="E22" s="79">
        <v>200864.29704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647777.42695999995</v>
      </c>
      <c r="P22" s="57">
        <f t="shared" si="0"/>
        <v>1.1925771269551744</v>
      </c>
    </row>
    <row r="23" spans="1:16" x14ac:dyDescent="0.25">
      <c r="A23" s="54" t="s">
        <v>81</v>
      </c>
      <c r="B23" s="55" t="s">
        <v>221</v>
      </c>
      <c r="C23" s="79">
        <v>217647.67172000001</v>
      </c>
      <c r="D23" s="79">
        <v>214269.43601</v>
      </c>
      <c r="E23" s="79">
        <v>215839.57308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647756.68081000005</v>
      </c>
      <c r="P23" s="57">
        <f t="shared" si="0"/>
        <v>1.1925389326882356</v>
      </c>
    </row>
    <row r="24" spans="1:16" x14ac:dyDescent="0.25">
      <c r="A24" s="54" t="s">
        <v>80</v>
      </c>
      <c r="B24" s="55" t="s">
        <v>222</v>
      </c>
      <c r="C24" s="79">
        <v>187312.17332999999</v>
      </c>
      <c r="D24" s="79">
        <v>197167.74867</v>
      </c>
      <c r="E24" s="79">
        <v>252614.47777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637094.39977000002</v>
      </c>
      <c r="P24" s="57">
        <f t="shared" si="0"/>
        <v>1.1729093624681897</v>
      </c>
    </row>
    <row r="25" spans="1:16" x14ac:dyDescent="0.25">
      <c r="A25" s="58"/>
      <c r="B25" s="153" t="s">
        <v>79</v>
      </c>
      <c r="C25" s="15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35151478.376739994</v>
      </c>
      <c r="P25" s="60">
        <f>SUM(P5:P24)</f>
        <v>64.714896422823529</v>
      </c>
    </row>
    <row r="26" spans="1:16" ht="13.5" customHeight="1" x14ac:dyDescent="0.25">
      <c r="A26" s="58"/>
      <c r="B26" s="154" t="s">
        <v>78</v>
      </c>
      <c r="C26" s="15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54317445.162969999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" sqref="O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2023-04-01T19:34:09Z</dcterms:modified>
</cp:coreProperties>
</file>