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"/>
    </mc:Choice>
  </mc:AlternateContent>
  <bookViews>
    <workbookView xWindow="240" yWindow="480" windowWidth="15580" windowHeight="76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62913"/>
</workbook>
</file>

<file path=xl/calcChain.xml><?xml version="1.0" encoding="utf-8"?>
<calcChain xmlns="http://schemas.openxmlformats.org/spreadsheetml/2006/main">
  <c r="M27" i="1" l="1"/>
  <c r="J45" i="1"/>
  <c r="I39" i="1"/>
  <c r="F45" i="1"/>
  <c r="I41" i="1"/>
  <c r="I33" i="1"/>
  <c r="I32" i="1"/>
  <c r="I28" i="1"/>
  <c r="I25" i="1"/>
  <c r="I18" i="1"/>
  <c r="I17" i="1"/>
  <c r="I16" i="1"/>
  <c r="I12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I46" i="1"/>
  <c r="E46" i="1"/>
  <c r="D46" i="1"/>
  <c r="G45" i="1"/>
  <c r="I45" i="1" s="1"/>
  <c r="C45" i="1"/>
  <c r="E45" i="1" s="1"/>
  <c r="B45" i="1"/>
  <c r="D45" i="1" s="1"/>
  <c r="I42" i="1" l="1"/>
  <c r="I24" i="1"/>
  <c r="I26" i="1"/>
  <c r="M35" i="1"/>
  <c r="M43" i="1"/>
  <c r="I34" i="1"/>
  <c r="M42" i="1"/>
  <c r="K45" i="1"/>
  <c r="M45" i="1" s="1"/>
  <c r="I20" i="1"/>
  <c r="I40" i="1"/>
  <c r="M11" i="1"/>
  <c r="M19" i="1"/>
  <c r="M12" i="1"/>
  <c r="M20" i="1"/>
  <c r="M13" i="1"/>
  <c r="M21" i="1"/>
  <c r="M29" i="1"/>
  <c r="M37" i="1"/>
  <c r="M14" i="1"/>
  <c r="M22" i="1"/>
  <c r="M30" i="1"/>
  <c r="M38" i="1"/>
  <c r="M28" i="1"/>
  <c r="M44" i="1"/>
  <c r="L46" i="1"/>
  <c r="M15" i="1"/>
  <c r="M23" i="1"/>
  <c r="M31" i="1"/>
  <c r="M39" i="1"/>
  <c r="M36" i="1"/>
  <c r="M46" i="1"/>
  <c r="M8" i="1"/>
  <c r="M16" i="1"/>
  <c r="M24" i="1"/>
  <c r="M32" i="1"/>
  <c r="M40" i="1"/>
  <c r="M9" i="1"/>
  <c r="M17" i="1"/>
  <c r="M25" i="1"/>
  <c r="M33" i="1"/>
  <c r="M41" i="1"/>
  <c r="M10" i="1"/>
  <c r="M18" i="1"/>
  <c r="M26" i="1"/>
  <c r="M34" i="1"/>
  <c r="I11" i="1"/>
  <c r="I19" i="1"/>
  <c r="I27" i="1"/>
  <c r="I35" i="1"/>
  <c r="I43" i="1"/>
  <c r="I21" i="1"/>
  <c r="I44" i="1"/>
  <c r="I37" i="1"/>
  <c r="I14" i="1"/>
  <c r="I22" i="1"/>
  <c r="I30" i="1"/>
  <c r="I38" i="1"/>
  <c r="I36" i="1"/>
  <c r="I13" i="1"/>
  <c r="I29" i="1"/>
  <c r="I15" i="1"/>
  <c r="I23" i="1"/>
  <c r="I31" i="1"/>
  <c r="H46" i="1"/>
  <c r="H45" i="1"/>
  <c r="L45" i="1" l="1"/>
  <c r="C23" i="4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L41" i="2" s="1"/>
  <c r="G41" i="3" s="1"/>
  <c r="J40" i="2"/>
  <c r="J39" i="2"/>
  <c r="J38" i="2"/>
  <c r="J37" i="2"/>
  <c r="J36" i="2"/>
  <c r="J35" i="2"/>
  <c r="J34" i="2"/>
  <c r="J33" i="2"/>
  <c r="L33" i="2" s="1"/>
  <c r="G33" i="3" s="1"/>
  <c r="J32" i="2"/>
  <c r="J31" i="2"/>
  <c r="J30" i="2"/>
  <c r="J28" i="2"/>
  <c r="J26" i="2"/>
  <c r="J25" i="2"/>
  <c r="J24" i="2"/>
  <c r="J21" i="2"/>
  <c r="L21" i="2" s="1"/>
  <c r="G21" i="3" s="1"/>
  <c r="J19" i="2"/>
  <c r="J17" i="2"/>
  <c r="J16" i="2"/>
  <c r="J15" i="2"/>
  <c r="J14" i="2"/>
  <c r="J13" i="2"/>
  <c r="J12" i="2"/>
  <c r="J11" i="2"/>
  <c r="L11" i="2" s="1"/>
  <c r="G11" i="3" s="1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H39" i="2" s="1"/>
  <c r="E39" i="3" s="1"/>
  <c r="F38" i="2"/>
  <c r="F37" i="2"/>
  <c r="F36" i="2"/>
  <c r="F35" i="2"/>
  <c r="F34" i="2"/>
  <c r="F33" i="2"/>
  <c r="F32" i="2"/>
  <c r="F31" i="2"/>
  <c r="H31" i="2" s="1"/>
  <c r="E31" i="3" s="1"/>
  <c r="F30" i="2"/>
  <c r="F28" i="2"/>
  <c r="F26" i="2"/>
  <c r="F25" i="2"/>
  <c r="F24" i="2"/>
  <c r="F21" i="2"/>
  <c r="F19" i="2"/>
  <c r="F17" i="2"/>
  <c r="H17" i="2" s="1"/>
  <c r="E17" i="3" s="1"/>
  <c r="F16" i="2"/>
  <c r="F15" i="2"/>
  <c r="F14" i="2"/>
  <c r="F13" i="2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D37" i="2" s="1"/>
  <c r="C37" i="3" s="1"/>
  <c r="B36" i="2"/>
  <c r="B35" i="2"/>
  <c r="B34" i="2"/>
  <c r="B33" i="2"/>
  <c r="B32" i="2"/>
  <c r="B31" i="2"/>
  <c r="B30" i="2"/>
  <c r="B28" i="2"/>
  <c r="D28" i="2" s="1"/>
  <c r="C28" i="3" s="1"/>
  <c r="B26" i="2"/>
  <c r="B25" i="2"/>
  <c r="B24" i="2"/>
  <c r="B21" i="2"/>
  <c r="B19" i="2"/>
  <c r="B17" i="2"/>
  <c r="B16" i="2"/>
  <c r="B15" i="2"/>
  <c r="D15" i="2" s="1"/>
  <c r="C15" i="3" s="1"/>
  <c r="B14" i="2"/>
  <c r="B13" i="2"/>
  <c r="B12" i="2"/>
  <c r="B11" i="2"/>
  <c r="B10" i="2"/>
  <c r="C7" i="2"/>
  <c r="B7" i="2"/>
  <c r="F6" i="2"/>
  <c r="B6" i="2"/>
  <c r="K42" i="1"/>
  <c r="K42" i="2" s="1"/>
  <c r="J42" i="1"/>
  <c r="J42" i="2" s="1"/>
  <c r="G42" i="1"/>
  <c r="F42" i="1"/>
  <c r="F42" i="2" s="1"/>
  <c r="C42" i="1"/>
  <c r="C42" i="2" s="1"/>
  <c r="B42" i="1"/>
  <c r="B42" i="2" s="1"/>
  <c r="K29" i="1"/>
  <c r="K29" i="2" s="1"/>
  <c r="J29" i="1"/>
  <c r="G29" i="1"/>
  <c r="G29" i="2" s="1"/>
  <c r="F29" i="1"/>
  <c r="F29" i="2" s="1"/>
  <c r="C29" i="1"/>
  <c r="C29" i="2" s="1"/>
  <c r="B29" i="1"/>
  <c r="B22" i="1" s="1"/>
  <c r="B22" i="2" s="1"/>
  <c r="K27" i="1"/>
  <c r="J27" i="1"/>
  <c r="J27" i="2" s="1"/>
  <c r="G27" i="1"/>
  <c r="G27" i="2" s="1"/>
  <c r="F27" i="1"/>
  <c r="F27" i="2" s="1"/>
  <c r="C27" i="1"/>
  <c r="C27" i="2" s="1"/>
  <c r="B27" i="1"/>
  <c r="B27" i="2"/>
  <c r="K23" i="1"/>
  <c r="J23" i="1"/>
  <c r="J23" i="2" s="1"/>
  <c r="G23" i="1"/>
  <c r="G23" i="2" s="1"/>
  <c r="F23" i="1"/>
  <c r="F23" i="2" s="1"/>
  <c r="C23" i="1"/>
  <c r="C23" i="2" s="1"/>
  <c r="B23" i="1"/>
  <c r="B23" i="2"/>
  <c r="K20" i="1"/>
  <c r="L20" i="1" s="1"/>
  <c r="F20" i="3" s="1"/>
  <c r="J20" i="1"/>
  <c r="J20" i="2"/>
  <c r="G20" i="1"/>
  <c r="G20" i="2" s="1"/>
  <c r="F20" i="1"/>
  <c r="F20" i="2" s="1"/>
  <c r="C20" i="1"/>
  <c r="C20" i="2" s="1"/>
  <c r="B20" i="1"/>
  <c r="B20" i="2"/>
  <c r="K18" i="1"/>
  <c r="J18" i="1"/>
  <c r="J18" i="2" s="1"/>
  <c r="G18" i="1"/>
  <c r="G18" i="2" s="1"/>
  <c r="F18" i="1"/>
  <c r="F18" i="2" s="1"/>
  <c r="C18" i="1"/>
  <c r="C18" i="2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K18" i="2"/>
  <c r="K27" i="2"/>
  <c r="G42" i="2"/>
  <c r="C46" i="3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/>
  <c r="L32" i="1"/>
  <c r="F32" i="3" s="1"/>
  <c r="L31" i="1"/>
  <c r="F31" i="3" s="1"/>
  <c r="L30" i="1"/>
  <c r="F30" i="3" s="1"/>
  <c r="L28" i="1"/>
  <c r="F28" i="3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/>
  <c r="L16" i="1"/>
  <c r="F16" i="3" s="1"/>
  <c r="L15" i="1"/>
  <c r="F15" i="3" s="1"/>
  <c r="L14" i="1"/>
  <c r="F14" i="3"/>
  <c r="L13" i="1"/>
  <c r="F13" i="3" s="1"/>
  <c r="L12" i="1"/>
  <c r="F12" i="3" s="1"/>
  <c r="L11" i="1"/>
  <c r="F11" i="3"/>
  <c r="L10" i="1"/>
  <c r="F10" i="3" s="1"/>
  <c r="L34" i="2"/>
  <c r="G3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5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2" i="1"/>
  <c r="D42" i="3" s="1"/>
  <c r="H41" i="1"/>
  <c r="D41" i="3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/>
  <c r="D34" i="1"/>
  <c r="B34" i="3" s="1"/>
  <c r="H33" i="1"/>
  <c r="D33" i="3" s="1"/>
  <c r="D33" i="1"/>
  <c r="B33" i="3"/>
  <c r="H32" i="1"/>
  <c r="D32" i="3" s="1"/>
  <c r="D32" i="1"/>
  <c r="B32" i="3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/>
  <c r="D21" i="1"/>
  <c r="B21" i="3" s="1"/>
  <c r="D20" i="1"/>
  <c r="B20" i="3" s="1"/>
  <c r="H19" i="1"/>
  <c r="D19" i="3"/>
  <c r="D19" i="1"/>
  <c r="B19" i="3" s="1"/>
  <c r="H17" i="1"/>
  <c r="D17" i="3"/>
  <c r="D17" i="1"/>
  <c r="B17" i="3"/>
  <c r="H16" i="1"/>
  <c r="D16" i="3" s="1"/>
  <c r="D16" i="1"/>
  <c r="B16" i="3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/>
  <c r="H26" i="2"/>
  <c r="E26" i="3" s="1"/>
  <c r="D38" i="2"/>
  <c r="C38" i="3" s="1"/>
  <c r="D45" i="3"/>
  <c r="H32" i="2"/>
  <c r="E32" i="3" s="1"/>
  <c r="H43" i="2"/>
  <c r="E43" i="3" s="1"/>
  <c r="F46" i="3"/>
  <c r="F45" i="3"/>
  <c r="D11" i="2" l="1"/>
  <c r="C11" i="3" s="1"/>
  <c r="D21" i="2"/>
  <c r="C21" i="3" s="1"/>
  <c r="H13" i="2"/>
  <c r="E13" i="3" s="1"/>
  <c r="L10" i="2"/>
  <c r="G10" i="3" s="1"/>
  <c r="L40" i="2"/>
  <c r="G40" i="3" s="1"/>
  <c r="D16" i="2"/>
  <c r="C16" i="3" s="1"/>
  <c r="H40" i="2"/>
  <c r="E40" i="3" s="1"/>
  <c r="H37" i="2"/>
  <c r="E37" i="3" s="1"/>
  <c r="L24" i="2"/>
  <c r="G24" i="3" s="1"/>
  <c r="D13" i="2"/>
  <c r="C13" i="3" s="1"/>
  <c r="D35" i="2"/>
  <c r="C35" i="3" s="1"/>
  <c r="H28" i="2"/>
  <c r="E28" i="3" s="1"/>
  <c r="H24" i="2"/>
  <c r="E24" i="3" s="1"/>
  <c r="H34" i="2"/>
  <c r="E34" i="3" s="1"/>
  <c r="L17" i="2"/>
  <c r="G17" i="3" s="1"/>
  <c r="L36" i="2"/>
  <c r="G36" i="3" s="1"/>
  <c r="L28" i="2"/>
  <c r="G28" i="3" s="1"/>
  <c r="D10" i="2"/>
  <c r="C10" i="3" s="1"/>
  <c r="L37" i="2"/>
  <c r="G37" i="3" s="1"/>
  <c r="D12" i="2"/>
  <c r="C12" i="3" s="1"/>
  <c r="H14" i="2"/>
  <c r="E14" i="3" s="1"/>
  <c r="L16" i="2"/>
  <c r="G16" i="3" s="1"/>
  <c r="L38" i="2"/>
  <c r="G38" i="3" s="1"/>
  <c r="D17" i="2"/>
  <c r="C17" i="3" s="1"/>
  <c r="D31" i="2"/>
  <c r="C31" i="3" s="1"/>
  <c r="D39" i="2"/>
  <c r="C39" i="3" s="1"/>
  <c r="H11" i="2"/>
  <c r="E11" i="3" s="1"/>
  <c r="H21" i="2"/>
  <c r="E21" i="3" s="1"/>
  <c r="H33" i="2"/>
  <c r="E33" i="3" s="1"/>
  <c r="H41" i="2"/>
  <c r="E41" i="3" s="1"/>
  <c r="L13" i="2"/>
  <c r="G13" i="3" s="1"/>
  <c r="L25" i="2"/>
  <c r="G25" i="3" s="1"/>
  <c r="L35" i="2"/>
  <c r="G35" i="3" s="1"/>
  <c r="D25" i="2"/>
  <c r="C25" i="3" s="1"/>
  <c r="D32" i="2"/>
  <c r="C32" i="3" s="1"/>
  <c r="H15" i="2"/>
  <c r="E15" i="3" s="1"/>
  <c r="H12" i="2"/>
  <c r="E12" i="3" s="1"/>
  <c r="L39" i="2"/>
  <c r="G39" i="3" s="1"/>
  <c r="L30" i="2"/>
  <c r="G30" i="3" s="1"/>
  <c r="D14" i="2"/>
  <c r="C14" i="3" s="1"/>
  <c r="D26" i="2"/>
  <c r="C26" i="3" s="1"/>
  <c r="D36" i="2"/>
  <c r="C36" i="3" s="1"/>
  <c r="H16" i="2"/>
  <c r="E16" i="3" s="1"/>
  <c r="H38" i="2"/>
  <c r="E38" i="3" s="1"/>
  <c r="L19" i="2"/>
  <c r="G19" i="3" s="1"/>
  <c r="L32" i="2"/>
  <c r="G32" i="3" s="1"/>
  <c r="D18" i="2"/>
  <c r="C18" i="3" s="1"/>
  <c r="D42" i="2"/>
  <c r="C42" i="3" s="1"/>
  <c r="H18" i="1"/>
  <c r="D18" i="3" s="1"/>
  <c r="H27" i="1"/>
  <c r="D27" i="3" s="1"/>
  <c r="L27" i="1"/>
  <c r="F27" i="3" s="1"/>
  <c r="L31" i="2"/>
  <c r="G31" i="3" s="1"/>
  <c r="D40" i="2"/>
  <c r="C40" i="3" s="1"/>
  <c r="H30" i="2"/>
  <c r="E30" i="3" s="1"/>
  <c r="D33" i="2"/>
  <c r="C33" i="3" s="1"/>
  <c r="D41" i="2"/>
  <c r="C41" i="3" s="1"/>
  <c r="D30" i="2"/>
  <c r="C30" i="3" s="1"/>
  <c r="H25" i="2"/>
  <c r="E25" i="3" s="1"/>
  <c r="H35" i="2"/>
  <c r="E35" i="3" s="1"/>
  <c r="H10" i="2"/>
  <c r="E10" i="3" s="1"/>
  <c r="L15" i="2"/>
  <c r="G15" i="3" s="1"/>
  <c r="L12" i="2"/>
  <c r="G12" i="3" s="1"/>
  <c r="L43" i="2"/>
  <c r="G43" i="3" s="1"/>
  <c r="L18" i="1"/>
  <c r="F18" i="3" s="1"/>
  <c r="L42" i="2"/>
  <c r="G42" i="3" s="1"/>
  <c r="H20" i="1"/>
  <c r="D20" i="3" s="1"/>
  <c r="L14" i="2"/>
  <c r="G14" i="3" s="1"/>
  <c r="P25" i="23"/>
  <c r="O25" i="23"/>
  <c r="L42" i="1"/>
  <c r="F42" i="3" s="1"/>
  <c r="H42" i="2"/>
  <c r="E42" i="3" s="1"/>
  <c r="D43" i="2"/>
  <c r="C43" i="3" s="1"/>
  <c r="D42" i="1"/>
  <c r="B42" i="3" s="1"/>
  <c r="H36" i="2"/>
  <c r="E36" i="3" s="1"/>
  <c r="D34" i="2"/>
  <c r="C34" i="3" s="1"/>
  <c r="L29" i="1"/>
  <c r="F29" i="3" s="1"/>
  <c r="D29" i="1"/>
  <c r="B29" i="3" s="1"/>
  <c r="J29" i="2"/>
  <c r="L29" i="2" s="1"/>
  <c r="G29" i="3" s="1"/>
  <c r="G22" i="1"/>
  <c r="G22" i="2" s="1"/>
  <c r="H29" i="2"/>
  <c r="E29" i="3" s="1"/>
  <c r="H29" i="1"/>
  <c r="D29" i="3" s="1"/>
  <c r="B29" i="2"/>
  <c r="D29" i="2" s="1"/>
  <c r="C29" i="3" s="1"/>
  <c r="K22" i="1"/>
  <c r="L27" i="2"/>
  <c r="G27" i="3" s="1"/>
  <c r="H27" i="2"/>
  <c r="E27" i="3" s="1"/>
  <c r="C22" i="1"/>
  <c r="C22" i="2" s="1"/>
  <c r="D22" i="2" s="1"/>
  <c r="C22" i="3" s="1"/>
  <c r="D27" i="1"/>
  <c r="B27" i="3" s="1"/>
  <c r="D27" i="2"/>
  <c r="C27" i="3" s="1"/>
  <c r="L26" i="2"/>
  <c r="G26" i="3" s="1"/>
  <c r="H23" i="2"/>
  <c r="E23" i="3" s="1"/>
  <c r="J22" i="1"/>
  <c r="J22" i="2" s="1"/>
  <c r="D23" i="1"/>
  <c r="B23" i="3" s="1"/>
  <c r="D23" i="2"/>
  <c r="C23" i="3" s="1"/>
  <c r="K23" i="2"/>
  <c r="L23" i="2" s="1"/>
  <c r="G23" i="3" s="1"/>
  <c r="L23" i="1"/>
  <c r="F23" i="3" s="1"/>
  <c r="H23" i="1"/>
  <c r="D23" i="3" s="1"/>
  <c r="F22" i="1"/>
  <c r="K20" i="2"/>
  <c r="L20" i="2" s="1"/>
  <c r="G20" i="3" s="1"/>
  <c r="K8" i="1"/>
  <c r="K8" i="2" s="1"/>
  <c r="H20" i="2"/>
  <c r="E20" i="3" s="1"/>
  <c r="D20" i="2"/>
  <c r="C20" i="3" s="1"/>
  <c r="L18" i="2"/>
  <c r="G18" i="3" s="1"/>
  <c r="J8" i="1"/>
  <c r="J8" i="2" s="1"/>
  <c r="H18" i="2"/>
  <c r="E18" i="3" s="1"/>
  <c r="H19" i="2"/>
  <c r="E19" i="3" s="1"/>
  <c r="D19" i="2"/>
  <c r="C19" i="3" s="1"/>
  <c r="D18" i="1"/>
  <c r="B18" i="3" s="1"/>
  <c r="G8" i="1"/>
  <c r="G8" i="2" s="1"/>
  <c r="B8" i="1"/>
  <c r="B8" i="2" s="1"/>
  <c r="H9" i="1"/>
  <c r="D9" i="3" s="1"/>
  <c r="C8" i="1"/>
  <c r="D9" i="1"/>
  <c r="B9" i="3" s="1"/>
  <c r="L9" i="1"/>
  <c r="F9" i="3" s="1"/>
  <c r="J9" i="2"/>
  <c r="L9" i="2" s="1"/>
  <c r="G9" i="3" s="1"/>
  <c r="F8" i="1"/>
  <c r="F9" i="2"/>
  <c r="H9" i="2" s="1"/>
  <c r="E9" i="3" s="1"/>
  <c r="D9" i="2"/>
  <c r="C9" i="3" s="1"/>
  <c r="L8" i="2" l="1"/>
  <c r="G8" i="3" s="1"/>
  <c r="L8" i="1"/>
  <c r="F8" i="3" s="1"/>
  <c r="K44" i="1"/>
  <c r="J44" i="1"/>
  <c r="G44" i="1"/>
  <c r="D22" i="1"/>
  <c r="B22" i="3" s="1"/>
  <c r="K22" i="2"/>
  <c r="L22" i="2" s="1"/>
  <c r="G22" i="3" s="1"/>
  <c r="L22" i="1"/>
  <c r="F22" i="3" s="1"/>
  <c r="H22" i="1"/>
  <c r="D22" i="3" s="1"/>
  <c r="F22" i="2"/>
  <c r="H22" i="2" s="1"/>
  <c r="E22" i="3" s="1"/>
  <c r="G44" i="2"/>
  <c r="I42" i="2" s="1"/>
  <c r="B44" i="1"/>
  <c r="D8" i="1"/>
  <c r="B8" i="3" s="1"/>
  <c r="C8" i="2"/>
  <c r="D8" i="2" s="1"/>
  <c r="C8" i="3" s="1"/>
  <c r="C44" i="1"/>
  <c r="K44" i="2"/>
  <c r="J44" i="2"/>
  <c r="L44" i="1"/>
  <c r="F44" i="3" s="1"/>
  <c r="F8" i="2"/>
  <c r="H8" i="2" s="1"/>
  <c r="E8" i="3" s="1"/>
  <c r="F44" i="1"/>
  <c r="H8" i="1"/>
  <c r="D8" i="3" s="1"/>
  <c r="I36" i="2" l="1"/>
  <c r="I29" i="2"/>
  <c r="I23" i="2"/>
  <c r="I10" i="2"/>
  <c r="I21" i="2"/>
  <c r="I37" i="2"/>
  <c r="I15" i="2"/>
  <c r="I25" i="2"/>
  <c r="I11" i="2"/>
  <c r="I33" i="2"/>
  <c r="I18" i="2"/>
  <c r="I24" i="2"/>
  <c r="B44" i="2"/>
  <c r="I17" i="2"/>
  <c r="I32" i="2"/>
  <c r="I40" i="2"/>
  <c r="I30" i="2"/>
  <c r="I13" i="2"/>
  <c r="I35" i="2"/>
  <c r="I39" i="2"/>
  <c r="I8" i="2"/>
  <c r="I14" i="2"/>
  <c r="I26" i="2"/>
  <c r="I38" i="2"/>
  <c r="I43" i="2"/>
  <c r="I44" i="2"/>
  <c r="I16" i="2"/>
  <c r="I20" i="2"/>
  <c r="I12" i="2"/>
  <c r="I34" i="2"/>
  <c r="I28" i="2"/>
  <c r="I22" i="2"/>
  <c r="I19" i="2"/>
  <c r="I9" i="2"/>
  <c r="I41" i="2"/>
  <c r="I31" i="2"/>
  <c r="I27" i="2"/>
  <c r="L44" i="2"/>
  <c r="G44" i="3" s="1"/>
  <c r="D44" i="1"/>
  <c r="B44" i="3" s="1"/>
  <c r="C44" i="2"/>
  <c r="M15" i="2"/>
  <c r="M12" i="2"/>
  <c r="M25" i="2"/>
  <c r="M34" i="2"/>
  <c r="M40" i="2"/>
  <c r="M23" i="2"/>
  <c r="M11" i="2"/>
  <c r="M17" i="2"/>
  <c r="M26" i="2"/>
  <c r="M36" i="2"/>
  <c r="M35" i="2"/>
  <c r="M13" i="2"/>
  <c r="M22" i="2"/>
  <c r="M43" i="2"/>
  <c r="M27" i="2"/>
  <c r="M20" i="2"/>
  <c r="M28" i="2"/>
  <c r="M16" i="2"/>
  <c r="M31" i="2"/>
  <c r="M38" i="2"/>
  <c r="M39" i="2"/>
  <c r="M33" i="2"/>
  <c r="M14" i="2"/>
  <c r="M10" i="2"/>
  <c r="M30" i="2"/>
  <c r="M32" i="2"/>
  <c r="M18" i="2"/>
  <c r="M42" i="2"/>
  <c r="M29" i="2"/>
  <c r="M37" i="2"/>
  <c r="M21" i="2"/>
  <c r="M19" i="2"/>
  <c r="M41" i="2"/>
  <c r="M8" i="2"/>
  <c r="M44" i="2"/>
  <c r="M24" i="2"/>
  <c r="M9" i="2"/>
  <c r="F44" i="2"/>
  <c r="H44" i="2" s="1"/>
  <c r="E44" i="3" s="1"/>
  <c r="H44" i="1"/>
  <c r="D44" i="3" s="1"/>
  <c r="E9" i="2" l="1"/>
  <c r="D44" i="2"/>
  <c r="C44" i="3" s="1"/>
  <c r="E13" i="2"/>
  <c r="E24" i="2"/>
  <c r="E8" i="2"/>
  <c r="E18" i="2"/>
  <c r="E22" i="2"/>
  <c r="E15" i="2"/>
  <c r="E28" i="2"/>
  <c r="E30" i="2"/>
  <c r="E12" i="2"/>
  <c r="E16" i="2"/>
  <c r="E33" i="2"/>
  <c r="E10" i="2"/>
  <c r="E17" i="2"/>
  <c r="E41" i="2"/>
  <c r="E11" i="2"/>
  <c r="E14" i="2"/>
  <c r="E35" i="2"/>
  <c r="E37" i="2"/>
  <c r="E43" i="2"/>
  <c r="E42" i="2"/>
  <c r="E32" i="2"/>
  <c r="E40" i="2"/>
  <c r="E29" i="2"/>
  <c r="E20" i="2"/>
  <c r="E34" i="2"/>
  <c r="E25" i="2"/>
  <c r="E44" i="2"/>
  <c r="E23" i="2"/>
  <c r="E39" i="2"/>
  <c r="E38" i="2"/>
  <c r="E27" i="2"/>
  <c r="E21" i="2"/>
  <c r="E36" i="2"/>
  <c r="E19" i="2"/>
  <c r="E31" i="2"/>
  <c r="E26" i="2"/>
  <c r="E45" i="3" l="1"/>
  <c r="G46" i="3"/>
  <c r="G45" i="3"/>
  <c r="E46" i="3"/>
</calcChain>
</file>

<file path=xl/sharedStrings.xml><?xml version="1.0" encoding="utf-8"?>
<sst xmlns="http://schemas.openxmlformats.org/spreadsheetml/2006/main" count="418" uniqueCount="227">
  <si>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</si>
  <si>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</si>
  <si>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</si>
  <si>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</si>
  <si>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</si>
  <si>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</si>
  <si>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</si>
  <si>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</si>
  <si>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</si>
  <si>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</si>
  <si>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</si>
  <si>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</si>
  <si>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</si>
  <si>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</si>
  <si>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</si>
  <si>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</si>
  <si>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</si>
  <si>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</si>
  <si>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</si>
  <si>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</si>
  <si>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</si>
  <si>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</si>
  <si>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</si>
  <si>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</si>
  <si>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</si>
  <si>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</si>
  <si>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</si>
  <si>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</si>
  <si>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</si>
  <si>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</si>
  <si>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</si>
  <si>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</si>
  <si>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</si>
  <si>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</si>
  <si>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</si>
  <si>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</si>
  <si>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</si>
  <si>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</si>
  <si>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</si>
  <si>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</si>
  <si>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</si>
  <si>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</si>
  <si>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</si>
  <si>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</si>
  <si>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</si>
  <si>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</si>
  <si>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</si>
  <si>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</si>
  <si>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</si>
  <si>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</si>
  <si>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</si>
  <si>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</si>
  <si>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</si>
  <si>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</si>
  <si>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</si>
  <si>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</si>
  <si>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</si>
  <si>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</si>
  <si>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</si>
  <si>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</si>
  <si>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</si>
  <si>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</si>
  <si>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</si>
  <si>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</si>
  <si>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</si>
  <si>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</si>
  <si>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</si>
  <si>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</si>
  <si>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</si>
  <si>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</si>
  <si>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</si>
  <si>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</si>
  <si>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</si>
  <si>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</si>
  <si>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</si>
  <si>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</si>
  <si>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</si>
  <si>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</si>
  <si>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</si>
  <si>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</si>
  <si>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</si>
  <si>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</si>
  <si>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</si>
  <si>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</si>
  <si>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</si>
  <si>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</si>
  <si>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</si>
  <si>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</si>
  <si>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</si>
  <si>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</si>
  <si>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</si>
  <si>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</si>
  <si>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</si>
  <si>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</si>
  <si>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</si>
  <si>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</si>
  <si>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</si>
  <si>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</si>
  <si>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</si>
  <si>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</si>
  <si>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</si>
  <si>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</si>
  <si>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</si>
  <si>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</si>
  <si>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</si>
  <si>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</si>
  <si>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</si>
  <si>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</si>
  <si>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</si>
  <si>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</si>
  <si>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SEKTÖREL BAZDA İHRACAT KAYIT RAKAMLARI - 1.000 TL   </t>
  </si>
  <si>
    <t>İHRACATÇI  BİRLİKLERİ  GENEL SEKRETERLİKLERİ BAZINDA İHRACAT RAKAMLARI (1.000 $)</t>
  </si>
  <si>
    <t>Not: İlgili dönem ortalama MB Dolar Satış Kuru baz alınarak hesaplanmıştır.</t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</si>
  <si>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</si>
  <si>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</si>
  <si>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</si>
  <si>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</si>
  <si>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</si>
  <si>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</si>
  <si>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1 - 30 NISAN İHRACAT RAKAMLARI</t>
  </si>
  <si>
    <t xml:space="preserve">SEKTÖREL BAZDA İHRACAT RAKAMLARI -1.000 $ </t>
  </si>
  <si>
    <t>1 - 30 NISAN</t>
  </si>
  <si>
    <t>1 OCAK  -  30 NISAN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</si>
  <si>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</si>
  <si>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</si>
  <si>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</si>
  <si>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</si>
  <si>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</si>
  <si>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</si>
  <si>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</si>
  <si>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</si>
  <si>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</si>
  <si>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</si>
  <si>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</si>
  <si>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</si>
  <si>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</si>
  <si>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</si>
  <si>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</si>
  <si>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</si>
  <si>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</si>
  <si>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</si>
  <si>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</si>
  <si>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</si>
  <si>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</si>
  <si>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</si>
  <si>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</si>
  <si>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</si>
  <si>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</si>
  <si>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</si>
  <si>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</si>
  <si>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</si>
  <si>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</si>
  <si>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1 - 30 NISAN</t>
  </si>
  <si>
    <t>2023  1 - 30 NISAN</t>
  </si>
  <si>
    <t>LAOS</t>
  </si>
  <si>
    <t>ÇAD</t>
  </si>
  <si>
    <t>SVAZİLAND</t>
  </si>
  <si>
    <t>ST. KİTTS VE NEVİS</t>
  </si>
  <si>
    <t>SUUDİ ARABİSTAN</t>
  </si>
  <si>
    <t>PALAU</t>
  </si>
  <si>
    <t>KÜBA</t>
  </si>
  <si>
    <t>ARUBA</t>
  </si>
  <si>
    <t>UKRAYNA</t>
  </si>
  <si>
    <t>ANDORRA</t>
  </si>
  <si>
    <t>ALMANYA</t>
  </si>
  <si>
    <t>ABD</t>
  </si>
  <si>
    <t>BİRLEŞİK KRALLIK</t>
  </si>
  <si>
    <t>İTALYA</t>
  </si>
  <si>
    <t>İSPANYA</t>
  </si>
  <si>
    <t>FRANSA</t>
  </si>
  <si>
    <t>IRAK</t>
  </si>
  <si>
    <t>RUSYA FEDERASYONU</t>
  </si>
  <si>
    <t>ROMANYA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</si>
  <si>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</si>
  <si>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</si>
  <si>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</si>
  <si>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</si>
  <si>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</si>
  <si>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</si>
  <si>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</si>
  <si>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</si>
  <si>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</si>
  <si>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</si>
  <si>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KONYA</t>
  </si>
  <si>
    <t>TUNCELI</t>
  </si>
  <si>
    <t>MUŞ</t>
  </si>
  <si>
    <t>ÇORUM</t>
  </si>
  <si>
    <t>SINOP</t>
  </si>
  <si>
    <t>HAKKARI</t>
  </si>
  <si>
    <t>TRABZON</t>
  </si>
  <si>
    <t>ARTVIN</t>
  </si>
  <si>
    <t>ARDAHAN</t>
  </si>
  <si>
    <t>BITLIS</t>
  </si>
  <si>
    <t>NIĞDE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</si>
  <si>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</si>
  <si>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</si>
  <si>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</si>
  <si>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</si>
  <si>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</si>
  <si>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</si>
  <si>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</si>
  <si>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</si>
  <si>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</si>
  <si>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</si>
  <si>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</si>
  <si>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</si>
  <si>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</si>
  <si>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</si>
  <si>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</si>
  <si>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POLONYA</t>
  </si>
  <si>
    <t>BAE</t>
  </si>
  <si>
    <t>BULGARİSTAN</t>
  </si>
  <si>
    <t>BELÇİKA</t>
  </si>
  <si>
    <t>MISIR</t>
  </si>
  <si>
    <t>FAS</t>
  </si>
  <si>
    <t>ÇİN</t>
  </si>
  <si>
    <t>YUNANİSTAN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</si>
  <si>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=2022 Yılında 0 fobusd üzerindeki İller baz alınmıştır.</t>
    </r>
  </si>
  <si>
    <t>OCAK - NİSAN  (2023/2022)</t>
  </si>
  <si>
    <t>İhracatçı Birlikleri Kaydından Muaf İhracat ile Antrepo ve Serbest Bölgeler Farkı</t>
  </si>
  <si>
    <t>GENEL İHRACAT TOPLAMI</t>
  </si>
  <si>
    <t>1 Nisan - 30 Nisan</t>
  </si>
  <si>
    <t>1 Ocak - 30 Nisan</t>
  </si>
  <si>
    <t>1 Mayıs - 30 Nisan</t>
  </si>
  <si>
    <t>1 - 30 NİSAN İHRACAT RAKAMLARI</t>
  </si>
  <si>
    <t>1 - 30 NİSAN</t>
  </si>
  <si>
    <t>1 OCAK  - 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</si>
</sst>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5" borderId="0" applyNumberFormat="0" applyBorder="0" applyAlignment="0" applyProtection="0"/>
    <xf numFmtId="0" fontId="40" fillId="28" borderId="0" applyNumberFormat="0" applyBorder="0" applyAlignment="0" applyProtection="0"/>
    <xf numFmtId="0" fontId="40" fillId="27" borderId="0" applyNumberFormat="0" applyBorder="0" applyAlignment="0" applyProtection="0"/>
    <xf numFmtId="0" fontId="40" fillId="29" borderId="0" applyNumberFormat="0" applyBorder="0" applyAlignment="0" applyProtection="0"/>
    <xf numFmtId="0" fontId="40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29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26" borderId="0" applyNumberFormat="0" applyBorder="0" applyAlignment="0" applyProtection="0"/>
    <xf numFmtId="0" fontId="41" fillId="30" borderId="0" applyNumberFormat="0" applyBorder="0" applyAlignment="0" applyProtection="0"/>
    <xf numFmtId="0" fontId="41" fillId="29" borderId="0" applyNumberFormat="0" applyBorder="0" applyAlignment="0" applyProtection="0"/>
    <xf numFmtId="0" fontId="41" fillId="32" borderId="0" applyNumberFormat="0" applyBorder="0" applyAlignment="0" applyProtection="0"/>
    <xf numFmtId="0" fontId="41" fillId="26" borderId="0" applyNumberFormat="0" applyBorder="0" applyAlignment="0" applyProtection="0"/>
    <xf numFmtId="0" fontId="4" fillId="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" fillId="8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1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4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20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6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9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5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2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15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15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15" fillId="13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15" fillId="1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15" fillId="22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8" borderId="27" applyNumberFormat="0" applyAlignment="0" applyProtection="0"/>
    <xf numFmtId="0" fontId="49" fillId="38" borderId="27" applyNumberFormat="0" applyAlignment="0" applyProtection="0"/>
    <xf numFmtId="0" fontId="50" fillId="39" borderId="28" applyNumberFormat="0" applyAlignment="0" applyProtection="0"/>
    <xf numFmtId="0" fontId="50" fillId="39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8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0" borderId="27" applyNumberFormat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0" borderId="27" applyNumberFormat="0" applyAlignment="0" applyProtection="0"/>
    <xf numFmtId="0" fontId="52" fillId="30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7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28" fillId="27" borderId="30" applyNumberFormat="0" applyFont="0" applyAlignment="0" applyProtection="0"/>
    <xf numFmtId="0" fontId="10" fillId="3" borderId="5" applyNumberFormat="0" applyAlignment="0" applyProtection="0"/>
    <xf numFmtId="0" fontId="51" fillId="38" borderId="29" applyNumberFormat="0" applyAlignment="0" applyProtection="0"/>
    <xf numFmtId="0" fontId="51" fillId="38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11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" fillId="14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20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2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5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8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2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9" fillId="38" borderId="27" applyNumberFormat="0" applyAlignment="0" applyProtection="0"/>
    <xf numFmtId="0" fontId="49" fillId="38" borderId="27" applyNumberFormat="0" applyAlignment="0" applyProtection="0"/>
    <xf numFmtId="0" fontId="49" fillId="38" borderId="27" applyNumberFormat="0" applyAlignment="0" applyProtection="0"/>
    <xf numFmtId="0" fontId="50" fillId="39" borderId="28" applyNumberFormat="0" applyAlignment="0" applyProtection="0"/>
    <xf numFmtId="0" fontId="50" fillId="39" borderId="28" applyNumberFormat="0" applyAlignment="0" applyProtection="0"/>
    <xf numFmtId="0" fontId="50" fillId="39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49" fillId="38" borderId="27" applyNumberFormat="0" applyAlignment="0" applyProtection="0"/>
    <xf numFmtId="0" fontId="52" fillId="30" borderId="27" applyNumberFormat="0" applyAlignment="0" applyProtection="0"/>
    <xf numFmtId="0" fontId="52" fillId="30" borderId="27" applyNumberFormat="0" applyAlignment="0" applyProtection="0"/>
    <xf numFmtId="0" fontId="52" fillId="30" borderId="27" applyNumberFormat="0" applyAlignment="0" applyProtection="0"/>
    <xf numFmtId="0" fontId="50" fillId="39" borderId="28" applyNumberFormat="0" applyAlignment="0" applyProtection="0"/>
    <xf numFmtId="0" fontId="53" fillId="40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2" fillId="4" borderId="7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40" fillId="27" borderId="30" applyNumberFormat="0" applyFont="0" applyAlignment="0" applyProtection="0"/>
    <xf numFmtId="0" fontId="2" fillId="4" borderId="7" applyNumberFormat="0" applyFont="0" applyAlignment="0" applyProtection="0"/>
    <xf numFmtId="0" fontId="16" fillId="27" borderId="30" applyNumberFormat="0" applyFont="0" applyAlignment="0" applyProtection="0"/>
    <xf numFmtId="0" fontId="54" fillId="30" borderId="0" applyNumberFormat="0" applyBorder="0" applyAlignment="0" applyProtection="0"/>
    <xf numFmtId="0" fontId="51" fillId="38" borderId="29" applyNumberFormat="0" applyAlignment="0" applyProtection="0"/>
    <xf numFmtId="0" fontId="51" fillId="38" borderId="29" applyNumberFormat="0" applyAlignment="0" applyProtection="0"/>
    <xf numFmtId="0" fontId="51" fillId="38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2" borderId="0" applyNumberFormat="0" applyBorder="0" applyAlignment="0" applyProtection="0"/>
    <xf numFmtId="0" fontId="41" fillId="36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</cellStyleXfs>
  <cellXfs count="160">
    <xf numFmtId="0" fontId="0" fillId="0" borderId="0" xfId="0"/>
    <xf numFmtId="0" fontId="17" fillId="0" borderId="0" xfId="2" applyFont="1" applyFill="1" applyBorder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2" fontId="20" fillId="0" borderId="0" xfId="0" applyNumberFormat="1" applyFont="1" applyFill="1" applyBorder="1" applyAlignment="1">
      <alignment horizontal="center"/>
    </xf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2" fontId="24" fillId="24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1" borderId="9" xfId="0" applyNumberFormat="1" applyFont="1" applyFill="1" applyBorder="1" applyAlignment="1">
      <alignment horizontal="center"/>
    </xf>
    <xf numFmtId="0" fontId="58" fillId="41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23" fillId="0" borderId="9" xfId="2" applyFont="1" applyFill="1" applyBorder="1"/>
    <xf numFmtId="0" fontId="61" fillId="0" borderId="0" xfId="0" applyFont="1" applyFill="1"/>
    <xf numFmtId="0" fontId="62" fillId="0" borderId="0" xfId="0" applyFont="1" applyFill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71" fillId="0" borderId="9" xfId="0" applyFont="1" applyFill="1" applyBorder="1"/>
    <xf numFmtId="0" fontId="64" fillId="0" borderId="9" xfId="0" applyFont="1" applyFill="1" applyBorder="1"/>
    <xf numFmtId="0" fontId="61" fillId="0" borderId="9" xfId="0" applyFont="1" applyFill="1" applyBorder="1"/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3" fontId="75" fillId="0" borderId="18" xfId="0" applyNumberFormat="1" applyFont="1" applyFill="1" applyBorder="1" applyAlignment="1">
      <alignment horizontal="right"/>
    </xf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9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8" fillId="0" borderId="0" xfId="0" applyFont="1" applyFill="1"/>
    <xf numFmtId="0" fontId="79" fillId="0" borderId="20" xfId="0" applyFont="1" applyFill="1" applyBorder="1" applyAlignment="1">
      <alignment horizontal="center"/>
    </xf>
    <xf numFmtId="3" fontId="79" fillId="0" borderId="21" xfId="0" applyNumberFormat="1" applyFont="1" applyFill="1" applyBorder="1" applyAlignment="1">
      <alignment horizontal="right"/>
    </xf>
    <xf numFmtId="3" fontId="79" fillId="0" borderId="22" xfId="0" applyNumberFormat="1" applyFont="1" applyFill="1" applyBorder="1" applyAlignment="1">
      <alignment horizontal="right"/>
    </xf>
    <xf numFmtId="0" fontId="61" fillId="42" borderId="0" xfId="0" applyFont="1" applyFill="1"/>
    <xf numFmtId="3" fontId="61" fillId="42" borderId="0" xfId="0" applyNumberFormat="1" applyFont="1" applyFill="1"/>
    <xf numFmtId="49" fontId="65" fillId="42" borderId="9" xfId="0" applyNumberFormat="1" applyFont="1" applyFill="1" applyBorder="1" applyAlignment="1">
      <alignment horizontal="left"/>
    </xf>
    <xf numFmtId="3" fontId="65" fillId="42" borderId="9" xfId="0" applyNumberFormat="1" applyFont="1" applyFill="1" applyBorder="1" applyAlignment="1">
      <alignment horizontal="right"/>
    </xf>
    <xf numFmtId="49" fontId="65" fillId="42" borderId="9" xfId="0" applyNumberFormat="1" applyFont="1" applyFill="1" applyBorder="1" applyAlignment="1">
      <alignment horizontal="right"/>
    </xf>
    <xf numFmtId="49" fontId="66" fillId="42" borderId="9" xfId="0" applyNumberFormat="1" applyFont="1" applyFill="1" applyBorder="1"/>
    <xf numFmtId="3" fontId="67" fillId="42" borderId="9" xfId="0" applyNumberFormat="1" applyFont="1" applyFill="1" applyBorder="1" applyAlignment="1">
      <alignment horizontal="right"/>
    </xf>
    <xf numFmtId="49" fontId="66" fillId="42" borderId="32" xfId="0" applyNumberFormat="1" applyFont="1" applyFill="1" applyBorder="1"/>
    <xf numFmtId="168" fontId="67" fillId="42" borderId="0" xfId="170" applyNumberFormat="1" applyFont="1" applyFill="1" applyBorder="1"/>
    <xf numFmtId="49" fontId="66" fillId="42" borderId="0" xfId="0" applyNumberFormat="1" applyFont="1" applyFill="1" applyBorder="1"/>
    <xf numFmtId="0" fontId="62" fillId="42" borderId="0" xfId="0" applyFont="1" applyFill="1"/>
    <xf numFmtId="3" fontId="67" fillId="42" borderId="9" xfId="0" applyNumberFormat="1" applyFont="1" applyFill="1" applyBorder="1"/>
    <xf numFmtId="168" fontId="67" fillId="42" borderId="9" xfId="170" applyNumberFormat="1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3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2" fontId="64" fillId="0" borderId="9" xfId="0" applyNumberFormat="1" applyFont="1" applyFill="1" applyBorder="1" applyAlignment="1">
      <alignment horizontal="center"/>
    </xf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0" fontId="82" fillId="0" borderId="0" xfId="0" applyFont="1" applyFill="1" applyBorder="1"/>
    <xf numFmtId="0" fontId="82" fillId="0" borderId="9" xfId="0" applyFont="1" applyFill="1" applyBorder="1"/>
    <xf numFmtId="0" fontId="82" fillId="0" borderId="9" xfId="0" applyFont="1" applyFill="1" applyBorder="1" applyAlignment="1">
      <alignment horizontal="center" vertical="center"/>
    </xf>
    <xf numFmtId="17" fontId="82" fillId="0" borderId="9" xfId="0" applyNumberFormat="1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2" borderId="9" xfId="2" applyFont="1" applyFill="1" applyBorder="1" applyAlignment="1">
      <alignment horizontal="center"/>
    </xf>
    <xf numFmtId="0" fontId="63" fillId="42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" vertical="center"/>
    </xf>
    <xf numFmtId="0" fontId="18" fillId="0" borderId="33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/>
    </xf>
    <xf numFmtId="0" fontId="17" fillId="0" borderId="33" xfId="2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13085999.595710004</c:v>
                </c:pt>
                <c:pt idx="1">
                  <c:v>14950400.182199998</c:v>
                </c:pt>
                <c:pt idx="2">
                  <c:v>17128390.278990004</c:v>
                </c:pt>
                <c:pt idx="3">
                  <c:v>17697267.26847</c:v>
                </c:pt>
                <c:pt idx="4">
                  <c:v>14045363.326250002</c:v>
                </c:pt>
                <c:pt idx="5">
                  <c:v>17242864.214979999</c:v>
                </c:pt>
                <c:pt idx="6">
                  <c:v>13508701.718390001</c:v>
                </c:pt>
                <c:pt idx="7">
                  <c:v>15249886.029620003</c:v>
                </c:pt>
                <c:pt idx="8">
                  <c:v>16237339.394259999</c:v>
                </c:pt>
                <c:pt idx="9">
                  <c:v>14996272.3246</c:v>
                </c:pt>
                <c:pt idx="10">
                  <c:v>15460929.65894</c:v>
                </c:pt>
                <c:pt idx="11">
                  <c:v>16130582.0086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8DD-A0F4-7B44310C331E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13629603.342350001</c:v>
                </c:pt>
                <c:pt idx="1">
                  <c:v>13501111.799810002</c:v>
                </c:pt>
                <c:pt idx="2">
                  <c:v>17213014.972270001</c:v>
                </c:pt>
                <c:pt idx="3">
                  <c:v>13852297.144970002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3-48DD-A0F4-7B44310C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57168"/>
        <c:axId val="1592462608"/>
      </c:lineChart>
      <c:catAx>
        <c:axId val="159245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62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5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127705.96103999999</c:v>
                </c:pt>
                <c:pt idx="1">
                  <c:v>106671.62427</c:v>
                </c:pt>
                <c:pt idx="2">
                  <c:v>149477.23407000001</c:v>
                </c:pt>
                <c:pt idx="3">
                  <c:v>109349.42396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B-4F8A-8E51-E753DF9DF366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138303.67055000001</c:v>
                </c:pt>
                <c:pt idx="4">
                  <c:v>94929.953850000005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146586.54868000001</c:v>
                </c:pt>
                <c:pt idx="9">
                  <c:v>176725.45237000001</c:v>
                </c:pt>
                <c:pt idx="10">
                  <c:v>168184.07066999999</c:v>
                </c:pt>
                <c:pt idx="11">
                  <c:v>145678.29381999999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B-4F8A-8E51-E753DF9D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69936"/>
        <c:axId val="1721077008"/>
      </c:lineChart>
      <c:catAx>
        <c:axId val="17210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7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69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142207.69128</c:v>
                </c:pt>
                <c:pt idx="1">
                  <c:v>155898.65695</c:v>
                </c:pt>
                <c:pt idx="2">
                  <c:v>156385.12418000001</c:v>
                </c:pt>
                <c:pt idx="3">
                  <c:v>125249.69005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4-4435-A380-DD466703100C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90841.221390000006</c:v>
                </c:pt>
                <c:pt idx="8">
                  <c:v>135309.70667000001</c:v>
                </c:pt>
                <c:pt idx="9">
                  <c:v>177542.68354999999</c:v>
                </c:pt>
                <c:pt idx="10">
                  <c:v>224033.9216</c:v>
                </c:pt>
                <c:pt idx="11">
                  <c:v>203012.11731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4435-A380-DD466703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65584"/>
        <c:axId val="1721071568"/>
      </c:lineChart>
      <c:catAx>
        <c:axId val="172106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1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65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119115.00689</c:v>
                </c:pt>
                <c:pt idx="1">
                  <c:v>81393.866899999994</c:v>
                </c:pt>
                <c:pt idx="2">
                  <c:v>91987.760490000001</c:v>
                </c:pt>
                <c:pt idx="3">
                  <c:v>84519.935540000006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0-47A8-8C95-6003CF5443EF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37818.71056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0-47A8-8C95-6003CF5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74832"/>
        <c:axId val="1721079184"/>
      </c:lineChart>
      <c:catAx>
        <c:axId val="17210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9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4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58500.140330000002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F-4C83-849E-B333C0CB9979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F-4C83-849E-B333C0CB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80816"/>
        <c:axId val="1721066128"/>
      </c:lineChart>
      <c:catAx>
        <c:axId val="172108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6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66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80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13946.6906</c:v>
                </c:pt>
                <c:pt idx="1">
                  <c:v>16118.00505</c:v>
                </c:pt>
                <c:pt idx="2">
                  <c:v>18069.299940000001</c:v>
                </c:pt>
                <c:pt idx="3">
                  <c:v>14445.556570000001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A-41EC-A0BB-3317578BACF8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A-41EC-A0BB-3317578B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73200"/>
        <c:axId val="1721073744"/>
      </c:lineChart>
      <c:catAx>
        <c:axId val="172107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37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3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270990.67255000002</c:v>
                </c:pt>
                <c:pt idx="1">
                  <c:v>243333.69488</c:v>
                </c:pt>
                <c:pt idx="2">
                  <c:v>306645.38916999998</c:v>
                </c:pt>
                <c:pt idx="3">
                  <c:v>275517.06439999997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7-4E10-A299-9B757D6D696C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351901.11695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7-4E10-A299-9B757D6D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52160"/>
        <c:axId val="1594248352"/>
      </c:lineChart>
      <c:catAx>
        <c:axId val="1594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48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52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624538.70463000005</c:v>
                </c:pt>
                <c:pt idx="1">
                  <c:v>577190.31399000005</c:v>
                </c:pt>
                <c:pt idx="2">
                  <c:v>759945.82704999996</c:v>
                </c:pt>
                <c:pt idx="3">
                  <c:v>628079.81142000004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3-4987-AF82-C034A6FCE20D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622166.03535999998</c:v>
                </c:pt>
                <c:pt idx="2">
                  <c:v>751891.70181</c:v>
                </c:pt>
                <c:pt idx="3">
                  <c:v>775662.60608000006</c:v>
                </c:pt>
                <c:pt idx="4">
                  <c:v>612463.31593000004</c:v>
                </c:pt>
                <c:pt idx="5">
                  <c:v>799355.97829999996</c:v>
                </c:pt>
                <c:pt idx="6">
                  <c:v>605449.34011999995</c:v>
                </c:pt>
                <c:pt idx="7">
                  <c:v>730824.52127999999</c:v>
                </c:pt>
                <c:pt idx="8">
                  <c:v>759516.88364999997</c:v>
                </c:pt>
                <c:pt idx="9">
                  <c:v>702855.19262999995</c:v>
                </c:pt>
                <c:pt idx="10">
                  <c:v>763034.17200000002</c:v>
                </c:pt>
                <c:pt idx="11">
                  <c:v>755277.59175000002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3-4987-AF82-C034A6FC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44000"/>
        <c:axId val="1594251072"/>
      </c:lineChart>
      <c:catAx>
        <c:axId val="15942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5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51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4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818160.38104999997</c:v>
                </c:pt>
                <c:pt idx="1">
                  <c:v>718813.58473</c:v>
                </c:pt>
                <c:pt idx="2">
                  <c:v>902427.41092000005</c:v>
                </c:pt>
                <c:pt idx="3">
                  <c:v>758711.41816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2-4E3E-9F2C-3A254CD589A9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814822.90006000001</c:v>
                </c:pt>
                <c:pt idx="1">
                  <c:v>879800.01891999994</c:v>
                </c:pt>
                <c:pt idx="2">
                  <c:v>950792.28509000002</c:v>
                </c:pt>
                <c:pt idx="3">
                  <c:v>992917.55605999997</c:v>
                </c:pt>
                <c:pt idx="4">
                  <c:v>766271.68854</c:v>
                </c:pt>
                <c:pt idx="5">
                  <c:v>980914.60858</c:v>
                </c:pt>
                <c:pt idx="6">
                  <c:v>726549.47731999995</c:v>
                </c:pt>
                <c:pt idx="7">
                  <c:v>834432.31015000003</c:v>
                </c:pt>
                <c:pt idx="8">
                  <c:v>933701.87228999997</c:v>
                </c:pt>
                <c:pt idx="9">
                  <c:v>832687.68429</c:v>
                </c:pt>
                <c:pt idx="10">
                  <c:v>843158.09291000001</c:v>
                </c:pt>
                <c:pt idx="11">
                  <c:v>797458.87353999994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2-4E3E-9F2C-3A254CD5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39104"/>
        <c:axId val="1594245088"/>
      </c:lineChart>
      <c:catAx>
        <c:axId val="15942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45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39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178492.14128000001</c:v>
                </c:pt>
                <c:pt idx="1">
                  <c:v>171952.45533</c:v>
                </c:pt>
                <c:pt idx="2">
                  <c:v>219662.63264</c:v>
                </c:pt>
                <c:pt idx="3">
                  <c:v>146500.81468000001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A-495F-A2BC-F940A282724D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132687.65895000001</c:v>
                </c:pt>
                <c:pt idx="1">
                  <c:v>177385.01052000001</c:v>
                </c:pt>
                <c:pt idx="2">
                  <c:v>191676.46015999999</c:v>
                </c:pt>
                <c:pt idx="3">
                  <c:v>186942.61778999999</c:v>
                </c:pt>
                <c:pt idx="4">
                  <c:v>116439.71348999999</c:v>
                </c:pt>
                <c:pt idx="5">
                  <c:v>171939.23658</c:v>
                </c:pt>
                <c:pt idx="6">
                  <c:v>155363.01069</c:v>
                </c:pt>
                <c:pt idx="7">
                  <c:v>190902.68833999999</c:v>
                </c:pt>
                <c:pt idx="8">
                  <c:v>209773.36084000001</c:v>
                </c:pt>
                <c:pt idx="9">
                  <c:v>168290.57793999999</c:v>
                </c:pt>
                <c:pt idx="10">
                  <c:v>173173.59757000001</c:v>
                </c:pt>
                <c:pt idx="11">
                  <c:v>182055.85263000001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A-495F-A2BC-F940A282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49984"/>
        <c:axId val="1594237472"/>
      </c:lineChart>
      <c:catAx>
        <c:axId val="1594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3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37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9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210929.53599</c:v>
                </c:pt>
                <c:pt idx="1">
                  <c:v>135305.71932999999</c:v>
                </c:pt>
                <c:pt idx="2">
                  <c:v>263348.77402999997</c:v>
                </c:pt>
                <c:pt idx="3">
                  <c:v>216567.15883999999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D-4F7D-A470-C48E963916A9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256687.9411</c:v>
                </c:pt>
                <c:pt idx="10">
                  <c:v>256453.57212999999</c:v>
                </c:pt>
                <c:pt idx="11">
                  <c:v>260559.78106000001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D-4F7D-A470-C48E9639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47808"/>
        <c:axId val="1594239648"/>
      </c:lineChart>
      <c:catAx>
        <c:axId val="1594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3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39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7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537870.25352000003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515304.77951000002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098-A269-63F7BFB960B7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441351.40509999997</c:v>
                </c:pt>
                <c:pt idx="1">
                  <c:v>397911.19251000002</c:v>
                </c:pt>
                <c:pt idx="2">
                  <c:v>482753.70649000001</c:v>
                </c:pt>
                <c:pt idx="3">
                  <c:v>470093.02055000002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7-4098-A269-63F7BFB9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70224"/>
        <c:axId val="1592463152"/>
      </c:lineChart>
      <c:catAx>
        <c:axId val="159247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63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70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2295701.8109800001</c:v>
                </c:pt>
                <c:pt idx="1">
                  <c:v>2255979.3252900001</c:v>
                </c:pt>
                <c:pt idx="2">
                  <c:v>2872078.3231299999</c:v>
                </c:pt>
                <c:pt idx="3">
                  <c:v>2407414.69471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1BE-B38D-0A9C38CD66F9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2140750.01669</c:v>
                </c:pt>
                <c:pt idx="1">
                  <c:v>2432042.1466100002</c:v>
                </c:pt>
                <c:pt idx="2">
                  <c:v>3018911.40943</c:v>
                </c:pt>
                <c:pt idx="3">
                  <c:v>3329557.4687399999</c:v>
                </c:pt>
                <c:pt idx="4">
                  <c:v>2789111.5136600002</c:v>
                </c:pt>
                <c:pt idx="5">
                  <c:v>3166435.0626699999</c:v>
                </c:pt>
                <c:pt idx="6">
                  <c:v>2890332.05632</c:v>
                </c:pt>
                <c:pt idx="7">
                  <c:v>2921094.1971200001</c:v>
                </c:pt>
                <c:pt idx="8">
                  <c:v>2938691.3251899998</c:v>
                </c:pt>
                <c:pt idx="9">
                  <c:v>2601519.9813399999</c:v>
                </c:pt>
                <c:pt idx="10">
                  <c:v>2594943.67796</c:v>
                </c:pt>
                <c:pt idx="11">
                  <c:v>2694064.1003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1BE-B38D-0A9C38CD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42368"/>
        <c:axId val="1594247264"/>
      </c:lineChart>
      <c:catAx>
        <c:axId val="15942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47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2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843360.12945000001</c:v>
                </c:pt>
                <c:pt idx="1">
                  <c:v>849694.72988</c:v>
                </c:pt>
                <c:pt idx="2">
                  <c:v>1058085.17435</c:v>
                </c:pt>
                <c:pt idx="3">
                  <c:v>885994.44463000004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8-4B28-9C6F-158DE487A3FA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711131.55351</c:v>
                </c:pt>
                <c:pt idx="1">
                  <c:v>812965.62821</c:v>
                </c:pt>
                <c:pt idx="2">
                  <c:v>908516.61664999998</c:v>
                </c:pt>
                <c:pt idx="3">
                  <c:v>905912.17776999995</c:v>
                </c:pt>
                <c:pt idx="4">
                  <c:v>719464.86737999995</c:v>
                </c:pt>
                <c:pt idx="5">
                  <c:v>903205.20380000002</c:v>
                </c:pt>
                <c:pt idx="6">
                  <c:v>720295.57866999996</c:v>
                </c:pt>
                <c:pt idx="7">
                  <c:v>848009.29325999995</c:v>
                </c:pt>
                <c:pt idx="8">
                  <c:v>946836.64249999996</c:v>
                </c:pt>
                <c:pt idx="9">
                  <c:v>851639.53512999997</c:v>
                </c:pt>
                <c:pt idx="10">
                  <c:v>1009925.15853</c:v>
                </c:pt>
                <c:pt idx="11">
                  <c:v>1025255.77549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8-4B28-9C6F-158DE487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42912"/>
        <c:axId val="1594249440"/>
      </c:lineChart>
      <c:catAx>
        <c:axId val="15942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249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4242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2714470.9862500001</c:v>
                </c:pt>
                <c:pt idx="1">
                  <c:v>2613651.8114800001</c:v>
                </c:pt>
                <c:pt idx="2">
                  <c:v>3288860.3330899999</c:v>
                </c:pt>
                <c:pt idx="3">
                  <c:v>2693561.8371100002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3-4EA0-BAB6-7AFF6196EC0A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2227496.1269700001</c:v>
                </c:pt>
                <c:pt idx="1">
                  <c:v>2538030.7753300001</c:v>
                </c:pt>
                <c:pt idx="2">
                  <c:v>2679476.4512</c:v>
                </c:pt>
                <c:pt idx="3">
                  <c:v>2742252.9052900001</c:v>
                </c:pt>
                <c:pt idx="4">
                  <c:v>2294859.9537499999</c:v>
                </c:pt>
                <c:pt idx="5">
                  <c:v>2768733.2277000002</c:v>
                </c:pt>
                <c:pt idx="6">
                  <c:v>2048247.6850399999</c:v>
                </c:pt>
                <c:pt idx="7">
                  <c:v>2264595.49835</c:v>
                </c:pt>
                <c:pt idx="8">
                  <c:v>2751304.5730599998</c:v>
                </c:pt>
                <c:pt idx="9">
                  <c:v>2647901.2703800001</c:v>
                </c:pt>
                <c:pt idx="10">
                  <c:v>2872409.7216400001</c:v>
                </c:pt>
                <c:pt idx="11">
                  <c:v>3142858.8158999998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3-4EA0-BAB6-7AFF6196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62640"/>
        <c:axId val="1722663728"/>
      </c:lineChart>
      <c:catAx>
        <c:axId val="172266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63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2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1173765.5584400001</c:v>
                </c:pt>
                <c:pt idx="1">
                  <c:v>1307672.62888</c:v>
                </c:pt>
                <c:pt idx="2">
                  <c:v>1516512.7461300001</c:v>
                </c:pt>
                <c:pt idx="3">
                  <c:v>1222714.55534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1-4FAA-BEFC-29AF88A7B0AF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1173475.6285399999</c:v>
                </c:pt>
                <c:pt idx="2">
                  <c:v>1365461.8518999999</c:v>
                </c:pt>
                <c:pt idx="3">
                  <c:v>1395625.0508300001</c:v>
                </c:pt>
                <c:pt idx="4">
                  <c:v>1064265.91447</c:v>
                </c:pt>
                <c:pt idx="5">
                  <c:v>1356619.8579200001</c:v>
                </c:pt>
                <c:pt idx="6">
                  <c:v>1024659.93056</c:v>
                </c:pt>
                <c:pt idx="7">
                  <c:v>1253690.22909</c:v>
                </c:pt>
                <c:pt idx="8">
                  <c:v>1334633.2643899999</c:v>
                </c:pt>
                <c:pt idx="9">
                  <c:v>1320621.2350699999</c:v>
                </c:pt>
                <c:pt idx="10">
                  <c:v>1423875.05018</c:v>
                </c:pt>
                <c:pt idx="11">
                  <c:v>1473223.4141800001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1-4FAA-BEFC-29AF88A7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58832"/>
        <c:axId val="1722659376"/>
      </c:lineChart>
      <c:catAx>
        <c:axId val="172265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5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59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58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1627731.8248000001</c:v>
                </c:pt>
                <c:pt idx="1">
                  <c:v>1578450.2128399999</c:v>
                </c:pt>
                <c:pt idx="2">
                  <c:v>1994914.99688</c:v>
                </c:pt>
                <c:pt idx="3">
                  <c:v>1502526.3230999999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7-473D-B8CC-4F1B04D299F7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1591577.56587</c:v>
                </c:pt>
                <c:pt idx="1">
                  <c:v>1840359.7731900001</c:v>
                </c:pt>
                <c:pt idx="2">
                  <c:v>2014044.8740600001</c:v>
                </c:pt>
                <c:pt idx="3">
                  <c:v>2035688.34757</c:v>
                </c:pt>
                <c:pt idx="4">
                  <c:v>1335849.5333499999</c:v>
                </c:pt>
                <c:pt idx="5">
                  <c:v>1965720.7038499999</c:v>
                </c:pt>
                <c:pt idx="6">
                  <c:v>1617527.99428</c:v>
                </c:pt>
                <c:pt idx="7">
                  <c:v>1836818.91986</c:v>
                </c:pt>
                <c:pt idx="8">
                  <c:v>1920678.6368499999</c:v>
                </c:pt>
                <c:pt idx="9">
                  <c:v>1702344.63616</c:v>
                </c:pt>
                <c:pt idx="10">
                  <c:v>1631619.24529</c:v>
                </c:pt>
                <c:pt idx="11">
                  <c:v>1704293.9457700001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7-473D-B8CC-4F1B04D2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59920"/>
        <c:axId val="1722664272"/>
      </c:lineChart>
      <c:catAx>
        <c:axId val="172265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6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59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1049655.69572</c:v>
                </c:pt>
                <c:pt idx="1">
                  <c:v>1000674.17376</c:v>
                </c:pt>
                <c:pt idx="2">
                  <c:v>1222930.5606199999</c:v>
                </c:pt>
                <c:pt idx="3">
                  <c:v>996700.45981000003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1-43BB-A70E-C173F0DC39E5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1241122.85455</c:v>
                </c:pt>
                <c:pt idx="2">
                  <c:v>1443490.8133700001</c:v>
                </c:pt>
                <c:pt idx="3">
                  <c:v>1496964.3426000001</c:v>
                </c:pt>
                <c:pt idx="4">
                  <c:v>1165787.27841</c:v>
                </c:pt>
                <c:pt idx="5">
                  <c:v>1343502.01495</c:v>
                </c:pt>
                <c:pt idx="6">
                  <c:v>978555.95375999995</c:v>
                </c:pt>
                <c:pt idx="7">
                  <c:v>1131635.1805700001</c:v>
                </c:pt>
                <c:pt idx="8">
                  <c:v>1187678.25006</c:v>
                </c:pt>
                <c:pt idx="9">
                  <c:v>1048179.03723</c:v>
                </c:pt>
                <c:pt idx="10">
                  <c:v>1127764.00495</c:v>
                </c:pt>
                <c:pt idx="11">
                  <c:v>1095970.24331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1-43BB-A70E-C173F0DC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61008"/>
        <c:axId val="1722668080"/>
      </c:lineChart>
      <c:catAx>
        <c:axId val="172266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68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1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360385.90091999999</c:v>
                </c:pt>
                <c:pt idx="1">
                  <c:v>359504.49164000002</c:v>
                </c:pt>
                <c:pt idx="2">
                  <c:v>443665.18734</c:v>
                </c:pt>
                <c:pt idx="3">
                  <c:v>378670.22077000001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9E9-AD1E-67ED345F4220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428045.01968999999</c:v>
                </c:pt>
                <c:pt idx="2">
                  <c:v>513024.81352999998</c:v>
                </c:pt>
                <c:pt idx="3">
                  <c:v>565782.74280000001</c:v>
                </c:pt>
                <c:pt idx="4">
                  <c:v>444257.35421000002</c:v>
                </c:pt>
                <c:pt idx="5">
                  <c:v>522786.63435000001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458798.56595999998</c:v>
                </c:pt>
                <c:pt idx="9">
                  <c:v>413673.52396999998</c:v>
                </c:pt>
                <c:pt idx="10">
                  <c:v>416755.20763000002</c:v>
                </c:pt>
                <c:pt idx="11">
                  <c:v>439858.54028999998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9E9-AD1E-67ED345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57744"/>
        <c:axId val="1722669712"/>
      </c:lineChart>
      <c:catAx>
        <c:axId val="172265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69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57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416769.66616000002</c:v>
                </c:pt>
                <c:pt idx="1">
                  <c:v>526859.37713000004</c:v>
                </c:pt>
                <c:pt idx="2">
                  <c:v>739091.88430000003</c:v>
                </c:pt>
                <c:pt idx="3">
                  <c:v>474299.83866000001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4538-9C38-6056602A1BE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490405.67524999997</c:v>
                </c:pt>
                <c:pt idx="2">
                  <c:v>434650.12793999998</c:v>
                </c:pt>
                <c:pt idx="3">
                  <c:v>528519.02058999997</c:v>
                </c:pt>
                <c:pt idx="4">
                  <c:v>352291.01225999999</c:v>
                </c:pt>
                <c:pt idx="5">
                  <c:v>532181.44374000002</c:v>
                </c:pt>
                <c:pt idx="6">
                  <c:v>370703.57504000003</c:v>
                </c:pt>
                <c:pt idx="7">
                  <c:v>500628.33173999999</c:v>
                </c:pt>
                <c:pt idx="8">
                  <c:v>600700.11855000001</c:v>
                </c:pt>
                <c:pt idx="9">
                  <c:v>535588.13956000004</c:v>
                </c:pt>
                <c:pt idx="10">
                  <c:v>602007.15064000001</c:v>
                </c:pt>
                <c:pt idx="11">
                  <c:v>545605.82096000004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4538-9C38-6056602A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60464"/>
        <c:axId val="1722665904"/>
      </c:lineChart>
      <c:catAx>
        <c:axId val="172266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659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0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1106462.5154200001</c:v>
                </c:pt>
                <c:pt idx="1">
                  <c:v>1058493.7839500001</c:v>
                </c:pt>
                <c:pt idx="2">
                  <c:v>1392035.46884</c:v>
                </c:pt>
                <c:pt idx="3">
                  <c:v>1071674.4409099999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2-46D6-852F-4DC4A982F2CE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1746708.6849799999</c:v>
                </c:pt>
                <c:pt idx="2">
                  <c:v>2254350.5363500002</c:v>
                </c:pt>
                <c:pt idx="3">
                  <c:v>2016306.50877</c:v>
                </c:pt>
                <c:pt idx="4">
                  <c:v>1903115.9358300001</c:v>
                </c:pt>
                <c:pt idx="5">
                  <c:v>2283539.2785899998</c:v>
                </c:pt>
                <c:pt idx="6">
                  <c:v>1597061.82348</c:v>
                </c:pt>
                <c:pt idx="7">
                  <c:v>1804283.59558</c:v>
                </c:pt>
                <c:pt idx="8">
                  <c:v>1755178.2733400001</c:v>
                </c:pt>
                <c:pt idx="9">
                  <c:v>1379827.48349</c:v>
                </c:pt>
                <c:pt idx="10">
                  <c:v>1339418.69044</c:v>
                </c:pt>
                <c:pt idx="11">
                  <c:v>1334692.74844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2-46D6-852F-4DC4A982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68624"/>
        <c:axId val="1722655568"/>
      </c:lineChart>
      <c:catAx>
        <c:axId val="172266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5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655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266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441351.40509999997</c:v>
                </c:pt>
                <c:pt idx="1">
                  <c:v>397911.19251000002</c:v>
                </c:pt>
                <c:pt idx="2">
                  <c:v>482753.70649000001</c:v>
                </c:pt>
                <c:pt idx="3">
                  <c:v>470093.02055000002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7-499D-BCD9-B1127DA4B514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537870.25352000003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515304.77951000002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99D-BCD9-B1127DA4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49312"/>
        <c:axId val="1723341696"/>
      </c:lineChart>
      <c:catAx>
        <c:axId val="1723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3341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9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17553746.969999999</c:v>
                </c:pt>
                <c:pt idx="1">
                  <c:v>19904353.675999999</c:v>
                </c:pt>
                <c:pt idx="2">
                  <c:v>22609701.340999998</c:v>
                </c:pt>
                <c:pt idx="3">
                  <c:v>23331476.177999999</c:v>
                </c:pt>
                <c:pt idx="4">
                  <c:v>18932022.193</c:v>
                </c:pt>
                <c:pt idx="5">
                  <c:v>23359584.443999998</c:v>
                </c:pt>
                <c:pt idx="6">
                  <c:v>18536644.432999998</c:v>
                </c:pt>
                <c:pt idx="7">
                  <c:v>21276126.278999999</c:v>
                </c:pt>
                <c:pt idx="8">
                  <c:v>22597010.806000002</c:v>
                </c:pt>
                <c:pt idx="9">
                  <c:v>21302825.243000001</c:v>
                </c:pt>
                <c:pt idx="10">
                  <c:v>21871175.263999999</c:v>
                </c:pt>
                <c:pt idx="11">
                  <c:v>22916888.256999999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D-4F48-B0A2-48F1F0099E89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19350681.811000001</c:v>
                </c:pt>
                <c:pt idx="1">
                  <c:v>18612354.263999999</c:v>
                </c:pt>
                <c:pt idx="2">
                  <c:v>23595077.395</c:v>
                </c:pt>
                <c:pt idx="3">
                  <c:v>19315405.587000001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D-4F48-B0A2-48F1F00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70768"/>
        <c:axId val="1592459888"/>
      </c:lineChart>
      <c:catAx>
        <c:axId val="159247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5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59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7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107990.90265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6-4EFA-A9DB-642FF6FE9922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6-4EFA-A9DB-642FF6FE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48768"/>
        <c:axId val="1723346592"/>
      </c:lineChart>
      <c:catAx>
        <c:axId val="17233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334659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87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280684.71308999998</c:v>
                </c:pt>
                <c:pt idx="1">
                  <c:v>303102.83941999997</c:v>
                </c:pt>
                <c:pt idx="2">
                  <c:v>505979.37569000002</c:v>
                </c:pt>
                <c:pt idx="3">
                  <c:v>418133.27666999999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4416-9764-0DE5659D837E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326942.17726000003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286912.79222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503261.11515000003</c:v>
                </c:pt>
                <c:pt idx="11">
                  <c:v>647452.70845000003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A-4416-9764-0DE5659D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40608"/>
        <c:axId val="1723349856"/>
      </c:lineChart>
      <c:catAx>
        <c:axId val="17233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3349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523485.36541000003</c:v>
                </c:pt>
                <c:pt idx="1">
                  <c:v>562721.21964000002</c:v>
                </c:pt>
                <c:pt idx="2">
                  <c:v>670076.84221000003</c:v>
                </c:pt>
                <c:pt idx="3">
                  <c:v>560766.34609999997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EC8-B88E-FCD702142123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616160.55461999995</c:v>
                </c:pt>
                <c:pt idx="3">
                  <c:v>635001.85988</c:v>
                </c:pt>
                <c:pt idx="4">
                  <c:v>494716.69890000002</c:v>
                </c:pt>
                <c:pt idx="5">
                  <c:v>619968.82767999999</c:v>
                </c:pt>
                <c:pt idx="6">
                  <c:v>458393.16373999999</c:v>
                </c:pt>
                <c:pt idx="7">
                  <c:v>544498.16220999998</c:v>
                </c:pt>
                <c:pt idx="8">
                  <c:v>576830.52269999997</c:v>
                </c:pt>
                <c:pt idx="9">
                  <c:v>551139.76018999994</c:v>
                </c:pt>
                <c:pt idx="10">
                  <c:v>598910.29445000004</c:v>
                </c:pt>
                <c:pt idx="11">
                  <c:v>586390.51130999997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EC8-B88E-FCD70214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44416"/>
        <c:axId val="1723350944"/>
      </c:lineChart>
      <c:catAx>
        <c:axId val="17233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3350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3344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2742220.8972699996</c:v>
                </c:pt>
                <c:pt idx="2">
                  <c:v>2964177.4834699999</c:v>
                </c:pt>
                <c:pt idx="3">
                  <c:v>2748811.7916299999</c:v>
                </c:pt>
                <c:pt idx="4">
                  <c:v>2408144.8256999999</c:v>
                </c:pt>
                <c:pt idx="5">
                  <c:v>2984399.4978300002</c:v>
                </c:pt>
                <c:pt idx="6">
                  <c:v>2311607.8848699997</c:v>
                </c:pt>
                <c:pt idx="7">
                  <c:v>2759916.1127000004</c:v>
                </c:pt>
                <c:pt idx="8">
                  <c:v>2982059.5754899997</c:v>
                </c:pt>
                <c:pt idx="9">
                  <c:v>3024379.78462</c:v>
                </c:pt>
                <c:pt idx="10">
                  <c:v>3318561.0855400003</c:v>
                </c:pt>
                <c:pt idx="11">
                  <c:v>3426141.3709800001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1-4435-AA10-838BDE7A0B6B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2865607.7506800001</c:v>
                </c:pt>
                <c:pt idx="1">
                  <c:v>2553067.5811100001</c:v>
                </c:pt>
                <c:pt idx="2">
                  <c:v>3188755.4044999997</c:v>
                </c:pt>
                <c:pt idx="3">
                  <c:v>2568201.4999600002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1-4435-AA10-838BDE7A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61520"/>
        <c:axId val="1592468048"/>
      </c:lineChart>
      <c:catAx>
        <c:axId val="159246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68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F5C-A534-4B291E7F093B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0-4F5C-A534-4B291E7F093B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0-4F5C-A534-4B291E7F093B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0-4F5C-A534-4B291E7F093B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0-4F5C-A534-4B291E7F093B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C0-4F5C-A534-4B291E7F093B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C0-4F5C-A534-4B291E7F093B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C0-4F5C-A534-4B291E7F093B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C0-4F5C-A534-4B291E7F093B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C0-4F5C-A534-4B291E7F093B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C0-4F5C-A534-4B291E7F093B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C0-4F5C-A534-4B291E7F093B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17553746.969999999</c:v>
                </c:pt>
                <c:pt idx="1">
                  <c:v>19904353.675999999</c:v>
                </c:pt>
                <c:pt idx="2">
                  <c:v>22609701.340999998</c:v>
                </c:pt>
                <c:pt idx="3">
                  <c:v>23331476.177999999</c:v>
                </c:pt>
                <c:pt idx="4">
                  <c:v>18932022.193</c:v>
                </c:pt>
                <c:pt idx="5">
                  <c:v>23359584.443999998</c:v>
                </c:pt>
                <c:pt idx="6">
                  <c:v>18536644.432999998</c:v>
                </c:pt>
                <c:pt idx="7">
                  <c:v>21276126.278999999</c:v>
                </c:pt>
                <c:pt idx="8">
                  <c:v>22597010.806000002</c:v>
                </c:pt>
                <c:pt idx="9">
                  <c:v>21302825.243000001</c:v>
                </c:pt>
                <c:pt idx="10">
                  <c:v>21871175.263999999</c:v>
                </c:pt>
                <c:pt idx="11">
                  <c:v>22916888.256999999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C0-4F5C-A534-4B291E7F093B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19350681.811000001</c:v>
                </c:pt>
                <c:pt idx="1">
                  <c:v>18612354.263999999</c:v>
                </c:pt>
                <c:pt idx="2">
                  <c:v>23595077.395</c:v>
                </c:pt>
                <c:pt idx="3">
                  <c:v>19315405.587000001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C0-4F5C-A534-4B291E7F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71312"/>
        <c:axId val="1592463696"/>
      </c:lineChart>
      <c:catAx>
        <c:axId val="159247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6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71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254191555.08399999</c:v>
                </c:pt>
                <c:pt idx="21">
                  <c:v>80873519.056999996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2-4505-B6F1-6675885E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464784"/>
        <c:axId val="1592466416"/>
      </c:barChart>
      <c:catAx>
        <c:axId val="159246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66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47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986107.85393999994</c:v>
                </c:pt>
                <c:pt idx="1">
                  <c:v>827826.09303999995</c:v>
                </c:pt>
                <c:pt idx="2">
                  <c:v>1119210.4286</c:v>
                </c:pt>
                <c:pt idx="3">
                  <c:v>868069.48618999997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219-8215-C4C0A19C1408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993087.55908000004</c:v>
                </c:pt>
                <c:pt idx="8">
                  <c:v>1009061.34397</c:v>
                </c:pt>
                <c:pt idx="9">
                  <c:v>1039742.86</c:v>
                </c:pt>
                <c:pt idx="10">
                  <c:v>1073206.3493600001</c:v>
                </c:pt>
                <c:pt idx="11">
                  <c:v>1122574.0192100001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219-8215-C4C0A19C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469136"/>
        <c:axId val="1721070480"/>
      </c:lineChart>
      <c:catAx>
        <c:axId val="159246913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0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2469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324303.34879000002</c:v>
                </c:pt>
                <c:pt idx="1">
                  <c:v>309013.72662999999</c:v>
                </c:pt>
                <c:pt idx="2">
                  <c:v>307256.57396000001</c:v>
                </c:pt>
                <c:pt idx="3">
                  <c:v>235850.62576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344-B5B6-6A51D9B8545C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238876.24402000001</c:v>
                </c:pt>
                <c:pt idx="10">
                  <c:v>354076.88809999998</c:v>
                </c:pt>
                <c:pt idx="11">
                  <c:v>414806.23102000001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344-B5B6-6A51D9B8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79728"/>
        <c:axId val="1721072112"/>
      </c:lineChart>
      <c:catAx>
        <c:axId val="172107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72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79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170605.71049999999</c:v>
                </c:pt>
                <c:pt idx="1">
                  <c:v>170799.23559</c:v>
                </c:pt>
                <c:pt idx="2">
                  <c:v>208589.87093</c:v>
                </c:pt>
                <c:pt idx="3">
                  <c:v>168619.76574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A-46FE-94A3-437E4098BDE2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261484.11635</c:v>
                </c:pt>
                <c:pt idx="9">
                  <c:v>246207.51204999999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A-46FE-94A3-437E4098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68848"/>
        <c:axId val="1721067760"/>
      </c:lineChart>
      <c:catAx>
        <c:axId val="172106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6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067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1068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339044</xdr:colOff>
      <xdr:row>0</xdr:row>
      <xdr:rowOff>74360</xdr:rowOff>
    </xdr:from>
    <xdr:to>
      <xdr:col>0</xdr:col>
      <xdr:colOff>3110654</xdr:colOff>
      <xdr:row>3</xdr:row>
      <xdr:rowOff>103188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44" y="74360"/>
          <a:ext cx="2771610" cy="8271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435767</xdr:colOff>
      <xdr:row>3</xdr:row>
      <xdr:rowOff>134302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sqref="A1:XFD1048576"/>
    </sheetView>
  </sheetViews>
  <sheetFormatPr defaultColWidth="9.08984375" defaultRowHeight="12.5" x14ac:dyDescent="0.25"/>
  <cols>
    <col min="1" max="1" width="52.36328125" style="1" customWidth="1"/>
    <col min="2" max="2" width="17.9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90625" style="1" bestFit="1" customWidth="1"/>
    <col min="8" max="8" width="10.36328125" style="1" bestFit="1" customWidth="1"/>
    <col min="9" max="9" width="13.54296875" style="1" bestFit="1" customWidth="1"/>
    <col min="10" max="11" width="18.6328125" style="1" bestFit="1" customWidth="1"/>
    <col min="12" max="13" width="9.453125" style="1" bestFit="1" customWidth="1"/>
    <col min="14" max="16384" width="9.08984375" style="1"/>
  </cols>
  <sheetData>
    <row r="1" spans="1:13" ht="25" customHeight="1" x14ac:dyDescent="0.25">
      <c r="A1" s="158"/>
      <c r="B1" s="156" t="s">
        <v>224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25" customHeight="1" x14ac:dyDescent="0.25">
      <c r="A2" s="158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x14ac:dyDescent="0.25">
      <c r="A3" s="158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x14ac:dyDescent="0.25">
      <c r="A4" s="159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 ht="25" x14ac:dyDescent="0.25">
      <c r="A5" s="139" t="s">
        <v>120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</row>
    <row r="6" spans="1:13" ht="18" x14ac:dyDescent="0.25">
      <c r="A6" s="2"/>
      <c r="B6" s="138" t="s">
        <v>225</v>
      </c>
      <c r="C6" s="138"/>
      <c r="D6" s="138"/>
      <c r="E6" s="138"/>
      <c r="F6" s="138" t="s">
        <v>226</v>
      </c>
      <c r="G6" s="138"/>
      <c r="H6" s="138"/>
      <c r="I6" s="138"/>
      <c r="J6" s="138" t="s">
        <v>103</v>
      </c>
      <c r="K6" s="138"/>
      <c r="L6" s="138"/>
      <c r="M6" s="138"/>
    </row>
    <row r="7" spans="1:13" ht="29" x14ac:dyDescent="0.4">
      <c r="A7" s="3" t="s">
        <v>1</v>
      </c>
      <c r="B7" s="4">
        <v>2022</v>
      </c>
      <c r="C7" s="5">
        <v>2023</v>
      </c>
      <c r="D7" s="6" t="s">
        <v>114</v>
      </c>
      <c r="E7" s="6" t="s">
        <v>115</v>
      </c>
      <c r="F7" s="4">
        <v>2022</v>
      </c>
      <c r="G7" s="5">
        <v>2023</v>
      </c>
      <c r="H7" s="6" t="s">
        <v>114</v>
      </c>
      <c r="I7" s="6" t="s">
        <v>115</v>
      </c>
      <c r="J7" s="4" t="s">
        <v>123</v>
      </c>
      <c r="K7" s="4" t="s">
        <v>124</v>
      </c>
      <c r="L7" s="6" t="s">
        <v>114</v>
      </c>
      <c r="M7" s="6" t="s">
        <v>115</v>
      </c>
    </row>
    <row r="8" spans="1:13" ht="16.5" x14ac:dyDescent="0.35">
      <c r="A8" s="70" t="s">
        <v>2</v>
      </c>
      <c r="B8" s="7">
        <f>B9+B18+B20</f>
        <v>2748811.7916299999</v>
      </c>
      <c r="C8" s="7">
        <f>C9+C18+C20</f>
        <v>2568201.4999600002</v>
      </c>
      <c r="D8" s="9">
        <f t="shared" ref="D8:D46" si="0">(C8-B8)/B8*100</f>
        <v>-6.5704859175862609</v>
      </c>
      <c r="E8" s="9">
        <f t="shared" ref="E8:E44" si="1">C8/C$46*100</f>
        <v>13.296130326605708</v>
      </c>
      <c r="F8" s="7">
        <f>F9+F18+F20</f>
        <v>11004767.552069999</v>
      </c>
      <c r="G8" s="7">
        <f>G9+G18+G20</f>
        <v>11175632.236249998</v>
      </c>
      <c r="H8" s="9">
        <f t="shared" ref="H8:H46" si="2">(G8-F8)/F8*100</f>
        <v>1.5526423740577715</v>
      </c>
      <c r="I8" s="9">
        <f t="shared" ref="I8:I45" si="3">G8/G$46*100</f>
        <v>13.818654568961399</v>
      </c>
      <c r="J8" s="7">
        <f>J9+J18+J20</f>
        <v>31748358.058530003</v>
      </c>
      <c r="K8" s="7">
        <f>K9+K18+K20</f>
        <v>34390842.373980001</v>
      </c>
      <c r="L8" s="9">
        <f t="shared" ref="L8:L46" si="4">(K8-J8)/J8*100</f>
        <v>8.3232156780467808</v>
      </c>
      <c r="M8" s="9">
        <f t="shared" ref="M8:M45" si="5">K8/K$46*100</f>
        <v>13.665282658140669</v>
      </c>
    </row>
    <row r="9" spans="1:13" ht="15.5" x14ac:dyDescent="0.35">
      <c r="A9" s="8" t="s">
        <v>3</v>
      </c>
      <c r="B9" s="7">
        <f>B10+B11+B12+B13+B14+B15+B16+B17</f>
        <v>1590883.62757</v>
      </c>
      <c r="C9" s="7">
        <f>C10+C11+C12+C13+C14+C15+C16+C17</f>
        <v>1664604.6241400002</v>
      </c>
      <c r="D9" s="9">
        <f t="shared" si="0"/>
        <v>4.6339653820314659</v>
      </c>
      <c r="E9" s="9">
        <f t="shared" si="1"/>
        <v>8.6180153797046959</v>
      </c>
      <c r="F9" s="7">
        <f>F10+F11+F12+F13+F14+F15+F16+F17</f>
        <v>6917319.064079999</v>
      </c>
      <c r="G9" s="7">
        <f>G10+G11+G12+G13+G14+G15+G16+G17</f>
        <v>7489390.7581599997</v>
      </c>
      <c r="H9" s="9">
        <f t="shared" si="2"/>
        <v>8.2701359989397289</v>
      </c>
      <c r="I9" s="9">
        <f t="shared" si="3"/>
        <v>9.2606218271291567</v>
      </c>
      <c r="J9" s="7">
        <f>J10+J11+J12+J13+J14+J15+J16+J17</f>
        <v>20320659.218320001</v>
      </c>
      <c r="K9" s="7">
        <f>K10+K11+K12+K13+K14+K15+K16+K17</f>
        <v>22291616.004649997</v>
      </c>
      <c r="L9" s="9">
        <f t="shared" si="4"/>
        <v>9.6992758214905184</v>
      </c>
      <c r="M9" s="9">
        <f t="shared" si="5"/>
        <v>8.8576264081495708</v>
      </c>
    </row>
    <row r="10" spans="1:13" ht="14" x14ac:dyDescent="0.3">
      <c r="A10" s="10" t="s">
        <v>125</v>
      </c>
      <c r="B10" s="11">
        <v>811604.11647000001</v>
      </c>
      <c r="C10" s="11">
        <v>868069.48618999997</v>
      </c>
      <c r="D10" s="12">
        <f t="shared" si="0"/>
        <v>6.9572552152139231</v>
      </c>
      <c r="E10" s="12">
        <f t="shared" si="1"/>
        <v>4.4941820262591001</v>
      </c>
      <c r="F10" s="11">
        <v>3539518.6754700001</v>
      </c>
      <c r="G10" s="11">
        <v>3801213.8617699998</v>
      </c>
      <c r="H10" s="12">
        <f t="shared" si="2"/>
        <v>7.3935246651933584</v>
      </c>
      <c r="I10" s="12">
        <f t="shared" si="3"/>
        <v>4.7001959431132061</v>
      </c>
      <c r="J10" s="11">
        <v>9917972.0407699998</v>
      </c>
      <c r="K10" s="11">
        <v>11724708.090740001</v>
      </c>
      <c r="L10" s="12">
        <f t="shared" si="4"/>
        <v>18.216789103084945</v>
      </c>
      <c r="M10" s="12">
        <f t="shared" si="5"/>
        <v>4.6588405250978653</v>
      </c>
    </row>
    <row r="11" spans="1:13" ht="14" x14ac:dyDescent="0.3">
      <c r="A11" s="10" t="s">
        <v>126</v>
      </c>
      <c r="B11" s="11">
        <v>209873.58611</v>
      </c>
      <c r="C11" s="11">
        <v>235850.62576</v>
      </c>
      <c r="D11" s="12">
        <f t="shared" si="0"/>
        <v>12.377469757621034</v>
      </c>
      <c r="E11" s="12">
        <f t="shared" si="1"/>
        <v>1.2210493054245593</v>
      </c>
      <c r="F11" s="11">
        <v>972937.05993999995</v>
      </c>
      <c r="G11" s="11">
        <v>1176424.27514</v>
      </c>
      <c r="H11" s="12">
        <f t="shared" si="2"/>
        <v>20.914735760250405</v>
      </c>
      <c r="I11" s="12">
        <f t="shared" si="3"/>
        <v>1.4546470697174081</v>
      </c>
      <c r="J11" s="11">
        <v>3077678.7476499998</v>
      </c>
      <c r="K11" s="11">
        <v>3155519.6831499999</v>
      </c>
      <c r="L11" s="12">
        <f t="shared" si="4"/>
        <v>2.5292092476980113</v>
      </c>
      <c r="M11" s="12">
        <f t="shared" si="5"/>
        <v>1.2538532186753437</v>
      </c>
    </row>
    <row r="12" spans="1:13" ht="14" x14ac:dyDescent="0.3">
      <c r="A12" s="10" t="s">
        <v>127</v>
      </c>
      <c r="B12" s="11">
        <v>206672.23843999999</v>
      </c>
      <c r="C12" s="11">
        <v>168619.76574</v>
      </c>
      <c r="D12" s="12">
        <f t="shared" si="0"/>
        <v>-18.411990399497792</v>
      </c>
      <c r="E12" s="12">
        <f t="shared" si="1"/>
        <v>0.87298071469691274</v>
      </c>
      <c r="F12" s="11">
        <v>812225.02364999999</v>
      </c>
      <c r="G12" s="11">
        <v>718614.58276000002</v>
      </c>
      <c r="H12" s="12">
        <f t="shared" si="2"/>
        <v>-11.525185529169084</v>
      </c>
      <c r="I12" s="12">
        <f t="shared" si="3"/>
        <v>0.88856598691287003</v>
      </c>
      <c r="J12" s="11">
        <v>2242005.8676800001</v>
      </c>
      <c r="K12" s="11">
        <v>2430985.4429700002</v>
      </c>
      <c r="L12" s="12">
        <f t="shared" si="4"/>
        <v>8.4290401739917744</v>
      </c>
      <c r="M12" s="12">
        <f t="shared" si="5"/>
        <v>0.96595782257269081</v>
      </c>
    </row>
    <row r="13" spans="1:13" ht="14" x14ac:dyDescent="0.3">
      <c r="A13" s="10" t="s">
        <v>128</v>
      </c>
      <c r="B13" s="11">
        <v>138303.67055000001</v>
      </c>
      <c r="C13" s="11">
        <v>109349.42396</v>
      </c>
      <c r="D13" s="12">
        <f t="shared" si="0"/>
        <v>-20.9352698123311</v>
      </c>
      <c r="E13" s="12">
        <f t="shared" si="1"/>
        <v>0.56612543530329129</v>
      </c>
      <c r="F13" s="11">
        <v>539147.01711999997</v>
      </c>
      <c r="G13" s="11">
        <v>493204.24333999999</v>
      </c>
      <c r="H13" s="12">
        <f t="shared" si="2"/>
        <v>-8.5213814267981629</v>
      </c>
      <c r="I13" s="12">
        <f t="shared" si="3"/>
        <v>0.60984639853792877</v>
      </c>
      <c r="J13" s="11">
        <v>1639614.1047100001</v>
      </c>
      <c r="K13" s="11">
        <v>1524610.7379600001</v>
      </c>
      <c r="L13" s="12">
        <f t="shared" si="4"/>
        <v>-7.0140508318169648</v>
      </c>
      <c r="M13" s="12">
        <f t="shared" si="5"/>
        <v>0.60580768715403577</v>
      </c>
    </row>
    <row r="14" spans="1:13" ht="14" x14ac:dyDescent="0.3">
      <c r="A14" s="10" t="s">
        <v>129</v>
      </c>
      <c r="B14" s="11">
        <v>124825.16201</v>
      </c>
      <c r="C14" s="11">
        <v>125249.69005</v>
      </c>
      <c r="D14" s="12">
        <f t="shared" si="0"/>
        <v>0.34009812858564115</v>
      </c>
      <c r="E14" s="12">
        <f t="shared" si="1"/>
        <v>0.64844452520478146</v>
      </c>
      <c r="F14" s="11">
        <v>620175.74158999999</v>
      </c>
      <c r="G14" s="11">
        <v>579741.16246000002</v>
      </c>
      <c r="H14" s="12">
        <f t="shared" si="2"/>
        <v>-6.5198582302387749</v>
      </c>
      <c r="I14" s="12">
        <f t="shared" si="3"/>
        <v>0.71684918527088703</v>
      </c>
      <c r="J14" s="11">
        <v>2135096.3537599999</v>
      </c>
      <c r="K14" s="11">
        <v>1707296.45462</v>
      </c>
      <c r="L14" s="12">
        <f t="shared" si="4"/>
        <v>-20.036561740486569</v>
      </c>
      <c r="M14" s="12">
        <f t="shared" si="5"/>
        <v>0.67839828928632617</v>
      </c>
    </row>
    <row r="15" spans="1:13" ht="14" x14ac:dyDescent="0.3">
      <c r="A15" s="10" t="s">
        <v>130</v>
      </c>
      <c r="B15" s="11">
        <v>29631.197840000001</v>
      </c>
      <c r="C15" s="11">
        <v>84519.935540000006</v>
      </c>
      <c r="D15" s="12">
        <f t="shared" si="0"/>
        <v>185.23968553813955</v>
      </c>
      <c r="E15" s="12">
        <f t="shared" si="1"/>
        <v>0.43757784510041625</v>
      </c>
      <c r="F15" s="11">
        <v>144467.41837999999</v>
      </c>
      <c r="G15" s="11">
        <v>377016.56981999998</v>
      </c>
      <c r="H15" s="12">
        <f t="shared" si="2"/>
        <v>160.96996405674955</v>
      </c>
      <c r="I15" s="12">
        <f t="shared" si="3"/>
        <v>0.46618049296739161</v>
      </c>
      <c r="J15" s="11">
        <v>360344.05807000003</v>
      </c>
      <c r="K15" s="11">
        <v>728133.23751000001</v>
      </c>
      <c r="L15" s="12">
        <f t="shared" si="4"/>
        <v>102.06611464883754</v>
      </c>
      <c r="M15" s="12">
        <f t="shared" si="5"/>
        <v>0.28932546621450222</v>
      </c>
    </row>
    <row r="16" spans="1:13" ht="14" x14ac:dyDescent="0.3">
      <c r="A16" s="10" t="s">
        <v>131</v>
      </c>
      <c r="B16" s="11">
        <v>51947.963620000002</v>
      </c>
      <c r="C16" s="11">
        <v>58500.140330000002</v>
      </c>
      <c r="D16" s="12">
        <f t="shared" si="0"/>
        <v>12.612961612757822</v>
      </c>
      <c r="E16" s="12">
        <f t="shared" si="1"/>
        <v>0.30286778119416147</v>
      </c>
      <c r="F16" s="11">
        <v>225695.34810999999</v>
      </c>
      <c r="G16" s="11">
        <v>280596.51071</v>
      </c>
      <c r="H16" s="12">
        <f t="shared" si="2"/>
        <v>24.325340801105984</v>
      </c>
      <c r="I16" s="12">
        <f t="shared" si="3"/>
        <v>0.3469572166288874</v>
      </c>
      <c r="J16" s="11">
        <v>798216.87276000006</v>
      </c>
      <c r="K16" s="11">
        <v>883772.31978000002</v>
      </c>
      <c r="L16" s="12">
        <f t="shared" si="4"/>
        <v>10.718321040267451</v>
      </c>
      <c r="M16" s="12">
        <f t="shared" si="5"/>
        <v>0.35116902412288103</v>
      </c>
    </row>
    <row r="17" spans="1:13" ht="14" x14ac:dyDescent="0.3">
      <c r="A17" s="10" t="s">
        <v>132</v>
      </c>
      <c r="B17" s="11">
        <v>18025.69253</v>
      </c>
      <c r="C17" s="11">
        <v>14445.556570000001</v>
      </c>
      <c r="D17" s="12">
        <f t="shared" si="0"/>
        <v>-19.86129494909342</v>
      </c>
      <c r="E17" s="12">
        <f t="shared" si="1"/>
        <v>7.4787746521473034E-2</v>
      </c>
      <c r="F17" s="11">
        <v>63152.779820000003</v>
      </c>
      <c r="G17" s="11">
        <v>62579.552159999999</v>
      </c>
      <c r="H17" s="12">
        <f t="shared" si="2"/>
        <v>-0.90768397152719993</v>
      </c>
      <c r="I17" s="12">
        <f t="shared" si="3"/>
        <v>7.7379533980577328E-2</v>
      </c>
      <c r="J17" s="11">
        <v>149731.17292000001</v>
      </c>
      <c r="K17" s="11">
        <v>136590.03792</v>
      </c>
      <c r="L17" s="12">
        <f t="shared" si="4"/>
        <v>-8.7764857135135088</v>
      </c>
      <c r="M17" s="12">
        <f t="shared" si="5"/>
        <v>5.4274375025927579E-2</v>
      </c>
    </row>
    <row r="18" spans="1:13" ht="15.5" x14ac:dyDescent="0.35">
      <c r="A18" s="8" t="s">
        <v>12</v>
      </c>
      <c r="B18" s="7">
        <f>B19</f>
        <v>382265.55797999998</v>
      </c>
      <c r="C18" s="7">
        <f>C19</f>
        <v>275517.06439999997</v>
      </c>
      <c r="D18" s="9">
        <f t="shared" si="0"/>
        <v>-27.925218830618547</v>
      </c>
      <c r="E18" s="9">
        <f t="shared" si="1"/>
        <v>1.4264109710718855</v>
      </c>
      <c r="F18" s="7">
        <f>F19</f>
        <v>1380327.3774600001</v>
      </c>
      <c r="G18" s="7">
        <f>G19</f>
        <v>1096486.821</v>
      </c>
      <c r="H18" s="9">
        <f t="shared" si="2"/>
        <v>-20.563278037874415</v>
      </c>
      <c r="I18" s="9">
        <f t="shared" si="3"/>
        <v>1.3558045127567548</v>
      </c>
      <c r="J18" s="7">
        <f>J19</f>
        <v>3824403.63001</v>
      </c>
      <c r="K18" s="7">
        <f>K19</f>
        <v>3780694.7165799998</v>
      </c>
      <c r="L18" s="9">
        <f t="shared" si="4"/>
        <v>-1.1428948839766135</v>
      </c>
      <c r="M18" s="9">
        <f t="shared" si="5"/>
        <v>1.5022679986836764</v>
      </c>
    </row>
    <row r="19" spans="1:13" ht="14" x14ac:dyDescent="0.3">
      <c r="A19" s="10" t="s">
        <v>133</v>
      </c>
      <c r="B19" s="11">
        <v>382265.55797999998</v>
      </c>
      <c r="C19" s="11">
        <v>275517.06439999997</v>
      </c>
      <c r="D19" s="12">
        <f t="shared" si="0"/>
        <v>-27.925218830618547</v>
      </c>
      <c r="E19" s="12">
        <f t="shared" si="1"/>
        <v>1.4264109710718855</v>
      </c>
      <c r="F19" s="11">
        <v>1380327.3774600001</v>
      </c>
      <c r="G19" s="11">
        <v>1096486.821</v>
      </c>
      <c r="H19" s="12">
        <f t="shared" si="2"/>
        <v>-20.563278037874415</v>
      </c>
      <c r="I19" s="12">
        <f t="shared" si="3"/>
        <v>1.3558045127567548</v>
      </c>
      <c r="J19" s="11">
        <v>3824403.63001</v>
      </c>
      <c r="K19" s="11">
        <v>3780694.7165799998</v>
      </c>
      <c r="L19" s="12">
        <f t="shared" si="4"/>
        <v>-1.1428948839766135</v>
      </c>
      <c r="M19" s="12">
        <f t="shared" si="5"/>
        <v>1.5022679986836764</v>
      </c>
    </row>
    <row r="20" spans="1:13" ht="15.5" x14ac:dyDescent="0.35">
      <c r="A20" s="8" t="s">
        <v>109</v>
      </c>
      <c r="B20" s="7">
        <f>B21</f>
        <v>775662.60608000006</v>
      </c>
      <c r="C20" s="7">
        <f>C21</f>
        <v>628079.81142000004</v>
      </c>
      <c r="D20" s="9">
        <f t="shared" si="0"/>
        <v>-19.026673904759392</v>
      </c>
      <c r="E20" s="9">
        <f t="shared" si="1"/>
        <v>3.2517039758291255</v>
      </c>
      <c r="F20" s="7">
        <f>F21</f>
        <v>2707121.1105300002</v>
      </c>
      <c r="G20" s="7">
        <f>G21</f>
        <v>2589754.6570899999</v>
      </c>
      <c r="H20" s="9">
        <f t="shared" si="2"/>
        <v>-4.3354711018829262</v>
      </c>
      <c r="I20" s="9">
        <f t="shared" si="3"/>
        <v>3.20222822907549</v>
      </c>
      <c r="J20" s="7">
        <f>J21</f>
        <v>7603295.2101999996</v>
      </c>
      <c r="K20" s="7">
        <f>K21</f>
        <v>8318531.6527500004</v>
      </c>
      <c r="L20" s="9">
        <f t="shared" si="4"/>
        <v>9.4069271648231432</v>
      </c>
      <c r="M20" s="9">
        <f t="shared" si="5"/>
        <v>3.3053882513074182</v>
      </c>
    </row>
    <row r="21" spans="1:13" ht="14" x14ac:dyDescent="0.3">
      <c r="A21" s="10" t="s">
        <v>134</v>
      </c>
      <c r="B21" s="11">
        <v>775662.60608000006</v>
      </c>
      <c r="C21" s="11">
        <v>628079.81142000004</v>
      </c>
      <c r="D21" s="12">
        <f t="shared" si="0"/>
        <v>-19.026673904759392</v>
      </c>
      <c r="E21" s="12">
        <f t="shared" si="1"/>
        <v>3.2517039758291255</v>
      </c>
      <c r="F21" s="11">
        <v>2707121.1105300002</v>
      </c>
      <c r="G21" s="11">
        <v>2589754.6570899999</v>
      </c>
      <c r="H21" s="12">
        <f t="shared" si="2"/>
        <v>-4.3354711018829262</v>
      </c>
      <c r="I21" s="12">
        <f t="shared" si="3"/>
        <v>3.20222822907549</v>
      </c>
      <c r="J21" s="11">
        <v>7603295.2101999996</v>
      </c>
      <c r="K21" s="11">
        <v>8318531.6527500004</v>
      </c>
      <c r="L21" s="12">
        <f t="shared" si="4"/>
        <v>9.4069271648231432</v>
      </c>
      <c r="M21" s="12">
        <f t="shared" si="5"/>
        <v>3.3053882513074182</v>
      </c>
    </row>
    <row r="22" spans="1:13" ht="16.5" x14ac:dyDescent="0.35">
      <c r="A22" s="70" t="s">
        <v>14</v>
      </c>
      <c r="B22" s="7">
        <f>B23+B27+B29</f>
        <v>17697267.268469997</v>
      </c>
      <c r="C22" s="7">
        <f>C23+C27+C29</f>
        <v>13852297.14497</v>
      </c>
      <c r="D22" s="9">
        <f t="shared" si="0"/>
        <v>-21.726349414128563</v>
      </c>
      <c r="E22" s="9">
        <f t="shared" si="1"/>
        <v>71.716315158782479</v>
      </c>
      <c r="F22" s="7">
        <f>F23+F27+F29</f>
        <v>62862057.325369984</v>
      </c>
      <c r="G22" s="7">
        <f>G23+G27+G29</f>
        <v>58196027.259399995</v>
      </c>
      <c r="H22" s="9">
        <f t="shared" si="2"/>
        <v>-7.4226493126353086</v>
      </c>
      <c r="I22" s="9">
        <f t="shared" si="3"/>
        <v>71.959311203440009</v>
      </c>
      <c r="J22" s="7">
        <f>J23+J27+J29</f>
        <v>182343265.66866001</v>
      </c>
      <c r="K22" s="7">
        <f>K23+K27+K29</f>
        <v>181067965.93504</v>
      </c>
      <c r="L22" s="9">
        <f t="shared" si="4"/>
        <v>-0.69939502780288754</v>
      </c>
      <c r="M22" s="9">
        <f t="shared" si="5"/>
        <v>71.947785050737465</v>
      </c>
    </row>
    <row r="23" spans="1:13" ht="15.5" x14ac:dyDescent="0.35">
      <c r="A23" s="8" t="s">
        <v>15</v>
      </c>
      <c r="B23" s="7">
        <f>B24+B25+B26</f>
        <v>1442024.5205299999</v>
      </c>
      <c r="C23" s="7">
        <f>C24+C25+C26</f>
        <v>1121779.3916799999</v>
      </c>
      <c r="D23" s="9">
        <f>(C23-B23)/B23*100</f>
        <v>-22.2080224219972</v>
      </c>
      <c r="E23" s="9">
        <f t="shared" si="1"/>
        <v>5.8076926556230317</v>
      </c>
      <c r="F23" s="7">
        <f>F24+F25+F26</f>
        <v>5297912.0077499999</v>
      </c>
      <c r="G23" s="7">
        <f>G24+G25+G26</f>
        <v>4740872.0269799996</v>
      </c>
      <c r="H23" s="9">
        <f t="shared" si="2"/>
        <v>-10.514330550510081</v>
      </c>
      <c r="I23" s="9">
        <f t="shared" si="3"/>
        <v>5.8620820291480245</v>
      </c>
      <c r="J23" s="7">
        <f>J24+J25+J26</f>
        <v>15516653.25922</v>
      </c>
      <c r="K23" s="7">
        <f>K24+K25+K26</f>
        <v>14606612.60905</v>
      </c>
      <c r="L23" s="9">
        <f t="shared" si="4"/>
        <v>-5.8649286992944427</v>
      </c>
      <c r="M23" s="9">
        <f t="shared" si="5"/>
        <v>5.8039721100768711</v>
      </c>
    </row>
    <row r="24" spans="1:13" ht="14" x14ac:dyDescent="0.3">
      <c r="A24" s="10" t="s">
        <v>135</v>
      </c>
      <c r="B24" s="11">
        <v>992917.55605999997</v>
      </c>
      <c r="C24" s="11">
        <v>758711.41816</v>
      </c>
      <c r="D24" s="12">
        <f t="shared" si="0"/>
        <v>-23.587672155717971</v>
      </c>
      <c r="E24" s="12">
        <f t="shared" si="1"/>
        <v>3.9280118387503156</v>
      </c>
      <c r="F24" s="11">
        <v>3638332.7601299998</v>
      </c>
      <c r="G24" s="11">
        <v>3198112.7948599998</v>
      </c>
      <c r="H24" s="12">
        <f t="shared" si="2"/>
        <v>-12.099497057940097</v>
      </c>
      <c r="I24" s="12">
        <f t="shared" si="3"/>
        <v>3.954462266698147</v>
      </c>
      <c r="J24" s="11">
        <v>10559331.85864</v>
      </c>
      <c r="K24" s="11">
        <v>9913287.4024800006</v>
      </c>
      <c r="L24" s="12">
        <f t="shared" si="4"/>
        <v>-6.1182323352342065</v>
      </c>
      <c r="M24" s="12">
        <f t="shared" si="5"/>
        <v>3.939068224998433</v>
      </c>
    </row>
    <row r="25" spans="1:13" ht="14" x14ac:dyDescent="0.3">
      <c r="A25" s="10" t="s">
        <v>136</v>
      </c>
      <c r="B25" s="11">
        <v>186942.61778999999</v>
      </c>
      <c r="C25" s="11">
        <v>146500.81468000001</v>
      </c>
      <c r="D25" s="12">
        <f t="shared" si="0"/>
        <v>-21.633270994113204</v>
      </c>
      <c r="E25" s="12">
        <f t="shared" si="1"/>
        <v>0.75846615811474649</v>
      </c>
      <c r="F25" s="11">
        <v>688691.74742000003</v>
      </c>
      <c r="G25" s="11">
        <v>716608.04393000004</v>
      </c>
      <c r="H25" s="12">
        <f t="shared" si="2"/>
        <v>4.0535256324155142</v>
      </c>
      <c r="I25" s="12">
        <f t="shared" si="3"/>
        <v>0.88608490428731279</v>
      </c>
      <c r="J25" s="11">
        <v>1881322.0680499999</v>
      </c>
      <c r="K25" s="11">
        <v>2084546.08201</v>
      </c>
      <c r="L25" s="12">
        <f t="shared" si="4"/>
        <v>10.802191576407907</v>
      </c>
      <c r="M25" s="12">
        <f t="shared" si="5"/>
        <v>0.82829932209333346</v>
      </c>
    </row>
    <row r="26" spans="1:13" ht="14" x14ac:dyDescent="0.3">
      <c r="A26" s="10" t="s">
        <v>137</v>
      </c>
      <c r="B26" s="11">
        <v>262164.34668000002</v>
      </c>
      <c r="C26" s="11">
        <v>216567.15883999999</v>
      </c>
      <c r="D26" s="12">
        <f t="shared" si="0"/>
        <v>-17.39259682616429</v>
      </c>
      <c r="E26" s="12">
        <f t="shared" si="1"/>
        <v>1.1212146587579703</v>
      </c>
      <c r="F26" s="11">
        <v>970887.50020000001</v>
      </c>
      <c r="G26" s="11">
        <v>826151.18819000002</v>
      </c>
      <c r="H26" s="12">
        <f t="shared" si="2"/>
        <v>-14.90762956369144</v>
      </c>
      <c r="I26" s="12">
        <f t="shared" si="3"/>
        <v>1.0215348581625652</v>
      </c>
      <c r="J26" s="11">
        <v>3075999.3325299998</v>
      </c>
      <c r="K26" s="11">
        <v>2608779.1245599999</v>
      </c>
      <c r="L26" s="12">
        <f t="shared" si="4"/>
        <v>-15.189216819033335</v>
      </c>
      <c r="M26" s="12">
        <f t="shared" si="5"/>
        <v>1.0366045629851046</v>
      </c>
    </row>
    <row r="27" spans="1:13" ht="15.5" x14ac:dyDescent="0.35">
      <c r="A27" s="8" t="s">
        <v>19</v>
      </c>
      <c r="B27" s="7">
        <f>B28</f>
        <v>3329557.4687399999</v>
      </c>
      <c r="C27" s="7">
        <f>C28</f>
        <v>2407414.69471</v>
      </c>
      <c r="D27" s="9">
        <f t="shared" si="0"/>
        <v>-27.695655734663298</v>
      </c>
      <c r="E27" s="9">
        <f t="shared" si="1"/>
        <v>12.46370252939592</v>
      </c>
      <c r="F27" s="7">
        <f>F28</f>
        <v>10921261.041470001</v>
      </c>
      <c r="G27" s="7">
        <f>G28</f>
        <v>9831174.1541099995</v>
      </c>
      <c r="H27" s="9">
        <f t="shared" si="2"/>
        <v>-9.9813280098401105</v>
      </c>
      <c r="I27" s="9">
        <f t="shared" si="3"/>
        <v>12.156233917780858</v>
      </c>
      <c r="J27" s="7">
        <f>J28</f>
        <v>28844408.449590001</v>
      </c>
      <c r="K27" s="7">
        <f>K28</f>
        <v>32427366.068670001</v>
      </c>
      <c r="L27" s="9">
        <f t="shared" si="4"/>
        <v>12.421671345216748</v>
      </c>
      <c r="M27" s="9">
        <f t="shared" si="5"/>
        <v>12.885090698524015</v>
      </c>
    </row>
    <row r="28" spans="1:13" ht="14" x14ac:dyDescent="0.3">
      <c r="A28" s="10" t="s">
        <v>138</v>
      </c>
      <c r="B28" s="11">
        <v>3329557.4687399999</v>
      </c>
      <c r="C28" s="11">
        <v>2407414.69471</v>
      </c>
      <c r="D28" s="12">
        <f t="shared" si="0"/>
        <v>-27.695655734663298</v>
      </c>
      <c r="E28" s="12">
        <f t="shared" si="1"/>
        <v>12.46370252939592</v>
      </c>
      <c r="F28" s="11">
        <v>10921261.041470001</v>
      </c>
      <c r="G28" s="11">
        <v>9831174.1541099995</v>
      </c>
      <c r="H28" s="12">
        <f t="shared" si="2"/>
        <v>-9.9813280098401105</v>
      </c>
      <c r="I28" s="12">
        <f t="shared" si="3"/>
        <v>12.156233917780858</v>
      </c>
      <c r="J28" s="11">
        <v>28844408.449590001</v>
      </c>
      <c r="K28" s="11">
        <v>32427366.068670001</v>
      </c>
      <c r="L28" s="12">
        <f t="shared" si="4"/>
        <v>12.421671345216748</v>
      </c>
      <c r="M28" s="12">
        <f t="shared" si="5"/>
        <v>12.885090698524015</v>
      </c>
    </row>
    <row r="29" spans="1:13" ht="15.5" x14ac:dyDescent="0.35">
      <c r="A29" s="8" t="s">
        <v>21</v>
      </c>
      <c r="B29" s="7">
        <f>B30+B31+B32+B33+B34+B35+B36+B37+B38+B39+B40+B41</f>
        <v>12925685.279199999</v>
      </c>
      <c r="C29" s="7">
        <f>C30+C31+C32+C33+C34+C35+C36+C37+C38+C39+C40+C41</f>
        <v>10323103.05858</v>
      </c>
      <c r="D29" s="9">
        <f t="shared" si="0"/>
        <v>-20.134965105548964</v>
      </c>
      <c r="E29" s="9">
        <f t="shared" si="1"/>
        <v>53.444919973763525</v>
      </c>
      <c r="F29" s="7">
        <f>F30+F31+F32+F33+F34+F35+F36+F37+F38+F39+F40+F41</f>
        <v>46642884.276149988</v>
      </c>
      <c r="G29" s="7">
        <f>G30+G31+G32+G33+G34+G35+G36+G37+G38+G39+G40+G41</f>
        <v>43623981.078309998</v>
      </c>
      <c r="H29" s="9">
        <f t="shared" si="2"/>
        <v>-6.4723767509027157</v>
      </c>
      <c r="I29" s="9">
        <f t="shared" si="3"/>
        <v>53.940995256511137</v>
      </c>
      <c r="J29" s="7">
        <f>J30+J31+J32+J33+J34+J35+J36+J37+J38+J39+J40+J41</f>
        <v>137982203.95985001</v>
      </c>
      <c r="K29" s="7">
        <f>K30+K31+K32+K33+K34+K35+K36+K37+K38+K39+K40+K41</f>
        <v>134033987.25732</v>
      </c>
      <c r="L29" s="9">
        <f t="shared" si="4"/>
        <v>-2.8613955924916676</v>
      </c>
      <c r="M29" s="9">
        <f t="shared" si="5"/>
        <v>53.258722242136592</v>
      </c>
    </row>
    <row r="30" spans="1:13" ht="14" x14ac:dyDescent="0.3">
      <c r="A30" s="10" t="s">
        <v>139</v>
      </c>
      <c r="B30" s="11">
        <v>2035688.34757</v>
      </c>
      <c r="C30" s="11">
        <v>1502526.3230999999</v>
      </c>
      <c r="D30" s="12">
        <f t="shared" si="0"/>
        <v>-26.190748947717623</v>
      </c>
      <c r="E30" s="12">
        <f t="shared" si="1"/>
        <v>7.7789012316223749</v>
      </c>
      <c r="F30" s="11">
        <v>7481670.5606899997</v>
      </c>
      <c r="G30" s="11">
        <v>6703623.3576199999</v>
      </c>
      <c r="H30" s="12">
        <f t="shared" si="2"/>
        <v>-10.399378010012834</v>
      </c>
      <c r="I30" s="12">
        <f t="shared" si="3"/>
        <v>8.2890214693084623</v>
      </c>
      <c r="J30" s="11">
        <v>21398800.762279999</v>
      </c>
      <c r="K30" s="11">
        <v>20418476.973030001</v>
      </c>
      <c r="L30" s="12">
        <f t="shared" si="4"/>
        <v>-4.5812090132547505</v>
      </c>
      <c r="M30" s="12">
        <f t="shared" si="5"/>
        <v>8.1133301781610392</v>
      </c>
    </row>
    <row r="31" spans="1:13" ht="14" x14ac:dyDescent="0.3">
      <c r="A31" s="10" t="s">
        <v>140</v>
      </c>
      <c r="B31" s="11">
        <v>2742252.9052900001</v>
      </c>
      <c r="C31" s="11">
        <v>2693561.8371100002</v>
      </c>
      <c r="D31" s="12">
        <f t="shared" si="0"/>
        <v>-1.7755863467615047</v>
      </c>
      <c r="E31" s="12">
        <f t="shared" si="1"/>
        <v>13.945147695593144</v>
      </c>
      <c r="F31" s="11">
        <v>10187256.258789999</v>
      </c>
      <c r="G31" s="11">
        <v>11310544.96793</v>
      </c>
      <c r="H31" s="12">
        <f t="shared" si="2"/>
        <v>11.026410650765554</v>
      </c>
      <c r="I31" s="12">
        <f t="shared" si="3"/>
        <v>13.985473984331362</v>
      </c>
      <c r="J31" s="11">
        <v>29372536.187910002</v>
      </c>
      <c r="K31" s="11">
        <v>32101455.713750001</v>
      </c>
      <c r="L31" s="12">
        <f t="shared" si="4"/>
        <v>9.2907180652763888</v>
      </c>
      <c r="M31" s="12">
        <f t="shared" si="5"/>
        <v>12.755589447209323</v>
      </c>
    </row>
    <row r="32" spans="1:13" ht="14" x14ac:dyDescent="0.3">
      <c r="A32" s="10" t="s">
        <v>141</v>
      </c>
      <c r="B32" s="11">
        <v>198881.65714</v>
      </c>
      <c r="C32" s="11">
        <v>107990.90265</v>
      </c>
      <c r="D32" s="12">
        <f t="shared" si="0"/>
        <v>-45.700923753877767</v>
      </c>
      <c r="E32" s="12">
        <f t="shared" si="1"/>
        <v>0.5590920789293804</v>
      </c>
      <c r="F32" s="11">
        <v>476953.72047</v>
      </c>
      <c r="G32" s="11">
        <v>286075.76036999997</v>
      </c>
      <c r="H32" s="12">
        <f t="shared" si="2"/>
        <v>-40.020226681931518</v>
      </c>
      <c r="I32" s="12">
        <f t="shared" si="3"/>
        <v>0.35373230163061481</v>
      </c>
      <c r="J32" s="11">
        <v>1781280.8691400001</v>
      </c>
      <c r="K32" s="11">
        <v>1262185.4183400001</v>
      </c>
      <c r="L32" s="12">
        <f t="shared" si="4"/>
        <v>-29.141695719811921</v>
      </c>
      <c r="M32" s="12">
        <f t="shared" si="5"/>
        <v>0.50153236495450015</v>
      </c>
    </row>
    <row r="33" spans="1:13" ht="14" x14ac:dyDescent="0.3">
      <c r="A33" s="10" t="s">
        <v>142</v>
      </c>
      <c r="B33" s="11">
        <v>1395625.0508300001</v>
      </c>
      <c r="C33" s="11">
        <v>1222714.55534</v>
      </c>
      <c r="D33" s="12">
        <f t="shared" si="0"/>
        <v>-12.38946631025056</v>
      </c>
      <c r="E33" s="12">
        <f t="shared" si="1"/>
        <v>6.3302556595701676</v>
      </c>
      <c r="F33" s="11">
        <v>4914939.3927199999</v>
      </c>
      <c r="G33" s="11">
        <v>5220665.4887899999</v>
      </c>
      <c r="H33" s="12">
        <f t="shared" si="2"/>
        <v>6.2203431546448158</v>
      </c>
      <c r="I33" s="12">
        <f t="shared" si="3"/>
        <v>6.4553460139535321</v>
      </c>
      <c r="J33" s="11">
        <v>14611267.98612</v>
      </c>
      <c r="K33" s="11">
        <v>15472254.384649999</v>
      </c>
      <c r="L33" s="12">
        <f t="shared" si="4"/>
        <v>5.8926193082482268</v>
      </c>
      <c r="M33" s="12">
        <f t="shared" si="5"/>
        <v>6.1479369195349474</v>
      </c>
    </row>
    <row r="34" spans="1:13" ht="14" x14ac:dyDescent="0.3">
      <c r="A34" s="10" t="s">
        <v>143</v>
      </c>
      <c r="B34" s="11">
        <v>905912.17776999995</v>
      </c>
      <c r="C34" s="11">
        <v>885994.44463000004</v>
      </c>
      <c r="D34" s="12">
        <f t="shared" si="0"/>
        <v>-2.1986384142698627</v>
      </c>
      <c r="E34" s="12">
        <f t="shared" si="1"/>
        <v>4.5869833829754407</v>
      </c>
      <c r="F34" s="11">
        <v>3338525.9761399999</v>
      </c>
      <c r="G34" s="11">
        <v>3637134.4783100002</v>
      </c>
      <c r="H34" s="12">
        <f t="shared" si="2"/>
        <v>8.9443216648339838</v>
      </c>
      <c r="I34" s="12">
        <f t="shared" si="3"/>
        <v>4.4973120011589121</v>
      </c>
      <c r="J34" s="11">
        <v>9809688.4335200004</v>
      </c>
      <c r="K34" s="11">
        <v>10661766.53307</v>
      </c>
      <c r="L34" s="12">
        <f t="shared" si="4"/>
        <v>8.6860872832456426</v>
      </c>
      <c r="M34" s="12">
        <f t="shared" si="5"/>
        <v>4.2364781800093141</v>
      </c>
    </row>
    <row r="35" spans="1:13" ht="14" x14ac:dyDescent="0.3">
      <c r="A35" s="10" t="s">
        <v>144</v>
      </c>
      <c r="B35" s="11">
        <v>1496964.3426000001</v>
      </c>
      <c r="C35" s="11">
        <v>996700.45981000003</v>
      </c>
      <c r="D35" s="12">
        <f t="shared" si="0"/>
        <v>-33.418557045996003</v>
      </c>
      <c r="E35" s="12">
        <f t="shared" si="1"/>
        <v>5.1601321821624966</v>
      </c>
      <c r="F35" s="11">
        <v>5301434.8894100003</v>
      </c>
      <c r="G35" s="11">
        <v>4269960.8899100004</v>
      </c>
      <c r="H35" s="12">
        <f t="shared" si="2"/>
        <v>-19.456506040665403</v>
      </c>
      <c r="I35" s="12">
        <f t="shared" si="3"/>
        <v>5.279801027207081</v>
      </c>
      <c r="J35" s="11">
        <v>14039343.718420001</v>
      </c>
      <c r="K35" s="11">
        <v>13349032.853150001</v>
      </c>
      <c r="L35" s="12">
        <f t="shared" si="4"/>
        <v>-4.9169738921933606</v>
      </c>
      <c r="M35" s="12">
        <f t="shared" si="5"/>
        <v>5.3042698159995583</v>
      </c>
    </row>
    <row r="36" spans="1:13" ht="14" x14ac:dyDescent="0.3">
      <c r="A36" s="10" t="s">
        <v>145</v>
      </c>
      <c r="B36" s="11">
        <v>2016306.50877</v>
      </c>
      <c r="C36" s="11">
        <v>1071674.4409099999</v>
      </c>
      <c r="D36" s="12">
        <f t="shared" si="0"/>
        <v>-46.849626470543434</v>
      </c>
      <c r="E36" s="12">
        <f t="shared" si="1"/>
        <v>5.5482885724712787</v>
      </c>
      <c r="F36" s="11">
        <v>7641279.0852199998</v>
      </c>
      <c r="G36" s="11">
        <v>4628666.2091199998</v>
      </c>
      <c r="H36" s="12">
        <f t="shared" si="2"/>
        <v>-39.42550510852417</v>
      </c>
      <c r="I36" s="12">
        <f t="shared" si="3"/>
        <v>5.7233396828666452</v>
      </c>
      <c r="J36" s="11">
        <v>24470278.318599999</v>
      </c>
      <c r="K36" s="11">
        <v>18025784.038309999</v>
      </c>
      <c r="L36" s="12">
        <f t="shared" si="4"/>
        <v>-26.336007283544067</v>
      </c>
      <c r="M36" s="12">
        <f t="shared" si="5"/>
        <v>7.1625879744218484</v>
      </c>
    </row>
    <row r="37" spans="1:13" ht="14" x14ac:dyDescent="0.3">
      <c r="A37" s="13" t="s">
        <v>146</v>
      </c>
      <c r="B37" s="11">
        <v>565782.74280000001</v>
      </c>
      <c r="C37" s="11">
        <v>378670.22077000001</v>
      </c>
      <c r="D37" s="12">
        <f t="shared" si="0"/>
        <v>-33.071443837965006</v>
      </c>
      <c r="E37" s="12">
        <f t="shared" si="1"/>
        <v>1.9604569992817515</v>
      </c>
      <c r="F37" s="11">
        <v>1860503.04391</v>
      </c>
      <c r="G37" s="11">
        <v>1542225.80067</v>
      </c>
      <c r="H37" s="12">
        <f t="shared" si="2"/>
        <v>-17.107053078027445</v>
      </c>
      <c r="I37" s="12">
        <f t="shared" si="3"/>
        <v>1.9069601751631864</v>
      </c>
      <c r="J37" s="11">
        <v>5058062.9693299998</v>
      </c>
      <c r="K37" s="11">
        <v>5129024.01987</v>
      </c>
      <c r="L37" s="12">
        <f t="shared" si="4"/>
        <v>1.4029293618976006</v>
      </c>
      <c r="M37" s="12">
        <f t="shared" si="5"/>
        <v>2.0380298403201071</v>
      </c>
    </row>
    <row r="38" spans="1:13" ht="14" x14ac:dyDescent="0.3">
      <c r="A38" s="10" t="s">
        <v>147</v>
      </c>
      <c r="B38" s="11">
        <v>528519.02058999997</v>
      </c>
      <c r="C38" s="11">
        <v>474299.83866000001</v>
      </c>
      <c r="D38" s="12">
        <f t="shared" si="0"/>
        <v>-10.258700220376863</v>
      </c>
      <c r="E38" s="12">
        <f t="shared" si="1"/>
        <v>2.4555520541552687</v>
      </c>
      <c r="F38" s="11">
        <v>1812523.06293</v>
      </c>
      <c r="G38" s="11">
        <v>2157020.7662499999</v>
      </c>
      <c r="H38" s="12">
        <f t="shared" si="2"/>
        <v>19.006527992151923</v>
      </c>
      <c r="I38" s="12">
        <f t="shared" si="3"/>
        <v>2.6671533419112414</v>
      </c>
      <c r="J38" s="11">
        <v>7214897.5535599999</v>
      </c>
      <c r="K38" s="11">
        <v>6196726.3587400001</v>
      </c>
      <c r="L38" s="12">
        <f t="shared" si="4"/>
        <v>-14.1120672505961</v>
      </c>
      <c r="M38" s="12">
        <f t="shared" si="5"/>
        <v>2.4622838930924678</v>
      </c>
    </row>
    <row r="39" spans="1:13" ht="14" x14ac:dyDescent="0.3">
      <c r="A39" s="10" t="s">
        <v>148</v>
      </c>
      <c r="B39" s="11">
        <v>390461.09840999998</v>
      </c>
      <c r="C39" s="11">
        <v>418133.27666999999</v>
      </c>
      <c r="D39" s="12">
        <f>(C39-B39)/B39*100</f>
        <v>7.0870512767300333</v>
      </c>
      <c r="E39" s="12">
        <f t="shared" si="1"/>
        <v>2.1647657088361605</v>
      </c>
      <c r="F39" s="11">
        <v>1337864.28431</v>
      </c>
      <c r="G39" s="11">
        <v>1507900.20487</v>
      </c>
      <c r="H39" s="12">
        <f t="shared" si="2"/>
        <v>12.709504435847585</v>
      </c>
      <c r="I39" s="12">
        <f t="shared" si="3"/>
        <v>1.8645166210799182</v>
      </c>
      <c r="J39" s="11">
        <v>3598658.0111400001</v>
      </c>
      <c r="K39" s="11">
        <v>4534567.5066099996</v>
      </c>
      <c r="L39" s="12">
        <f t="shared" si="4"/>
        <v>26.007180803866319</v>
      </c>
      <c r="M39" s="12">
        <f t="shared" si="5"/>
        <v>1.8018211370457493</v>
      </c>
    </row>
    <row r="40" spans="1:13" ht="14" x14ac:dyDescent="0.3">
      <c r="A40" s="10" t="s">
        <v>149</v>
      </c>
      <c r="B40" s="11">
        <v>635001.85988</v>
      </c>
      <c r="C40" s="11">
        <v>560766.34609999997</v>
      </c>
      <c r="D40" s="12">
        <f>(C40-B40)/B40*100</f>
        <v>-11.690597850221849</v>
      </c>
      <c r="E40" s="12">
        <f t="shared" si="1"/>
        <v>2.9032077197354682</v>
      </c>
      <c r="F40" s="11">
        <v>2246018.9797100001</v>
      </c>
      <c r="G40" s="11">
        <v>2317049.77336</v>
      </c>
      <c r="H40" s="12">
        <f t="shared" si="2"/>
        <v>3.1625197423385618</v>
      </c>
      <c r="I40" s="12">
        <f t="shared" si="3"/>
        <v>2.8650289988332691</v>
      </c>
      <c r="J40" s="11">
        <v>6485647.2267000005</v>
      </c>
      <c r="K40" s="11">
        <v>6747897.7145400001</v>
      </c>
      <c r="L40" s="12">
        <f t="shared" si="4"/>
        <v>4.0435515326885394</v>
      </c>
      <c r="M40" s="12">
        <f t="shared" si="5"/>
        <v>2.6812931365466564</v>
      </c>
    </row>
    <row r="41" spans="1:13" ht="14" x14ac:dyDescent="0.3">
      <c r="A41" s="10" t="s">
        <v>150</v>
      </c>
      <c r="B41" s="11">
        <v>14289.56755</v>
      </c>
      <c r="C41" s="11">
        <v>10070.412829999999</v>
      </c>
      <c r="D41" s="12">
        <f t="shared" si="0"/>
        <v>-29.526119004210177</v>
      </c>
      <c r="E41" s="12">
        <f t="shared" si="1"/>
        <v>5.2136688430595352E-2</v>
      </c>
      <c r="F41" s="11">
        <v>43915.021849999997</v>
      </c>
      <c r="G41" s="11">
        <v>43113.381110000002</v>
      </c>
      <c r="H41" s="12">
        <f t="shared" si="2"/>
        <v>-1.8254362772222903</v>
      </c>
      <c r="I41" s="12">
        <f t="shared" si="3"/>
        <v>5.3309639066915722E-2</v>
      </c>
      <c r="J41" s="11">
        <v>141741.92313000001</v>
      </c>
      <c r="K41" s="11">
        <v>134815.74325999999</v>
      </c>
      <c r="L41" s="12">
        <f t="shared" si="4"/>
        <v>-4.8864723414593492</v>
      </c>
      <c r="M41" s="12">
        <f t="shared" si="5"/>
        <v>5.3569354841075272E-2</v>
      </c>
    </row>
    <row r="42" spans="1:13" ht="15.5" x14ac:dyDescent="0.35">
      <c r="A42" s="8" t="s">
        <v>31</v>
      </c>
      <c r="B42" s="7">
        <f>B43</f>
        <v>704145.15989999997</v>
      </c>
      <c r="C42" s="7">
        <f>C43</f>
        <v>470093.02055000002</v>
      </c>
      <c r="D42" s="9">
        <f t="shared" si="0"/>
        <v>-33.239188831921979</v>
      </c>
      <c r="E42" s="9">
        <f t="shared" si="1"/>
        <v>2.4337724539752372</v>
      </c>
      <c r="F42" s="7">
        <f>F43</f>
        <v>2228313.2069199998</v>
      </c>
      <c r="G42" s="7">
        <f>G43</f>
        <v>1792109.3246500001</v>
      </c>
      <c r="H42" s="9">
        <f t="shared" si="2"/>
        <v>-19.575519317274331</v>
      </c>
      <c r="I42" s="9">
        <f t="shared" si="3"/>
        <v>2.2159408240748295</v>
      </c>
      <c r="J42" s="7">
        <f>J43</f>
        <v>6385657.2982099997</v>
      </c>
      <c r="K42" s="7">
        <f>K43</f>
        <v>6018928.5318799997</v>
      </c>
      <c r="L42" s="9">
        <f t="shared" si="4"/>
        <v>-5.7430073241293398</v>
      </c>
      <c r="M42" s="9">
        <f t="shared" si="5"/>
        <v>2.3916355055472027</v>
      </c>
    </row>
    <row r="43" spans="1:13" ht="14" x14ac:dyDescent="0.3">
      <c r="A43" s="10" t="s">
        <v>151</v>
      </c>
      <c r="B43" s="11">
        <v>704145.15989999997</v>
      </c>
      <c r="C43" s="11">
        <v>470093.02055000002</v>
      </c>
      <c r="D43" s="12">
        <f t="shared" si="0"/>
        <v>-33.239188831921979</v>
      </c>
      <c r="E43" s="12">
        <f t="shared" si="1"/>
        <v>2.4337724539752372</v>
      </c>
      <c r="F43" s="11">
        <v>2228313.2069199998</v>
      </c>
      <c r="G43" s="11">
        <v>1792109.3246500001</v>
      </c>
      <c r="H43" s="12">
        <f t="shared" si="2"/>
        <v>-19.575519317274331</v>
      </c>
      <c r="I43" s="12">
        <f t="shared" si="3"/>
        <v>2.2159408240748295</v>
      </c>
      <c r="J43" s="11">
        <v>6385657.2982099997</v>
      </c>
      <c r="K43" s="11">
        <v>6018928.5318799997</v>
      </c>
      <c r="L43" s="12">
        <f t="shared" si="4"/>
        <v>-5.7430073241293398</v>
      </c>
      <c r="M43" s="12">
        <f t="shared" si="5"/>
        <v>2.3916355055472027</v>
      </c>
    </row>
    <row r="44" spans="1:13" ht="15.5" x14ac:dyDescent="0.35">
      <c r="A44" s="8" t="s">
        <v>33</v>
      </c>
      <c r="B44" s="7">
        <f>B8+B22+B42</f>
        <v>21150224.219999995</v>
      </c>
      <c r="C44" s="7">
        <f>C8+C22+C42</f>
        <v>16890591.665479999</v>
      </c>
      <c r="D44" s="9">
        <f t="shared" si="0"/>
        <v>-20.139893129322093</v>
      </c>
      <c r="E44" s="9">
        <f t="shared" si="1"/>
        <v>87.446217939363407</v>
      </c>
      <c r="F44" s="14">
        <f>F8+F22+F42</f>
        <v>76095138.084359974</v>
      </c>
      <c r="G44" s="14">
        <f>G8+G22+G42</f>
        <v>71163768.820299998</v>
      </c>
      <c r="H44" s="15">
        <f t="shared" si="2"/>
        <v>-6.4805313298636786</v>
      </c>
      <c r="I44" s="15">
        <f t="shared" si="3"/>
        <v>87.993906596476251</v>
      </c>
      <c r="J44" s="14">
        <f>J8+J22+J42</f>
        <v>220477281.02540001</v>
      </c>
      <c r="K44" s="14">
        <f>K8+K22+K42</f>
        <v>221477736.84089997</v>
      </c>
      <c r="L44" s="15">
        <f t="shared" si="4"/>
        <v>0.45376821178446231</v>
      </c>
      <c r="M44" s="15">
        <f t="shared" si="5"/>
        <v>88.004703214425334</v>
      </c>
    </row>
    <row r="45" spans="1:13" ht="31" x14ac:dyDescent="0.25">
      <c r="A45" s="112" t="s">
        <v>219</v>
      </c>
      <c r="B45" s="113">
        <f>B46-B44</f>
        <v>2181251.9580000043</v>
      </c>
      <c r="C45" s="113">
        <f>C46-C44</f>
        <v>2424813.9215200022</v>
      </c>
      <c r="D45" s="114">
        <f t="shared" si="0"/>
        <v>11.166154493372719</v>
      </c>
      <c r="E45" s="114">
        <f t="shared" ref="E45:E46" si="6">C45/C$46*100</f>
        <v>12.553782060636582</v>
      </c>
      <c r="F45" s="113">
        <f>F46-F44</f>
        <v>7304140.0806400329</v>
      </c>
      <c r="G45" s="113">
        <f>G46-G44</f>
        <v>9709750.2366999984</v>
      </c>
      <c r="H45" s="115">
        <f t="shared" si="2"/>
        <v>32.934885277407929</v>
      </c>
      <c r="I45" s="114">
        <f t="shared" si="3"/>
        <v>12.006093403523749</v>
      </c>
      <c r="J45" s="113">
        <f>J46-J44</f>
        <v>19467419.90259999</v>
      </c>
      <c r="K45" s="113">
        <f>K46-K44</f>
        <v>30188059.135100037</v>
      </c>
      <c r="L45" s="115">
        <f t="shared" si="4"/>
        <v>55.069646034954232</v>
      </c>
      <c r="M45" s="114">
        <f t="shared" si="5"/>
        <v>11.99529678557467</v>
      </c>
    </row>
    <row r="46" spans="1:13" ht="20" x14ac:dyDescent="0.25">
      <c r="A46" s="116" t="s">
        <v>220</v>
      </c>
      <c r="B46" s="117">
        <v>23331476.177999999</v>
      </c>
      <c r="C46" s="117">
        <v>19315405.587000001</v>
      </c>
      <c r="D46" s="118">
        <f t="shared" si="0"/>
        <v>-17.213101135824747</v>
      </c>
      <c r="E46" s="119">
        <f t="shared" si="6"/>
        <v>100</v>
      </c>
      <c r="F46" s="117">
        <v>83399278.165000007</v>
      </c>
      <c r="G46" s="117">
        <v>80873519.056999996</v>
      </c>
      <c r="H46" s="118">
        <f t="shared" si="2"/>
        <v>-3.0285143511709554</v>
      </c>
      <c r="I46" s="119">
        <f t="shared" ref="I46" si="7">G46/G$46*100</f>
        <v>100</v>
      </c>
      <c r="J46" s="117">
        <v>239944700.928</v>
      </c>
      <c r="K46" s="117">
        <v>251665795.97600001</v>
      </c>
      <c r="L46" s="118">
        <f t="shared" si="4"/>
        <v>4.8849151503108823</v>
      </c>
      <c r="M46" s="119">
        <f t="shared" ref="M46" si="8">K46/K$46*100</f>
        <v>100</v>
      </c>
    </row>
  </sheetData>
  <mergeCells count="6">
    <mergeCell ref="B1:M4"/>
    <mergeCell ref="A1:A4"/>
    <mergeCell ref="B6:E6"/>
    <mergeCell ref="F6:I6"/>
    <mergeCell ref="J6:M6"/>
    <mergeCell ref="A5:M5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24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1" sqref="I1"/>
    </sheetView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25" t="s">
        <v>54</v>
      </c>
    </row>
    <row r="14" spans="3:3" ht="12.75" customHeight="1" x14ac:dyDescent="0.25"/>
    <row r="16" spans="3:3" ht="12.75" customHeight="1" x14ac:dyDescent="0.25"/>
    <row r="21" spans="3:3" ht="14" x14ac:dyDescent="0.3">
      <c r="C21" s="25" t="s">
        <v>55</v>
      </c>
    </row>
    <row r="34" ht="12.75" customHeight="1" x14ac:dyDescent="0.25"/>
    <row r="50" spans="2:2" ht="12.75" customHeight="1" x14ac:dyDescent="0.25"/>
    <row r="51" spans="2:2" x14ac:dyDescent="0.25">
      <c r="B51" s="24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" sqref="J1"/>
    </sheetView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25" t="s">
        <v>14</v>
      </c>
    </row>
    <row r="2" spans="2:2" ht="14" x14ac:dyDescent="0.3">
      <c r="B2" s="25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24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1" sqref="I1"/>
    </sheetView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25" t="s">
        <v>57</v>
      </c>
    </row>
    <row r="10" spans="2:2" ht="12.75" customHeight="1" x14ac:dyDescent="0.25"/>
    <row r="13" spans="2:2" ht="12.75" customHeight="1" x14ac:dyDescent="0.25"/>
    <row r="18" spans="2:2" ht="14" x14ac:dyDescent="0.3">
      <c r="B18" s="25" t="s">
        <v>58</v>
      </c>
    </row>
    <row r="19" spans="2:2" ht="14" x14ac:dyDescent="0.3">
      <c r="B19" s="25"/>
    </row>
    <row r="20" spans="2:2" ht="14" x14ac:dyDescent="0.3">
      <c r="B20" s="25"/>
    </row>
    <row r="21" spans="2:2" ht="14" x14ac:dyDescent="0.3">
      <c r="B21" s="25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24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Q1" sqref="Q1"/>
    </sheetView>
  </sheetViews>
  <sheetFormatPr defaultColWidth="9.08984375" defaultRowHeight="12.5" x14ac:dyDescent="0.25"/>
  <cols>
    <col min="1" max="1" width="7" customWidth="1"/>
    <col min="2" max="2" width="40.36328125" customWidth="1"/>
    <col min="3" max="4" width="11" style="27" bestFit="1" customWidth="1"/>
    <col min="5" max="5" width="12.36328125" style="28" bestFit="1" customWidth="1"/>
    <col min="6" max="6" width="11" style="28" bestFit="1" customWidth="1"/>
    <col min="7" max="7" width="12.36328125" style="28" bestFit="1" customWidth="1"/>
    <col min="8" max="8" width="11.453125" style="28" bestFit="1" customWidth="1"/>
    <col min="9" max="9" width="12.36328125" style="28" bestFit="1" customWidth="1"/>
    <col min="10" max="10" width="12.6328125" style="28" bestFit="1" customWidth="1"/>
    <col min="11" max="11" width="12.36328125" style="28" bestFit="1" customWidth="1"/>
    <col min="12" max="12" width="11" style="28" customWidth="1"/>
    <col min="13" max="13" width="12.36328125" style="28" bestFit="1" customWidth="1"/>
    <col min="14" max="14" width="11" style="28" bestFit="1" customWidth="1"/>
    <col min="15" max="15" width="13.54296875" style="27" bestFit="1" customWidth="1"/>
  </cols>
  <sheetData>
    <row r="1" spans="1:15" ht="16" thickBot="1" x14ac:dyDescent="0.4">
      <c r="A1" s="71"/>
      <c r="B1" s="84" t="s">
        <v>59</v>
      </c>
      <c r="C1" s="85" t="s">
        <v>43</v>
      </c>
      <c r="D1" s="85" t="s">
        <v>44</v>
      </c>
      <c r="E1" s="85" t="s">
        <v>45</v>
      </c>
      <c r="F1" s="85" t="s">
        <v>46</v>
      </c>
      <c r="G1" s="85" t="s">
        <v>47</v>
      </c>
      <c r="H1" s="85" t="s">
        <v>48</v>
      </c>
      <c r="I1" s="85" t="s">
        <v>0</v>
      </c>
      <c r="J1" s="85" t="s">
        <v>60</v>
      </c>
      <c r="K1" s="85" t="s">
        <v>49</v>
      </c>
      <c r="L1" s="85" t="s">
        <v>50</v>
      </c>
      <c r="M1" s="85" t="s">
        <v>51</v>
      </c>
      <c r="N1" s="85" t="s">
        <v>52</v>
      </c>
      <c r="O1" s="86" t="s">
        <v>41</v>
      </c>
    </row>
    <row r="2" spans="1:15" s="31" customFormat="1" ht="15" thickTop="1" thickBot="1" x14ac:dyDescent="0.35">
      <c r="A2" s="72">
        <v>2023</v>
      </c>
      <c r="B2" s="87" t="s">
        <v>2</v>
      </c>
      <c r="C2" s="88">
        <f>C4+C6+C8+C10+C12+C14+C16+C18+C20+C22</f>
        <v>2865607.7506800001</v>
      </c>
      <c r="D2" s="88">
        <f t="shared" ref="D2:O2" si="0">D4+D6+D8+D10+D12+D14+D16+D18+D20+D22</f>
        <v>2553067.5811100001</v>
      </c>
      <c r="E2" s="88">
        <f t="shared" si="0"/>
        <v>3188755.4044999997</v>
      </c>
      <c r="F2" s="88">
        <f t="shared" si="0"/>
        <v>2568201.4999600002</v>
      </c>
      <c r="G2" s="88"/>
      <c r="H2" s="88"/>
      <c r="I2" s="88"/>
      <c r="J2" s="88"/>
      <c r="K2" s="88"/>
      <c r="L2" s="88"/>
      <c r="M2" s="88"/>
      <c r="N2" s="88"/>
      <c r="O2" s="88">
        <f t="shared" si="0"/>
        <v>11175632.236249998</v>
      </c>
    </row>
    <row r="3" spans="1:15" ht="14.5" thickTop="1" x14ac:dyDescent="0.3">
      <c r="A3" s="71">
        <v>2022</v>
      </c>
      <c r="B3" s="87" t="s">
        <v>2</v>
      </c>
      <c r="C3" s="88">
        <f>C5+C7+C9+C11+C13+C15+C17+C19+C21+C23</f>
        <v>2549557.3796999999</v>
      </c>
      <c r="D3" s="88">
        <f t="shared" ref="D3:O3" si="1">D5+D7+D9+D11+D13+D15+D17+D19+D21+D23</f>
        <v>2742220.8972699996</v>
      </c>
      <c r="E3" s="88">
        <f t="shared" si="1"/>
        <v>2964177.4834699999</v>
      </c>
      <c r="F3" s="88">
        <f t="shared" si="1"/>
        <v>2748811.7916299999</v>
      </c>
      <c r="G3" s="88">
        <f t="shared" si="1"/>
        <v>2408144.8256999999</v>
      </c>
      <c r="H3" s="88">
        <f t="shared" si="1"/>
        <v>2984399.4978300002</v>
      </c>
      <c r="I3" s="88">
        <f t="shared" si="1"/>
        <v>2311607.8848699997</v>
      </c>
      <c r="J3" s="88">
        <f t="shared" si="1"/>
        <v>2759916.1127000004</v>
      </c>
      <c r="K3" s="88">
        <f t="shared" si="1"/>
        <v>2982059.5754899997</v>
      </c>
      <c r="L3" s="88">
        <f t="shared" si="1"/>
        <v>3024379.78462</v>
      </c>
      <c r="M3" s="88">
        <f t="shared" si="1"/>
        <v>3318561.0855400003</v>
      </c>
      <c r="N3" s="88">
        <f t="shared" si="1"/>
        <v>3426141.3709800001</v>
      </c>
      <c r="O3" s="88">
        <f t="shared" si="1"/>
        <v>34219977.689800002</v>
      </c>
    </row>
    <row r="4" spans="1:15" s="31" customFormat="1" ht="14" x14ac:dyDescent="0.3">
      <c r="A4" s="72">
        <v>2023</v>
      </c>
      <c r="B4" s="89" t="s">
        <v>125</v>
      </c>
      <c r="C4" s="90">
        <v>986107.85393999994</v>
      </c>
      <c r="D4" s="90">
        <v>827826.09303999995</v>
      </c>
      <c r="E4" s="90">
        <v>1119210.4286</v>
      </c>
      <c r="F4" s="90">
        <v>868069.48618999997</v>
      </c>
      <c r="G4" s="90"/>
      <c r="H4" s="90"/>
      <c r="I4" s="90"/>
      <c r="J4" s="90"/>
      <c r="K4" s="90"/>
      <c r="L4" s="90"/>
      <c r="M4" s="90"/>
      <c r="N4" s="90"/>
      <c r="O4" s="91">
        <v>3801213.8617699998</v>
      </c>
    </row>
    <row r="5" spans="1:15" ht="14" x14ac:dyDescent="0.3">
      <c r="A5" s="71">
        <v>2022</v>
      </c>
      <c r="B5" s="89" t="s">
        <v>125</v>
      </c>
      <c r="C5" s="90">
        <v>828945.51020000002</v>
      </c>
      <c r="D5" s="90">
        <v>938099.47031999996</v>
      </c>
      <c r="E5" s="90">
        <v>960869.57848000003</v>
      </c>
      <c r="F5" s="90">
        <v>811604.11647000001</v>
      </c>
      <c r="G5" s="90">
        <v>864789.17327999999</v>
      </c>
      <c r="H5" s="90">
        <v>994772.19979999994</v>
      </c>
      <c r="I5" s="90">
        <v>826260.72427000001</v>
      </c>
      <c r="J5" s="90">
        <v>993087.55908000004</v>
      </c>
      <c r="K5" s="90">
        <v>1009061.34397</v>
      </c>
      <c r="L5" s="90">
        <v>1039742.86</v>
      </c>
      <c r="M5" s="90">
        <v>1073206.3493600001</v>
      </c>
      <c r="N5" s="90">
        <v>1122574.0192100001</v>
      </c>
      <c r="O5" s="91">
        <v>11463012.904440001</v>
      </c>
    </row>
    <row r="6" spans="1:15" s="31" customFormat="1" ht="14" x14ac:dyDescent="0.3">
      <c r="A6" s="72">
        <v>2023</v>
      </c>
      <c r="B6" s="89" t="s">
        <v>126</v>
      </c>
      <c r="C6" s="90">
        <v>324303.34879000002</v>
      </c>
      <c r="D6" s="90">
        <v>309013.72662999999</v>
      </c>
      <c r="E6" s="90">
        <v>307256.57396000001</v>
      </c>
      <c r="F6" s="90">
        <v>235850.62576</v>
      </c>
      <c r="G6" s="90"/>
      <c r="H6" s="90"/>
      <c r="I6" s="90"/>
      <c r="J6" s="90"/>
      <c r="K6" s="90"/>
      <c r="L6" s="90"/>
      <c r="M6" s="90"/>
      <c r="N6" s="90"/>
      <c r="O6" s="91">
        <v>1176424.27514</v>
      </c>
    </row>
    <row r="7" spans="1:15" ht="14" x14ac:dyDescent="0.3">
      <c r="A7" s="71">
        <v>2022</v>
      </c>
      <c r="B7" s="89" t="s">
        <v>126</v>
      </c>
      <c r="C7" s="90">
        <v>284427.62802</v>
      </c>
      <c r="D7" s="90">
        <v>253755.51634</v>
      </c>
      <c r="E7" s="90">
        <v>224880.32947</v>
      </c>
      <c r="F7" s="90">
        <v>209873.58611</v>
      </c>
      <c r="G7" s="90">
        <v>189527.81724</v>
      </c>
      <c r="H7" s="90">
        <v>293428.89767999999</v>
      </c>
      <c r="I7" s="90">
        <v>155047.71494000001</v>
      </c>
      <c r="J7" s="90">
        <v>154822.78200000001</v>
      </c>
      <c r="K7" s="90">
        <v>178508.83301</v>
      </c>
      <c r="L7" s="90">
        <v>238876.24402000001</v>
      </c>
      <c r="M7" s="90">
        <v>354076.88809999998</v>
      </c>
      <c r="N7" s="90">
        <v>414806.23102000001</v>
      </c>
      <c r="O7" s="91">
        <v>2952032.46795</v>
      </c>
    </row>
    <row r="8" spans="1:15" s="31" customFormat="1" ht="14" x14ac:dyDescent="0.3">
      <c r="A8" s="72">
        <v>2023</v>
      </c>
      <c r="B8" s="89" t="s">
        <v>127</v>
      </c>
      <c r="C8" s="90">
        <v>170605.71049999999</v>
      </c>
      <c r="D8" s="90">
        <v>170799.23559</v>
      </c>
      <c r="E8" s="90">
        <v>208589.87093</v>
      </c>
      <c r="F8" s="90">
        <v>168619.76574</v>
      </c>
      <c r="G8" s="90"/>
      <c r="H8" s="90"/>
      <c r="I8" s="90"/>
      <c r="J8" s="90"/>
      <c r="K8" s="90"/>
      <c r="L8" s="90"/>
      <c r="M8" s="90"/>
      <c r="N8" s="90"/>
      <c r="O8" s="91">
        <v>718614.58276000002</v>
      </c>
    </row>
    <row r="9" spans="1:15" ht="14" x14ac:dyDescent="0.3">
      <c r="A9" s="71">
        <v>2022</v>
      </c>
      <c r="B9" s="89" t="s">
        <v>127</v>
      </c>
      <c r="C9" s="90">
        <v>172966.68771</v>
      </c>
      <c r="D9" s="90">
        <v>202800.77635999999</v>
      </c>
      <c r="E9" s="90">
        <v>229785.32113999999</v>
      </c>
      <c r="F9" s="90">
        <v>206672.23843999999</v>
      </c>
      <c r="G9" s="90">
        <v>157716.62091999999</v>
      </c>
      <c r="H9" s="90">
        <v>182173.97292</v>
      </c>
      <c r="I9" s="90">
        <v>160742.92937999999</v>
      </c>
      <c r="J9" s="90">
        <v>235788.68835000001</v>
      </c>
      <c r="K9" s="90">
        <v>261484.11635</v>
      </c>
      <c r="L9" s="90">
        <v>246207.51204999999</v>
      </c>
      <c r="M9" s="90">
        <v>231119.84904999999</v>
      </c>
      <c r="N9" s="90">
        <v>237137.17118999999</v>
      </c>
      <c r="O9" s="91">
        <v>2524595.8838599999</v>
      </c>
    </row>
    <row r="10" spans="1:15" s="31" customFormat="1" ht="14" x14ac:dyDescent="0.3">
      <c r="A10" s="72">
        <v>2023</v>
      </c>
      <c r="B10" s="89" t="s">
        <v>128</v>
      </c>
      <c r="C10" s="90">
        <v>127705.96103999999</v>
      </c>
      <c r="D10" s="90">
        <v>106671.62427</v>
      </c>
      <c r="E10" s="90">
        <v>149477.23407000001</v>
      </c>
      <c r="F10" s="90">
        <v>109349.42396</v>
      </c>
      <c r="G10" s="90"/>
      <c r="H10" s="90"/>
      <c r="I10" s="90"/>
      <c r="J10" s="90"/>
      <c r="K10" s="90"/>
      <c r="L10" s="90"/>
      <c r="M10" s="90"/>
      <c r="N10" s="90"/>
      <c r="O10" s="91">
        <v>493204.24333999999</v>
      </c>
    </row>
    <row r="11" spans="1:15" ht="14" x14ac:dyDescent="0.3">
      <c r="A11" s="71">
        <v>2022</v>
      </c>
      <c r="B11" s="89" t="s">
        <v>128</v>
      </c>
      <c r="C11" s="90">
        <v>119385.47077</v>
      </c>
      <c r="D11" s="90">
        <v>126400.26445</v>
      </c>
      <c r="E11" s="90">
        <v>155057.61134999999</v>
      </c>
      <c r="F11" s="90">
        <v>138303.67055000001</v>
      </c>
      <c r="G11" s="90">
        <v>94929.953850000005</v>
      </c>
      <c r="H11" s="90">
        <v>119314.41304</v>
      </c>
      <c r="I11" s="90">
        <v>74147.693660000004</v>
      </c>
      <c r="J11" s="90">
        <v>105840.06853</v>
      </c>
      <c r="K11" s="90">
        <v>146586.54868000001</v>
      </c>
      <c r="L11" s="90">
        <v>176725.45237000001</v>
      </c>
      <c r="M11" s="90">
        <v>168184.07066999999</v>
      </c>
      <c r="N11" s="90">
        <v>145678.29381999999</v>
      </c>
      <c r="O11" s="91">
        <v>1570553.51174</v>
      </c>
    </row>
    <row r="12" spans="1:15" s="31" customFormat="1" ht="14" x14ac:dyDescent="0.3">
      <c r="A12" s="72">
        <v>2023</v>
      </c>
      <c r="B12" s="89" t="s">
        <v>129</v>
      </c>
      <c r="C12" s="90">
        <v>142207.69128</v>
      </c>
      <c r="D12" s="90">
        <v>155898.65695</v>
      </c>
      <c r="E12" s="90">
        <v>156385.12418000001</v>
      </c>
      <c r="F12" s="90">
        <v>125249.69005</v>
      </c>
      <c r="G12" s="90"/>
      <c r="H12" s="90"/>
      <c r="I12" s="90"/>
      <c r="J12" s="90"/>
      <c r="K12" s="90"/>
      <c r="L12" s="90"/>
      <c r="M12" s="90"/>
      <c r="N12" s="90"/>
      <c r="O12" s="91">
        <v>579741.16246000002</v>
      </c>
    </row>
    <row r="13" spans="1:15" ht="14" x14ac:dyDescent="0.3">
      <c r="A13" s="71">
        <v>2022</v>
      </c>
      <c r="B13" s="89" t="s">
        <v>129</v>
      </c>
      <c r="C13" s="90">
        <v>181950.72448999999</v>
      </c>
      <c r="D13" s="90">
        <v>165835.78760000001</v>
      </c>
      <c r="E13" s="90">
        <v>147564.06748999999</v>
      </c>
      <c r="F13" s="90">
        <v>124825.16201</v>
      </c>
      <c r="G13" s="90">
        <v>99421.289829999994</v>
      </c>
      <c r="H13" s="90">
        <v>111564.36086</v>
      </c>
      <c r="I13" s="90">
        <v>85829.990950000007</v>
      </c>
      <c r="J13" s="90">
        <v>90841.221390000006</v>
      </c>
      <c r="K13" s="90">
        <v>135309.70667000001</v>
      </c>
      <c r="L13" s="90">
        <v>177542.68354999999</v>
      </c>
      <c r="M13" s="90">
        <v>224033.9216</v>
      </c>
      <c r="N13" s="90">
        <v>203012.11731</v>
      </c>
      <c r="O13" s="91">
        <v>1747731.0337499999</v>
      </c>
    </row>
    <row r="14" spans="1:15" s="31" customFormat="1" ht="14" x14ac:dyDescent="0.3">
      <c r="A14" s="72">
        <v>2023</v>
      </c>
      <c r="B14" s="89" t="s">
        <v>130</v>
      </c>
      <c r="C14" s="90">
        <v>119115.00689</v>
      </c>
      <c r="D14" s="90">
        <v>81393.866899999994</v>
      </c>
      <c r="E14" s="90">
        <v>91987.760490000001</v>
      </c>
      <c r="F14" s="90">
        <v>84519.935540000006</v>
      </c>
      <c r="G14" s="90"/>
      <c r="H14" s="90"/>
      <c r="I14" s="90"/>
      <c r="J14" s="90"/>
      <c r="K14" s="90"/>
      <c r="L14" s="90"/>
      <c r="M14" s="90"/>
      <c r="N14" s="90"/>
      <c r="O14" s="91">
        <v>377016.56981999998</v>
      </c>
    </row>
    <row r="15" spans="1:15" ht="14" x14ac:dyDescent="0.3">
      <c r="A15" s="71">
        <v>2022</v>
      </c>
      <c r="B15" s="89" t="s">
        <v>130</v>
      </c>
      <c r="C15" s="90">
        <v>37521.507830000002</v>
      </c>
      <c r="D15" s="90">
        <v>46265.332340000001</v>
      </c>
      <c r="E15" s="90">
        <v>31049.380369999999</v>
      </c>
      <c r="F15" s="90">
        <v>29631.197840000001</v>
      </c>
      <c r="G15" s="90">
        <v>21837.58901</v>
      </c>
      <c r="H15" s="90">
        <v>26325.63495</v>
      </c>
      <c r="I15" s="90">
        <v>24070.12631</v>
      </c>
      <c r="J15" s="90">
        <v>29110.841799999998</v>
      </c>
      <c r="K15" s="90">
        <v>44324.273529999999</v>
      </c>
      <c r="L15" s="90">
        <v>37818.71056</v>
      </c>
      <c r="M15" s="90">
        <v>64223.611640000003</v>
      </c>
      <c r="N15" s="90">
        <v>103405.87989</v>
      </c>
      <c r="O15" s="91">
        <v>495584.08607000002</v>
      </c>
    </row>
    <row r="16" spans="1:15" ht="14" x14ac:dyDescent="0.3">
      <c r="A16" s="72">
        <v>2023</v>
      </c>
      <c r="B16" s="89" t="s">
        <v>131</v>
      </c>
      <c r="C16" s="90">
        <v>86086.110459999996</v>
      </c>
      <c r="D16" s="90">
        <v>64822.363810000003</v>
      </c>
      <c r="E16" s="90">
        <v>71187.896110000001</v>
      </c>
      <c r="F16" s="90">
        <v>58500.140330000002</v>
      </c>
      <c r="G16" s="90"/>
      <c r="H16" s="90"/>
      <c r="I16" s="90"/>
      <c r="J16" s="90"/>
      <c r="K16" s="90"/>
      <c r="L16" s="90"/>
      <c r="M16" s="90"/>
      <c r="N16" s="90"/>
      <c r="O16" s="91">
        <v>280596.51071</v>
      </c>
    </row>
    <row r="17" spans="1:15" ht="14" x14ac:dyDescent="0.3">
      <c r="A17" s="71">
        <v>2022</v>
      </c>
      <c r="B17" s="89" t="s">
        <v>131</v>
      </c>
      <c r="C17" s="90">
        <v>54248.671849999999</v>
      </c>
      <c r="D17" s="90">
        <v>55002.358999999997</v>
      </c>
      <c r="E17" s="90">
        <v>64496.353640000001</v>
      </c>
      <c r="F17" s="90">
        <v>51947.963620000002</v>
      </c>
      <c r="G17" s="90">
        <v>53632.734109999998</v>
      </c>
      <c r="H17" s="90">
        <v>78822.504300000001</v>
      </c>
      <c r="I17" s="90">
        <v>56311.739930000003</v>
      </c>
      <c r="J17" s="90">
        <v>88413.106140000004</v>
      </c>
      <c r="K17" s="90">
        <v>83802.197409999993</v>
      </c>
      <c r="L17" s="90">
        <v>87581.333559999999</v>
      </c>
      <c r="M17" s="90">
        <v>75182.485799999995</v>
      </c>
      <c r="N17" s="90">
        <v>79429.707819999996</v>
      </c>
      <c r="O17" s="91">
        <v>828871.15717999998</v>
      </c>
    </row>
    <row r="18" spans="1:15" ht="14" x14ac:dyDescent="0.3">
      <c r="A18" s="72">
        <v>2023</v>
      </c>
      <c r="B18" s="89" t="s">
        <v>132</v>
      </c>
      <c r="C18" s="90">
        <v>13946.6906</v>
      </c>
      <c r="D18" s="90">
        <v>16118.00505</v>
      </c>
      <c r="E18" s="90">
        <v>18069.299940000001</v>
      </c>
      <c r="F18" s="90">
        <v>14445.556570000001</v>
      </c>
      <c r="G18" s="90"/>
      <c r="H18" s="90"/>
      <c r="I18" s="90"/>
      <c r="J18" s="90"/>
      <c r="K18" s="90"/>
      <c r="L18" s="90"/>
      <c r="M18" s="90"/>
      <c r="N18" s="90"/>
      <c r="O18" s="91">
        <v>62579.552159999999</v>
      </c>
    </row>
    <row r="19" spans="1:15" ht="14" x14ac:dyDescent="0.3">
      <c r="A19" s="71">
        <v>2022</v>
      </c>
      <c r="B19" s="89" t="s">
        <v>132</v>
      </c>
      <c r="C19" s="90">
        <v>12415.09123</v>
      </c>
      <c r="D19" s="90">
        <v>15693.36544</v>
      </c>
      <c r="E19" s="90">
        <v>17018.63062</v>
      </c>
      <c r="F19" s="90">
        <v>18025.69253</v>
      </c>
      <c r="G19" s="90">
        <v>12424.481959999999</v>
      </c>
      <c r="H19" s="90">
        <v>9079.7731199999998</v>
      </c>
      <c r="I19" s="90">
        <v>5411.4847600000003</v>
      </c>
      <c r="J19" s="90">
        <v>8150.7517200000002</v>
      </c>
      <c r="K19" s="90">
        <v>7678.1554299999998</v>
      </c>
      <c r="L19" s="90">
        <v>8254.6918999999998</v>
      </c>
      <c r="M19" s="90">
        <v>10091.904850000001</v>
      </c>
      <c r="N19" s="90">
        <v>12919.24202</v>
      </c>
      <c r="O19" s="91">
        <v>137163.26558000001</v>
      </c>
    </row>
    <row r="20" spans="1:15" ht="14" x14ac:dyDescent="0.3">
      <c r="A20" s="72">
        <v>2023</v>
      </c>
      <c r="B20" s="89" t="s">
        <v>133</v>
      </c>
      <c r="C20" s="92">
        <v>270990.67255000002</v>
      </c>
      <c r="D20" s="92">
        <v>243333.69488</v>
      </c>
      <c r="E20" s="92">
        <v>306645.38916999998</v>
      </c>
      <c r="F20" s="92">
        <v>275517.06439999997</v>
      </c>
      <c r="G20" s="92"/>
      <c r="H20" s="90"/>
      <c r="I20" s="90"/>
      <c r="J20" s="90"/>
      <c r="K20" s="90"/>
      <c r="L20" s="90"/>
      <c r="M20" s="90"/>
      <c r="N20" s="90"/>
      <c r="O20" s="91">
        <v>1096486.821</v>
      </c>
    </row>
    <row r="21" spans="1:15" ht="14" x14ac:dyDescent="0.3">
      <c r="A21" s="71">
        <v>2022</v>
      </c>
      <c r="B21" s="89" t="s">
        <v>133</v>
      </c>
      <c r="C21" s="90">
        <v>300295.32032</v>
      </c>
      <c r="D21" s="90">
        <v>316201.99005999998</v>
      </c>
      <c r="E21" s="90">
        <v>381564.50910000002</v>
      </c>
      <c r="F21" s="90">
        <v>382265.55797999998</v>
      </c>
      <c r="G21" s="90">
        <v>301401.84957000002</v>
      </c>
      <c r="H21" s="90">
        <v>369561.76286000002</v>
      </c>
      <c r="I21" s="90">
        <v>318336.14055000001</v>
      </c>
      <c r="J21" s="90">
        <v>323036.57241000002</v>
      </c>
      <c r="K21" s="90">
        <v>355787.51679000002</v>
      </c>
      <c r="L21" s="90">
        <v>308775.10398000001</v>
      </c>
      <c r="M21" s="90">
        <v>355407.83247000002</v>
      </c>
      <c r="N21" s="90">
        <v>351901.11695</v>
      </c>
      <c r="O21" s="91">
        <v>4064535.2730399999</v>
      </c>
    </row>
    <row r="22" spans="1:15" ht="14" x14ac:dyDescent="0.3">
      <c r="A22" s="72">
        <v>2023</v>
      </c>
      <c r="B22" s="89" t="s">
        <v>134</v>
      </c>
      <c r="C22" s="92">
        <v>624538.70463000005</v>
      </c>
      <c r="D22" s="92">
        <v>577190.31399000005</v>
      </c>
      <c r="E22" s="92">
        <v>759945.82704999996</v>
      </c>
      <c r="F22" s="92">
        <v>628079.81142000004</v>
      </c>
      <c r="G22" s="92"/>
      <c r="H22" s="90"/>
      <c r="I22" s="90"/>
      <c r="J22" s="90"/>
      <c r="K22" s="90"/>
      <c r="L22" s="90"/>
      <c r="M22" s="90"/>
      <c r="N22" s="90"/>
      <c r="O22" s="91">
        <v>2589754.6570899999</v>
      </c>
    </row>
    <row r="23" spans="1:15" ht="14" x14ac:dyDescent="0.3">
      <c r="A23" s="71">
        <v>2022</v>
      </c>
      <c r="B23" s="89" t="s">
        <v>134</v>
      </c>
      <c r="C23" s="90">
        <v>557400.76728000003</v>
      </c>
      <c r="D23" s="92">
        <v>622166.03535999998</v>
      </c>
      <c r="E23" s="90">
        <v>751891.70181</v>
      </c>
      <c r="F23" s="90">
        <v>775662.60608000006</v>
      </c>
      <c r="G23" s="90">
        <v>612463.31593000004</v>
      </c>
      <c r="H23" s="90">
        <v>799355.97829999996</v>
      </c>
      <c r="I23" s="90">
        <v>605449.34011999995</v>
      </c>
      <c r="J23" s="90">
        <v>730824.52127999999</v>
      </c>
      <c r="K23" s="90">
        <v>759516.88364999997</v>
      </c>
      <c r="L23" s="90">
        <v>702855.19262999995</v>
      </c>
      <c r="M23" s="90">
        <v>763034.17200000002</v>
      </c>
      <c r="N23" s="90">
        <v>755277.59175000002</v>
      </c>
      <c r="O23" s="91">
        <v>8435898.1061899997</v>
      </c>
    </row>
    <row r="24" spans="1:15" ht="14" x14ac:dyDescent="0.3">
      <c r="A24" s="72">
        <v>2023</v>
      </c>
      <c r="B24" s="87" t="s">
        <v>14</v>
      </c>
      <c r="C24" s="93">
        <f>C26+C28+C30+C32+C34+C36+C38+C40+C42+C44+C46+C48+C50+C52+C54+C56</f>
        <v>13629603.342350001</v>
      </c>
      <c r="D24" s="93">
        <f t="shared" ref="D24:O24" si="2">D26+D28+D30+D32+D34+D36+D38+D40+D42+D44+D46+D48+D50+D52+D54+D56</f>
        <v>13501111.799810002</v>
      </c>
      <c r="E24" s="93">
        <f t="shared" si="2"/>
        <v>17213014.972270001</v>
      </c>
      <c r="F24" s="93">
        <f t="shared" si="2"/>
        <v>13852297.144970002</v>
      </c>
      <c r="G24" s="93"/>
      <c r="H24" s="93"/>
      <c r="I24" s="93"/>
      <c r="J24" s="93"/>
      <c r="K24" s="93"/>
      <c r="L24" s="93"/>
      <c r="M24" s="93"/>
      <c r="N24" s="93"/>
      <c r="O24" s="93">
        <f t="shared" si="2"/>
        <v>58196027.259399988</v>
      </c>
    </row>
    <row r="25" spans="1:15" ht="14" x14ac:dyDescent="0.3">
      <c r="A25" s="71">
        <v>2022</v>
      </c>
      <c r="B25" s="87" t="s">
        <v>14</v>
      </c>
      <c r="C25" s="93">
        <f>C27+C29+C31+C33+C35+C37+C39+C41+C43+C45+C47+C49+C51+C53+C55+C57</f>
        <v>13085999.595710004</v>
      </c>
      <c r="D25" s="93">
        <f t="shared" ref="D25:O25" si="3">D27+D29+D31+D33+D35+D37+D39+D41+D43+D45+D47+D49+D51+D53+D55+D57</f>
        <v>14950400.182199998</v>
      </c>
      <c r="E25" s="93">
        <f t="shared" si="3"/>
        <v>17128390.278990004</v>
      </c>
      <c r="F25" s="93">
        <f t="shared" si="3"/>
        <v>17697267.26847</v>
      </c>
      <c r="G25" s="93">
        <f t="shared" si="3"/>
        <v>14045363.326250002</v>
      </c>
      <c r="H25" s="93">
        <f t="shared" si="3"/>
        <v>17242864.214979999</v>
      </c>
      <c r="I25" s="93">
        <f t="shared" si="3"/>
        <v>13508701.718390001</v>
      </c>
      <c r="J25" s="93">
        <f t="shared" si="3"/>
        <v>15249886.029620003</v>
      </c>
      <c r="K25" s="93">
        <f t="shared" si="3"/>
        <v>16237339.394259999</v>
      </c>
      <c r="L25" s="93">
        <f t="shared" si="3"/>
        <v>14996272.3246</v>
      </c>
      <c r="M25" s="93">
        <f t="shared" si="3"/>
        <v>15460929.65894</v>
      </c>
      <c r="N25" s="93">
        <f t="shared" si="3"/>
        <v>16130582.0086</v>
      </c>
      <c r="O25" s="93">
        <f t="shared" si="3"/>
        <v>185733996.00101</v>
      </c>
    </row>
    <row r="26" spans="1:15" ht="14" x14ac:dyDescent="0.3">
      <c r="A26" s="72">
        <v>2023</v>
      </c>
      <c r="B26" s="89" t="s">
        <v>135</v>
      </c>
      <c r="C26" s="90">
        <v>818160.38104999997</v>
      </c>
      <c r="D26" s="90">
        <v>718813.58473</v>
      </c>
      <c r="E26" s="90">
        <v>902427.41092000005</v>
      </c>
      <c r="F26" s="90">
        <v>758711.41816</v>
      </c>
      <c r="G26" s="90"/>
      <c r="H26" s="90"/>
      <c r="I26" s="90"/>
      <c r="J26" s="90"/>
      <c r="K26" s="90"/>
      <c r="L26" s="90"/>
      <c r="M26" s="90"/>
      <c r="N26" s="90"/>
      <c r="O26" s="91">
        <v>3198112.7948599998</v>
      </c>
    </row>
    <row r="27" spans="1:15" ht="14" x14ac:dyDescent="0.3">
      <c r="A27" s="71">
        <v>2022</v>
      </c>
      <c r="B27" s="89" t="s">
        <v>135</v>
      </c>
      <c r="C27" s="90">
        <v>814822.90006000001</v>
      </c>
      <c r="D27" s="90">
        <v>879800.01891999994</v>
      </c>
      <c r="E27" s="90">
        <v>950792.28509000002</v>
      </c>
      <c r="F27" s="90">
        <v>992917.55605999997</v>
      </c>
      <c r="G27" s="90">
        <v>766271.68854</v>
      </c>
      <c r="H27" s="90">
        <v>980914.60858</v>
      </c>
      <c r="I27" s="90">
        <v>726549.47731999995</v>
      </c>
      <c r="J27" s="90">
        <v>834432.31015000003</v>
      </c>
      <c r="K27" s="90">
        <v>933701.87228999997</v>
      </c>
      <c r="L27" s="90">
        <v>832687.68429</v>
      </c>
      <c r="M27" s="90">
        <v>843158.09291000001</v>
      </c>
      <c r="N27" s="90">
        <v>797458.87353999994</v>
      </c>
      <c r="O27" s="91">
        <v>10353507.36775</v>
      </c>
    </row>
    <row r="28" spans="1:15" ht="14" x14ac:dyDescent="0.3">
      <c r="A28" s="72">
        <v>2023</v>
      </c>
      <c r="B28" s="89" t="s">
        <v>136</v>
      </c>
      <c r="C28" s="90">
        <v>178492.14128000001</v>
      </c>
      <c r="D28" s="90">
        <v>171952.45533</v>
      </c>
      <c r="E28" s="90">
        <v>219662.63264</v>
      </c>
      <c r="F28" s="90">
        <v>146500.81468000001</v>
      </c>
      <c r="G28" s="90"/>
      <c r="H28" s="90"/>
      <c r="I28" s="90"/>
      <c r="J28" s="90"/>
      <c r="K28" s="90"/>
      <c r="L28" s="90"/>
      <c r="M28" s="90"/>
      <c r="N28" s="90"/>
      <c r="O28" s="91">
        <v>716608.04393000004</v>
      </c>
    </row>
    <row r="29" spans="1:15" ht="14" x14ac:dyDescent="0.3">
      <c r="A29" s="71">
        <v>2022</v>
      </c>
      <c r="B29" s="89" t="s">
        <v>136</v>
      </c>
      <c r="C29" s="90">
        <v>132687.65895000001</v>
      </c>
      <c r="D29" s="90">
        <v>177385.01052000001</v>
      </c>
      <c r="E29" s="90">
        <v>191676.46015999999</v>
      </c>
      <c r="F29" s="90">
        <v>186942.61778999999</v>
      </c>
      <c r="G29" s="90">
        <v>116439.71348999999</v>
      </c>
      <c r="H29" s="90">
        <v>171939.23658</v>
      </c>
      <c r="I29" s="90">
        <v>155363.01069</v>
      </c>
      <c r="J29" s="90">
        <v>190902.68833999999</v>
      </c>
      <c r="K29" s="90">
        <v>209773.36084000001</v>
      </c>
      <c r="L29" s="90">
        <v>168290.57793999999</v>
      </c>
      <c r="M29" s="90">
        <v>173173.59757000001</v>
      </c>
      <c r="N29" s="90">
        <v>182055.85263000001</v>
      </c>
      <c r="O29" s="91">
        <v>2056629.7855</v>
      </c>
    </row>
    <row r="30" spans="1:15" s="31" customFormat="1" ht="14" x14ac:dyDescent="0.3">
      <c r="A30" s="72">
        <v>2023</v>
      </c>
      <c r="B30" s="89" t="s">
        <v>137</v>
      </c>
      <c r="C30" s="90">
        <v>210929.53599</v>
      </c>
      <c r="D30" s="90">
        <v>135305.71932999999</v>
      </c>
      <c r="E30" s="90">
        <v>263348.77402999997</v>
      </c>
      <c r="F30" s="90">
        <v>216567.15883999999</v>
      </c>
      <c r="G30" s="90"/>
      <c r="H30" s="90"/>
      <c r="I30" s="90"/>
      <c r="J30" s="90"/>
      <c r="K30" s="90"/>
      <c r="L30" s="90"/>
      <c r="M30" s="90"/>
      <c r="N30" s="90"/>
      <c r="O30" s="91">
        <v>826151.18819000002</v>
      </c>
    </row>
    <row r="31" spans="1:15" ht="14" x14ac:dyDescent="0.3">
      <c r="A31" s="71">
        <v>2022</v>
      </c>
      <c r="B31" s="89" t="s">
        <v>137</v>
      </c>
      <c r="C31" s="90">
        <v>198477.64064999999</v>
      </c>
      <c r="D31" s="90">
        <v>251000.23457999999</v>
      </c>
      <c r="E31" s="90">
        <v>259245.27828999999</v>
      </c>
      <c r="F31" s="90">
        <v>262164.34668000002</v>
      </c>
      <c r="G31" s="90">
        <v>157792.49171</v>
      </c>
      <c r="H31" s="90">
        <v>225184.98795000001</v>
      </c>
      <c r="I31" s="90">
        <v>156147.20764000001</v>
      </c>
      <c r="J31" s="90">
        <v>224283.58918000001</v>
      </c>
      <c r="K31" s="90">
        <v>245518.36559999999</v>
      </c>
      <c r="L31" s="90">
        <v>256687.9411</v>
      </c>
      <c r="M31" s="90">
        <v>256453.57212999999</v>
      </c>
      <c r="N31" s="90">
        <v>260559.78106000001</v>
      </c>
      <c r="O31" s="91">
        <v>2753515.4365699999</v>
      </c>
    </row>
    <row r="32" spans="1:15" ht="14" x14ac:dyDescent="0.3">
      <c r="A32" s="72">
        <v>2023</v>
      </c>
      <c r="B32" s="89" t="s">
        <v>138</v>
      </c>
      <c r="C32" s="92">
        <v>2295701.8109800001</v>
      </c>
      <c r="D32" s="92">
        <v>2255979.3252900001</v>
      </c>
      <c r="E32" s="92">
        <v>2872078.3231299999</v>
      </c>
      <c r="F32" s="92">
        <v>2407414.69471</v>
      </c>
      <c r="G32" s="92"/>
      <c r="H32" s="92"/>
      <c r="I32" s="92"/>
      <c r="J32" s="92"/>
      <c r="K32" s="92"/>
      <c r="L32" s="92"/>
      <c r="M32" s="92"/>
      <c r="N32" s="92"/>
      <c r="O32" s="91">
        <v>9831174.1541099995</v>
      </c>
    </row>
    <row r="33" spans="1:15" ht="14" x14ac:dyDescent="0.3">
      <c r="A33" s="71">
        <v>2022</v>
      </c>
      <c r="B33" s="89" t="s">
        <v>138</v>
      </c>
      <c r="C33" s="90">
        <v>2140750.01669</v>
      </c>
      <c r="D33" s="90">
        <v>2432042.1466100002</v>
      </c>
      <c r="E33" s="90">
        <v>3018911.40943</v>
      </c>
      <c r="F33" s="92">
        <v>3329557.4687399999</v>
      </c>
      <c r="G33" s="92">
        <v>2789111.5136600002</v>
      </c>
      <c r="H33" s="92">
        <v>3166435.0626699999</v>
      </c>
      <c r="I33" s="92">
        <v>2890332.05632</v>
      </c>
      <c r="J33" s="92">
        <v>2921094.1971200001</v>
      </c>
      <c r="K33" s="92">
        <v>2938691.3251899998</v>
      </c>
      <c r="L33" s="92">
        <v>2601519.9813399999</v>
      </c>
      <c r="M33" s="92">
        <v>2594943.67796</v>
      </c>
      <c r="N33" s="92">
        <v>2694064.1003</v>
      </c>
      <c r="O33" s="91">
        <v>33517452.95603</v>
      </c>
    </row>
    <row r="34" spans="1:15" ht="14" x14ac:dyDescent="0.3">
      <c r="A34" s="72">
        <v>2023</v>
      </c>
      <c r="B34" s="89" t="s">
        <v>139</v>
      </c>
      <c r="C34" s="90">
        <v>1627731.8248000001</v>
      </c>
      <c r="D34" s="90">
        <v>1578450.2128399999</v>
      </c>
      <c r="E34" s="90">
        <v>1994914.99688</v>
      </c>
      <c r="F34" s="90">
        <v>1502526.3230999999</v>
      </c>
      <c r="G34" s="90"/>
      <c r="H34" s="90"/>
      <c r="I34" s="90"/>
      <c r="J34" s="90"/>
      <c r="K34" s="90"/>
      <c r="L34" s="90"/>
      <c r="M34" s="90"/>
      <c r="N34" s="90"/>
      <c r="O34" s="91">
        <v>6703623.3576199999</v>
      </c>
    </row>
    <row r="35" spans="1:15" ht="14" x14ac:dyDescent="0.3">
      <c r="A35" s="71">
        <v>2022</v>
      </c>
      <c r="B35" s="89" t="s">
        <v>139</v>
      </c>
      <c r="C35" s="90">
        <v>1591577.56587</v>
      </c>
      <c r="D35" s="90">
        <v>1840359.7731900001</v>
      </c>
      <c r="E35" s="90">
        <v>2014044.8740600001</v>
      </c>
      <c r="F35" s="90">
        <v>2035688.34757</v>
      </c>
      <c r="G35" s="90">
        <v>1335849.5333499999</v>
      </c>
      <c r="H35" s="90">
        <v>1965720.7038499999</v>
      </c>
      <c r="I35" s="90">
        <v>1617527.99428</v>
      </c>
      <c r="J35" s="90">
        <v>1836818.91986</v>
      </c>
      <c r="K35" s="90">
        <v>1920678.6368499999</v>
      </c>
      <c r="L35" s="90">
        <v>1702344.63616</v>
      </c>
      <c r="M35" s="90">
        <v>1631619.24529</v>
      </c>
      <c r="N35" s="90">
        <v>1704293.9457700001</v>
      </c>
      <c r="O35" s="91">
        <v>21196524.176100001</v>
      </c>
    </row>
    <row r="36" spans="1:15" ht="14" x14ac:dyDescent="0.3">
      <c r="A36" s="72">
        <v>2023</v>
      </c>
      <c r="B36" s="89" t="s">
        <v>140</v>
      </c>
      <c r="C36" s="90">
        <v>2714470.9862500001</v>
      </c>
      <c r="D36" s="90">
        <v>2613651.8114800001</v>
      </c>
      <c r="E36" s="90">
        <v>3288860.3330899999</v>
      </c>
      <c r="F36" s="90">
        <v>2693561.8371100002</v>
      </c>
      <c r="G36" s="90"/>
      <c r="H36" s="90"/>
      <c r="I36" s="90"/>
      <c r="J36" s="90"/>
      <c r="K36" s="90"/>
      <c r="L36" s="90"/>
      <c r="M36" s="90"/>
      <c r="N36" s="90"/>
      <c r="O36" s="91">
        <v>11310544.96793</v>
      </c>
    </row>
    <row r="37" spans="1:15" ht="14" x14ac:dyDescent="0.3">
      <c r="A37" s="71">
        <v>2022</v>
      </c>
      <c r="B37" s="89" t="s">
        <v>140</v>
      </c>
      <c r="C37" s="90">
        <v>2227496.1269700001</v>
      </c>
      <c r="D37" s="90">
        <v>2538030.7753300001</v>
      </c>
      <c r="E37" s="90">
        <v>2679476.4512</v>
      </c>
      <c r="F37" s="90">
        <v>2742252.9052900001</v>
      </c>
      <c r="G37" s="90">
        <v>2294859.9537499999</v>
      </c>
      <c r="H37" s="90">
        <v>2768733.2277000002</v>
      </c>
      <c r="I37" s="90">
        <v>2048247.6850399999</v>
      </c>
      <c r="J37" s="90">
        <v>2264595.49835</v>
      </c>
      <c r="K37" s="90">
        <v>2751304.5730599998</v>
      </c>
      <c r="L37" s="90">
        <v>2647901.2703800001</v>
      </c>
      <c r="M37" s="90">
        <v>2872409.7216400001</v>
      </c>
      <c r="N37" s="90">
        <v>3142858.8158999998</v>
      </c>
      <c r="O37" s="91">
        <v>30978167.004609998</v>
      </c>
    </row>
    <row r="38" spans="1:15" ht="14" x14ac:dyDescent="0.3">
      <c r="A38" s="72">
        <v>2023</v>
      </c>
      <c r="B38" s="89" t="s">
        <v>141</v>
      </c>
      <c r="C38" s="90">
        <v>20511.080989999999</v>
      </c>
      <c r="D38" s="90">
        <v>48988.009310000001</v>
      </c>
      <c r="E38" s="90">
        <v>108585.76742</v>
      </c>
      <c r="F38" s="90">
        <v>107990.90265</v>
      </c>
      <c r="G38" s="90"/>
      <c r="H38" s="90"/>
      <c r="I38" s="90"/>
      <c r="J38" s="90"/>
      <c r="K38" s="90"/>
      <c r="L38" s="90"/>
      <c r="M38" s="90"/>
      <c r="N38" s="90"/>
      <c r="O38" s="91">
        <v>286075.76036999997</v>
      </c>
    </row>
    <row r="39" spans="1:15" ht="14" x14ac:dyDescent="0.3">
      <c r="A39" s="71">
        <v>2022</v>
      </c>
      <c r="B39" s="89" t="s">
        <v>141</v>
      </c>
      <c r="C39" s="90">
        <v>70779.795960000003</v>
      </c>
      <c r="D39" s="90">
        <v>67064.578930000003</v>
      </c>
      <c r="E39" s="90">
        <v>140227.68844</v>
      </c>
      <c r="F39" s="90">
        <v>198881.65714</v>
      </c>
      <c r="G39" s="90">
        <v>100124.42561000001</v>
      </c>
      <c r="H39" s="90">
        <v>101131.22425</v>
      </c>
      <c r="I39" s="90">
        <v>44142.997860000003</v>
      </c>
      <c r="J39" s="90">
        <v>77395.488570000001</v>
      </c>
      <c r="K39" s="90">
        <v>199348.73256</v>
      </c>
      <c r="L39" s="90">
        <v>209571.99903000001</v>
      </c>
      <c r="M39" s="90">
        <v>55079.846700000002</v>
      </c>
      <c r="N39" s="90">
        <v>189314.94339</v>
      </c>
      <c r="O39" s="91">
        <v>1453063.3784399999</v>
      </c>
    </row>
    <row r="40" spans="1:15" ht="14" x14ac:dyDescent="0.3">
      <c r="A40" s="72">
        <v>2023</v>
      </c>
      <c r="B40" s="89" t="s">
        <v>142</v>
      </c>
      <c r="C40" s="90">
        <v>1173765.5584400001</v>
      </c>
      <c r="D40" s="90">
        <v>1307672.62888</v>
      </c>
      <c r="E40" s="90">
        <v>1516512.7461300001</v>
      </c>
      <c r="F40" s="90">
        <v>1222714.55534</v>
      </c>
      <c r="G40" s="90"/>
      <c r="H40" s="90"/>
      <c r="I40" s="90"/>
      <c r="J40" s="90"/>
      <c r="K40" s="90"/>
      <c r="L40" s="90"/>
      <c r="M40" s="90"/>
      <c r="N40" s="90"/>
      <c r="O40" s="91">
        <v>5220665.4887899999</v>
      </c>
    </row>
    <row r="41" spans="1:15" ht="14" x14ac:dyDescent="0.3">
      <c r="A41" s="71">
        <v>2022</v>
      </c>
      <c r="B41" s="89" t="s">
        <v>142</v>
      </c>
      <c r="C41" s="90">
        <v>980376.86144999997</v>
      </c>
      <c r="D41" s="90">
        <v>1173475.6285399999</v>
      </c>
      <c r="E41" s="90">
        <v>1365461.8518999999</v>
      </c>
      <c r="F41" s="90">
        <v>1395625.0508300001</v>
      </c>
      <c r="G41" s="90">
        <v>1064265.91447</v>
      </c>
      <c r="H41" s="90">
        <v>1356619.8579200001</v>
      </c>
      <c r="I41" s="90">
        <v>1024659.93056</v>
      </c>
      <c r="J41" s="90">
        <v>1253690.22909</v>
      </c>
      <c r="K41" s="90">
        <v>1334633.2643899999</v>
      </c>
      <c r="L41" s="90">
        <v>1320621.2350699999</v>
      </c>
      <c r="M41" s="90">
        <v>1423875.05018</v>
      </c>
      <c r="N41" s="90">
        <v>1473223.4141800001</v>
      </c>
      <c r="O41" s="91">
        <v>15166528.28858</v>
      </c>
    </row>
    <row r="42" spans="1:15" ht="14" x14ac:dyDescent="0.3">
      <c r="A42" s="72">
        <v>2023</v>
      </c>
      <c r="B42" s="89" t="s">
        <v>143</v>
      </c>
      <c r="C42" s="90">
        <v>843360.12945000001</v>
      </c>
      <c r="D42" s="90">
        <v>849694.72988</v>
      </c>
      <c r="E42" s="90">
        <v>1058085.17435</v>
      </c>
      <c r="F42" s="90">
        <v>885994.44463000004</v>
      </c>
      <c r="G42" s="90"/>
      <c r="H42" s="90"/>
      <c r="I42" s="90"/>
      <c r="J42" s="90"/>
      <c r="K42" s="90"/>
      <c r="L42" s="90"/>
      <c r="M42" s="90"/>
      <c r="N42" s="90"/>
      <c r="O42" s="91">
        <v>3637134.4783100002</v>
      </c>
    </row>
    <row r="43" spans="1:15" ht="14" x14ac:dyDescent="0.3">
      <c r="A43" s="71">
        <v>2022</v>
      </c>
      <c r="B43" s="89" t="s">
        <v>143</v>
      </c>
      <c r="C43" s="90">
        <v>711131.55351</v>
      </c>
      <c r="D43" s="90">
        <v>812965.62821</v>
      </c>
      <c r="E43" s="90">
        <v>908516.61664999998</v>
      </c>
      <c r="F43" s="90">
        <v>905912.17776999995</v>
      </c>
      <c r="G43" s="90">
        <v>719464.86737999995</v>
      </c>
      <c r="H43" s="90">
        <v>903205.20380000002</v>
      </c>
      <c r="I43" s="90">
        <v>720295.57866999996</v>
      </c>
      <c r="J43" s="90">
        <v>848009.29325999995</v>
      </c>
      <c r="K43" s="90">
        <v>946836.64249999996</v>
      </c>
      <c r="L43" s="90">
        <v>851639.53512999997</v>
      </c>
      <c r="M43" s="90">
        <v>1009925.15853</v>
      </c>
      <c r="N43" s="90">
        <v>1025255.77549</v>
      </c>
      <c r="O43" s="91">
        <v>10363158.0309</v>
      </c>
    </row>
    <row r="44" spans="1:15" ht="14" x14ac:dyDescent="0.3">
      <c r="A44" s="72">
        <v>2023</v>
      </c>
      <c r="B44" s="89" t="s">
        <v>144</v>
      </c>
      <c r="C44" s="90">
        <v>1049655.69572</v>
      </c>
      <c r="D44" s="90">
        <v>1000674.17376</v>
      </c>
      <c r="E44" s="90">
        <v>1222930.5606199999</v>
      </c>
      <c r="F44" s="90">
        <v>996700.45981000003</v>
      </c>
      <c r="G44" s="90"/>
      <c r="H44" s="90"/>
      <c r="I44" s="90"/>
      <c r="J44" s="90"/>
      <c r="K44" s="90"/>
      <c r="L44" s="90"/>
      <c r="M44" s="90"/>
      <c r="N44" s="90"/>
      <c r="O44" s="91">
        <v>4269960.8899100004</v>
      </c>
    </row>
    <row r="45" spans="1:15" ht="14" x14ac:dyDescent="0.3">
      <c r="A45" s="71">
        <v>2022</v>
      </c>
      <c r="B45" s="89" t="s">
        <v>144</v>
      </c>
      <c r="C45" s="90">
        <v>1119856.8788900001</v>
      </c>
      <c r="D45" s="90">
        <v>1241122.85455</v>
      </c>
      <c r="E45" s="90">
        <v>1443490.8133700001</v>
      </c>
      <c r="F45" s="90">
        <v>1496964.3426000001</v>
      </c>
      <c r="G45" s="90">
        <v>1165787.27841</v>
      </c>
      <c r="H45" s="90">
        <v>1343502.01495</v>
      </c>
      <c r="I45" s="90">
        <v>978555.95375999995</v>
      </c>
      <c r="J45" s="90">
        <v>1131635.1805700001</v>
      </c>
      <c r="K45" s="90">
        <v>1187678.25006</v>
      </c>
      <c r="L45" s="90">
        <v>1048179.03723</v>
      </c>
      <c r="M45" s="90">
        <v>1127764.00495</v>
      </c>
      <c r="N45" s="90">
        <v>1095970.24331</v>
      </c>
      <c r="O45" s="91">
        <v>14380506.85265</v>
      </c>
    </row>
    <row r="46" spans="1:15" ht="14" x14ac:dyDescent="0.3">
      <c r="A46" s="72">
        <v>2023</v>
      </c>
      <c r="B46" s="89" t="s">
        <v>145</v>
      </c>
      <c r="C46" s="90">
        <v>1106462.5154200001</v>
      </c>
      <c r="D46" s="90">
        <v>1058493.7839500001</v>
      </c>
      <c r="E46" s="90">
        <v>1392035.46884</v>
      </c>
      <c r="F46" s="90">
        <v>1071674.4409099999</v>
      </c>
      <c r="G46" s="90"/>
      <c r="H46" s="90"/>
      <c r="I46" s="90"/>
      <c r="J46" s="90"/>
      <c r="K46" s="90"/>
      <c r="L46" s="90"/>
      <c r="M46" s="90"/>
      <c r="N46" s="90"/>
      <c r="O46" s="91">
        <v>4628666.2091199998</v>
      </c>
    </row>
    <row r="47" spans="1:15" ht="14" x14ac:dyDescent="0.3">
      <c r="A47" s="71">
        <v>2022</v>
      </c>
      <c r="B47" s="89" t="s">
        <v>145</v>
      </c>
      <c r="C47" s="90">
        <v>1623913.35512</v>
      </c>
      <c r="D47" s="90">
        <v>1746708.6849799999</v>
      </c>
      <c r="E47" s="90">
        <v>2254350.5363500002</v>
      </c>
      <c r="F47" s="90">
        <v>2016306.50877</v>
      </c>
      <c r="G47" s="90">
        <v>1903115.9358300001</v>
      </c>
      <c r="H47" s="90">
        <v>2283539.2785899998</v>
      </c>
      <c r="I47" s="90">
        <v>1597061.82348</v>
      </c>
      <c r="J47" s="90">
        <v>1804283.59558</v>
      </c>
      <c r="K47" s="90">
        <v>1755178.2733400001</v>
      </c>
      <c r="L47" s="90">
        <v>1379827.48349</v>
      </c>
      <c r="M47" s="90">
        <v>1339418.69044</v>
      </c>
      <c r="N47" s="90">
        <v>1334692.74844</v>
      </c>
      <c r="O47" s="91">
        <v>21038396.914409999</v>
      </c>
    </row>
    <row r="48" spans="1:15" ht="14" x14ac:dyDescent="0.3">
      <c r="A48" s="72">
        <v>2023</v>
      </c>
      <c r="B48" s="89" t="s">
        <v>146</v>
      </c>
      <c r="C48" s="90">
        <v>360385.90091999999</v>
      </c>
      <c r="D48" s="90">
        <v>359504.49164000002</v>
      </c>
      <c r="E48" s="90">
        <v>443665.18734</v>
      </c>
      <c r="F48" s="90">
        <v>378670.22077000001</v>
      </c>
      <c r="G48" s="90"/>
      <c r="H48" s="90"/>
      <c r="I48" s="90"/>
      <c r="J48" s="90"/>
      <c r="K48" s="90"/>
      <c r="L48" s="90"/>
      <c r="M48" s="90"/>
      <c r="N48" s="90"/>
      <c r="O48" s="91">
        <v>1542225.80067</v>
      </c>
    </row>
    <row r="49" spans="1:15" ht="14" x14ac:dyDescent="0.3">
      <c r="A49" s="71">
        <v>2022</v>
      </c>
      <c r="B49" s="89" t="s">
        <v>146</v>
      </c>
      <c r="C49" s="90">
        <v>353650.46789000003</v>
      </c>
      <c r="D49" s="90">
        <v>428045.01968999999</v>
      </c>
      <c r="E49" s="90">
        <v>513024.81352999998</v>
      </c>
      <c r="F49" s="90">
        <v>565782.74280000001</v>
      </c>
      <c r="G49" s="90">
        <v>444257.35421000002</v>
      </c>
      <c r="H49" s="90">
        <v>522786.63435000001</v>
      </c>
      <c r="I49" s="90">
        <v>416802.67871000001</v>
      </c>
      <c r="J49" s="90">
        <v>473865.71408000001</v>
      </c>
      <c r="K49" s="90">
        <v>458798.56595999998</v>
      </c>
      <c r="L49" s="90">
        <v>413673.52396999998</v>
      </c>
      <c r="M49" s="90">
        <v>416755.20763000002</v>
      </c>
      <c r="N49" s="90">
        <v>439858.54028999998</v>
      </c>
      <c r="O49" s="91">
        <v>5447301.2631099997</v>
      </c>
    </row>
    <row r="50" spans="1:15" ht="14" x14ac:dyDescent="0.3">
      <c r="A50" s="72">
        <v>2023</v>
      </c>
      <c r="B50" s="89" t="s">
        <v>147</v>
      </c>
      <c r="C50" s="90">
        <v>416769.66616000002</v>
      </c>
      <c r="D50" s="90">
        <v>526859.37713000004</v>
      </c>
      <c r="E50" s="90">
        <v>739091.88430000003</v>
      </c>
      <c r="F50" s="90">
        <v>474299.83866000001</v>
      </c>
      <c r="G50" s="90"/>
      <c r="H50" s="90"/>
      <c r="I50" s="90"/>
      <c r="J50" s="90"/>
      <c r="K50" s="90"/>
      <c r="L50" s="90"/>
      <c r="M50" s="90"/>
      <c r="N50" s="90"/>
      <c r="O50" s="91">
        <v>2157020.7662499999</v>
      </c>
    </row>
    <row r="51" spans="1:15" ht="14" x14ac:dyDescent="0.3">
      <c r="A51" s="71">
        <v>2022</v>
      </c>
      <c r="B51" s="89" t="s">
        <v>147</v>
      </c>
      <c r="C51" s="90">
        <v>358948.23914999998</v>
      </c>
      <c r="D51" s="90">
        <v>490405.67524999997</v>
      </c>
      <c r="E51" s="90">
        <v>434650.12793999998</v>
      </c>
      <c r="F51" s="90">
        <v>528519.02058999997</v>
      </c>
      <c r="G51" s="90">
        <v>352291.01225999999</v>
      </c>
      <c r="H51" s="90">
        <v>532181.44374000002</v>
      </c>
      <c r="I51" s="90">
        <v>370703.57504000003</v>
      </c>
      <c r="J51" s="90">
        <v>500628.33173999999</v>
      </c>
      <c r="K51" s="90">
        <v>600700.11855000001</v>
      </c>
      <c r="L51" s="90">
        <v>535588.13956000004</v>
      </c>
      <c r="M51" s="90">
        <v>602007.15064000001</v>
      </c>
      <c r="N51" s="90">
        <v>545605.82096000004</v>
      </c>
      <c r="O51" s="91">
        <v>5852228.6554199997</v>
      </c>
    </row>
    <row r="52" spans="1:15" ht="14" x14ac:dyDescent="0.3">
      <c r="A52" s="72">
        <v>2023</v>
      </c>
      <c r="B52" s="89" t="s">
        <v>148</v>
      </c>
      <c r="C52" s="90">
        <v>280684.71308999998</v>
      </c>
      <c r="D52" s="90">
        <v>303102.83941999997</v>
      </c>
      <c r="E52" s="90">
        <v>505979.37569000002</v>
      </c>
      <c r="F52" s="90">
        <v>418133.27666999999</v>
      </c>
      <c r="G52" s="90"/>
      <c r="H52" s="90"/>
      <c r="I52" s="90"/>
      <c r="J52" s="90"/>
      <c r="K52" s="90"/>
      <c r="L52" s="90"/>
      <c r="M52" s="90"/>
      <c r="N52" s="90"/>
      <c r="O52" s="91">
        <v>1507900.20487</v>
      </c>
    </row>
    <row r="53" spans="1:15" ht="14" x14ac:dyDescent="0.3">
      <c r="A53" s="71">
        <v>2022</v>
      </c>
      <c r="B53" s="89" t="s">
        <v>148</v>
      </c>
      <c r="C53" s="90">
        <v>295374.95462999999</v>
      </c>
      <c r="D53" s="90">
        <v>325086.05401000002</v>
      </c>
      <c r="E53" s="90">
        <v>326942.17726000003</v>
      </c>
      <c r="F53" s="90">
        <v>390461.09840999998</v>
      </c>
      <c r="G53" s="90">
        <v>330384.31631000002</v>
      </c>
      <c r="H53" s="90">
        <v>286912.79222</v>
      </c>
      <c r="I53" s="90">
        <v>294368.00948000001</v>
      </c>
      <c r="J53" s="90">
        <v>333532.23485000001</v>
      </c>
      <c r="K53" s="90">
        <v>166231.57717999999</v>
      </c>
      <c r="L53" s="90">
        <v>464524.54810000001</v>
      </c>
      <c r="M53" s="90">
        <v>503261.11515000003</v>
      </c>
      <c r="N53" s="90">
        <v>647452.70845000003</v>
      </c>
      <c r="O53" s="91">
        <v>4364531.58605</v>
      </c>
    </row>
    <row r="54" spans="1:15" ht="14" x14ac:dyDescent="0.3">
      <c r="A54" s="72">
        <v>2023</v>
      </c>
      <c r="B54" s="89" t="s">
        <v>149</v>
      </c>
      <c r="C54" s="90">
        <v>523485.36541000003</v>
      </c>
      <c r="D54" s="90">
        <v>562721.21964000002</v>
      </c>
      <c r="E54" s="90">
        <v>670076.84221000003</v>
      </c>
      <c r="F54" s="90">
        <v>560766.34609999997</v>
      </c>
      <c r="G54" s="90"/>
      <c r="H54" s="90"/>
      <c r="I54" s="90"/>
      <c r="J54" s="90"/>
      <c r="K54" s="90"/>
      <c r="L54" s="90"/>
      <c r="M54" s="90"/>
      <c r="N54" s="90"/>
      <c r="O54" s="91">
        <v>2317049.77336</v>
      </c>
    </row>
    <row r="55" spans="1:15" ht="14" x14ac:dyDescent="0.3">
      <c r="A55" s="71">
        <v>2022</v>
      </c>
      <c r="B55" s="89" t="s">
        <v>149</v>
      </c>
      <c r="C55" s="90">
        <v>457957.73116999998</v>
      </c>
      <c r="D55" s="90">
        <v>536898.83403999999</v>
      </c>
      <c r="E55" s="90">
        <v>616160.55461999995</v>
      </c>
      <c r="F55" s="90">
        <v>635001.85988</v>
      </c>
      <c r="G55" s="90">
        <v>494716.69890000002</v>
      </c>
      <c r="H55" s="90">
        <v>619968.82767999999</v>
      </c>
      <c r="I55" s="90">
        <v>458393.16373999999</v>
      </c>
      <c r="J55" s="90">
        <v>544498.16220999998</v>
      </c>
      <c r="K55" s="90">
        <v>576830.52269999997</v>
      </c>
      <c r="L55" s="90">
        <v>551139.76018999994</v>
      </c>
      <c r="M55" s="90">
        <v>598910.29445000004</v>
      </c>
      <c r="N55" s="90">
        <v>586390.51130999997</v>
      </c>
      <c r="O55" s="91">
        <v>6676866.9208899997</v>
      </c>
    </row>
    <row r="56" spans="1:15" ht="14" x14ac:dyDescent="0.3">
      <c r="A56" s="72">
        <v>2023</v>
      </c>
      <c r="B56" s="89" t="s">
        <v>150</v>
      </c>
      <c r="C56" s="90">
        <v>9036.0364000000009</v>
      </c>
      <c r="D56" s="90">
        <v>9247.4372000000003</v>
      </c>
      <c r="E56" s="90">
        <v>14759.49468</v>
      </c>
      <c r="F56" s="90">
        <v>10070.412829999999</v>
      </c>
      <c r="G56" s="90"/>
      <c r="H56" s="90"/>
      <c r="I56" s="90"/>
      <c r="J56" s="90"/>
      <c r="K56" s="90"/>
      <c r="L56" s="90"/>
      <c r="M56" s="90"/>
      <c r="N56" s="90"/>
      <c r="O56" s="91">
        <v>43113.381110000002</v>
      </c>
    </row>
    <row r="57" spans="1:15" ht="14" x14ac:dyDescent="0.3">
      <c r="A57" s="71">
        <v>2022</v>
      </c>
      <c r="B57" s="89" t="s">
        <v>150</v>
      </c>
      <c r="C57" s="90">
        <v>8197.8487499999992</v>
      </c>
      <c r="D57" s="90">
        <v>10009.26485</v>
      </c>
      <c r="E57" s="90">
        <v>11418.340700000001</v>
      </c>
      <c r="F57" s="90">
        <v>14289.56755</v>
      </c>
      <c r="G57" s="90">
        <v>10630.62837</v>
      </c>
      <c r="H57" s="90">
        <v>14089.11015</v>
      </c>
      <c r="I57" s="90">
        <v>9550.5758000000005</v>
      </c>
      <c r="J57" s="90">
        <v>10220.596670000001</v>
      </c>
      <c r="K57" s="90">
        <v>11435.313190000001</v>
      </c>
      <c r="L57" s="90">
        <v>12074.97162</v>
      </c>
      <c r="M57" s="90">
        <v>12175.232770000001</v>
      </c>
      <c r="N57" s="90">
        <v>11525.933580000001</v>
      </c>
      <c r="O57" s="91">
        <v>135617.38399999999</v>
      </c>
    </row>
    <row r="58" spans="1:15" ht="14" x14ac:dyDescent="0.3">
      <c r="A58" s="72">
        <v>2023</v>
      </c>
      <c r="B58" s="87" t="s">
        <v>31</v>
      </c>
      <c r="C58" s="93">
        <f>C60</f>
        <v>441351.40509999997</v>
      </c>
      <c r="D58" s="93">
        <f t="shared" ref="D58:O58" si="4">D60</f>
        <v>397911.19251000002</v>
      </c>
      <c r="E58" s="93">
        <f t="shared" si="4"/>
        <v>482753.70649000001</v>
      </c>
      <c r="F58" s="93">
        <f t="shared" si="4"/>
        <v>470093.02055000002</v>
      </c>
      <c r="G58" s="93"/>
      <c r="H58" s="93"/>
      <c r="I58" s="93"/>
      <c r="J58" s="93"/>
      <c r="K58" s="93"/>
      <c r="L58" s="93"/>
      <c r="M58" s="93"/>
      <c r="N58" s="93"/>
      <c r="O58" s="93">
        <f t="shared" si="4"/>
        <v>1792109.3246500001</v>
      </c>
    </row>
    <row r="59" spans="1:15" ht="14" x14ac:dyDescent="0.3">
      <c r="A59" s="71">
        <v>2022</v>
      </c>
      <c r="B59" s="87" t="s">
        <v>31</v>
      </c>
      <c r="C59" s="93">
        <f>C61</f>
        <v>497849.89552999998</v>
      </c>
      <c r="D59" s="93">
        <f t="shared" ref="D59:O59" si="5">D61</f>
        <v>471704.26270999998</v>
      </c>
      <c r="E59" s="93">
        <f t="shared" si="5"/>
        <v>554613.88878000004</v>
      </c>
      <c r="F59" s="93">
        <f t="shared" si="5"/>
        <v>704145.15989999997</v>
      </c>
      <c r="G59" s="93">
        <f t="shared" si="5"/>
        <v>533041.87158000004</v>
      </c>
      <c r="H59" s="93">
        <f t="shared" si="5"/>
        <v>594051.50404999999</v>
      </c>
      <c r="I59" s="93">
        <f t="shared" si="5"/>
        <v>487990.84642999998</v>
      </c>
      <c r="J59" s="93">
        <f t="shared" si="5"/>
        <v>593089.54356999998</v>
      </c>
      <c r="K59" s="93">
        <f t="shared" si="5"/>
        <v>537870.25352000003</v>
      </c>
      <c r="L59" s="93">
        <f t="shared" si="5"/>
        <v>462048.16090000002</v>
      </c>
      <c r="M59" s="93">
        <f t="shared" si="5"/>
        <v>503422.24767000001</v>
      </c>
      <c r="N59" s="93">
        <f t="shared" si="5"/>
        <v>515304.77951000002</v>
      </c>
      <c r="O59" s="93">
        <f t="shared" si="5"/>
        <v>6455132.4141499996</v>
      </c>
    </row>
    <row r="60" spans="1:15" ht="14" x14ac:dyDescent="0.3">
      <c r="A60" s="72">
        <v>2023</v>
      </c>
      <c r="B60" s="89" t="s">
        <v>151</v>
      </c>
      <c r="C60" s="90">
        <v>441351.40509999997</v>
      </c>
      <c r="D60" s="90">
        <v>397911.19251000002</v>
      </c>
      <c r="E60" s="90">
        <v>482753.70649000001</v>
      </c>
      <c r="F60" s="90">
        <v>470093.02055000002</v>
      </c>
      <c r="G60" s="90"/>
      <c r="H60" s="90"/>
      <c r="I60" s="90"/>
      <c r="J60" s="90"/>
      <c r="K60" s="90"/>
      <c r="L60" s="90"/>
      <c r="M60" s="90"/>
      <c r="N60" s="90"/>
      <c r="O60" s="91">
        <v>1792109.3246500001</v>
      </c>
    </row>
    <row r="61" spans="1:15" ht="14.5" thickBot="1" x14ac:dyDescent="0.35">
      <c r="A61" s="71">
        <v>2022</v>
      </c>
      <c r="B61" s="89" t="s">
        <v>151</v>
      </c>
      <c r="C61" s="90">
        <v>497849.89552999998</v>
      </c>
      <c r="D61" s="90">
        <v>471704.26270999998</v>
      </c>
      <c r="E61" s="90">
        <v>554613.88878000004</v>
      </c>
      <c r="F61" s="90">
        <v>704145.15989999997</v>
      </c>
      <c r="G61" s="90">
        <v>533041.87158000004</v>
      </c>
      <c r="H61" s="90">
        <v>594051.50404999999</v>
      </c>
      <c r="I61" s="90">
        <v>487990.84642999998</v>
      </c>
      <c r="J61" s="90">
        <v>593089.54356999998</v>
      </c>
      <c r="K61" s="90">
        <v>537870.25352000003</v>
      </c>
      <c r="L61" s="90">
        <v>462048.16090000002</v>
      </c>
      <c r="M61" s="90">
        <v>503422.24767000001</v>
      </c>
      <c r="N61" s="90">
        <v>515304.77951000002</v>
      </c>
      <c r="O61" s="91">
        <v>6455132.4141499996</v>
      </c>
    </row>
    <row r="62" spans="1:15" s="26" customFormat="1" ht="15" customHeight="1" thickBot="1" x14ac:dyDescent="0.3">
      <c r="A62" s="94">
        <v>2002</v>
      </c>
      <c r="B62" s="95" t="s">
        <v>39</v>
      </c>
      <c r="C62" s="96">
        <v>2607319.6609999998</v>
      </c>
      <c r="D62" s="96">
        <v>2383772.9539999999</v>
      </c>
      <c r="E62" s="96">
        <v>2918943.5210000002</v>
      </c>
      <c r="F62" s="96">
        <v>2742857.9219999998</v>
      </c>
      <c r="G62" s="96">
        <v>3000325.2429999998</v>
      </c>
      <c r="H62" s="96">
        <v>2770693.8810000001</v>
      </c>
      <c r="I62" s="96">
        <v>3103851.8620000002</v>
      </c>
      <c r="J62" s="96">
        <v>2975888.9739999999</v>
      </c>
      <c r="K62" s="96">
        <v>3218206.861</v>
      </c>
      <c r="L62" s="96">
        <v>3501128.02</v>
      </c>
      <c r="M62" s="96">
        <v>3593604.8960000002</v>
      </c>
      <c r="N62" s="96">
        <v>3242495.2340000002</v>
      </c>
      <c r="O62" s="97">
        <f>SUM(C62:N62)</f>
        <v>36059089.028999999</v>
      </c>
    </row>
    <row r="63" spans="1:15" s="26" customFormat="1" ht="15" customHeight="1" thickBot="1" x14ac:dyDescent="0.3">
      <c r="A63" s="94">
        <v>2003</v>
      </c>
      <c r="B63" s="95" t="s">
        <v>39</v>
      </c>
      <c r="C63" s="96">
        <v>3533705.5819999999</v>
      </c>
      <c r="D63" s="96">
        <v>2923460.39</v>
      </c>
      <c r="E63" s="96">
        <v>3908255.9909999999</v>
      </c>
      <c r="F63" s="96">
        <v>3662183.449</v>
      </c>
      <c r="G63" s="96">
        <v>3860471.3</v>
      </c>
      <c r="H63" s="96">
        <v>3796113.5219999999</v>
      </c>
      <c r="I63" s="96">
        <v>4236114.2640000004</v>
      </c>
      <c r="J63" s="96">
        <v>3828726.17</v>
      </c>
      <c r="K63" s="96">
        <v>4114677.523</v>
      </c>
      <c r="L63" s="96">
        <v>4824388.2589999996</v>
      </c>
      <c r="M63" s="96">
        <v>3969697.4580000001</v>
      </c>
      <c r="N63" s="96">
        <v>4595042.3940000003</v>
      </c>
      <c r="O63" s="97">
        <f t="shared" ref="O63:O81" si="6">SUM(C63:N63)</f>
        <v>47252836.302000001</v>
      </c>
    </row>
    <row r="64" spans="1:15" s="26" customFormat="1" ht="15" customHeight="1" thickBot="1" x14ac:dyDescent="0.3">
      <c r="A64" s="94">
        <v>2004</v>
      </c>
      <c r="B64" s="95" t="s">
        <v>39</v>
      </c>
      <c r="C64" s="96">
        <v>4619660.84</v>
      </c>
      <c r="D64" s="96">
        <v>3664503.0430000001</v>
      </c>
      <c r="E64" s="96">
        <v>5218042.1770000001</v>
      </c>
      <c r="F64" s="96">
        <v>5072462.9939999999</v>
      </c>
      <c r="G64" s="96">
        <v>5170061.6050000004</v>
      </c>
      <c r="H64" s="96">
        <v>5284383.2860000003</v>
      </c>
      <c r="I64" s="96">
        <v>5632138.7980000004</v>
      </c>
      <c r="J64" s="96">
        <v>4707491.284</v>
      </c>
      <c r="K64" s="96">
        <v>5656283.5209999997</v>
      </c>
      <c r="L64" s="96">
        <v>5867342.1210000003</v>
      </c>
      <c r="M64" s="96">
        <v>5733908.9759999998</v>
      </c>
      <c r="N64" s="96">
        <v>6540874.1749999998</v>
      </c>
      <c r="O64" s="97">
        <f t="shared" si="6"/>
        <v>63167152.819999993</v>
      </c>
    </row>
    <row r="65" spans="1:15" s="26" customFormat="1" ht="15" customHeight="1" thickBot="1" x14ac:dyDescent="0.3">
      <c r="A65" s="94">
        <v>2005</v>
      </c>
      <c r="B65" s="95" t="s">
        <v>39</v>
      </c>
      <c r="C65" s="96">
        <v>4997279.7240000004</v>
      </c>
      <c r="D65" s="96">
        <v>5651741.2520000003</v>
      </c>
      <c r="E65" s="96">
        <v>6591859.2180000003</v>
      </c>
      <c r="F65" s="96">
        <v>6128131.8779999996</v>
      </c>
      <c r="G65" s="96">
        <v>5977226.2170000002</v>
      </c>
      <c r="H65" s="96">
        <v>6038534.3669999996</v>
      </c>
      <c r="I65" s="96">
        <v>5763466.3530000001</v>
      </c>
      <c r="J65" s="96">
        <v>5552867.2120000003</v>
      </c>
      <c r="K65" s="96">
        <v>6814268.9409999996</v>
      </c>
      <c r="L65" s="96">
        <v>6772178.5690000001</v>
      </c>
      <c r="M65" s="96">
        <v>5942575.7819999997</v>
      </c>
      <c r="N65" s="96">
        <v>7246278.6299999999</v>
      </c>
      <c r="O65" s="97">
        <f t="shared" si="6"/>
        <v>73476408.142999992</v>
      </c>
    </row>
    <row r="66" spans="1:15" s="26" customFormat="1" ht="15" customHeight="1" thickBot="1" x14ac:dyDescent="0.3">
      <c r="A66" s="94">
        <v>2006</v>
      </c>
      <c r="B66" s="95" t="s">
        <v>39</v>
      </c>
      <c r="C66" s="96">
        <v>5133048.8810000001</v>
      </c>
      <c r="D66" s="96">
        <v>6058251.2790000001</v>
      </c>
      <c r="E66" s="96">
        <v>7411101.659</v>
      </c>
      <c r="F66" s="96">
        <v>6456090.2609999999</v>
      </c>
      <c r="G66" s="96">
        <v>7041543.2470000004</v>
      </c>
      <c r="H66" s="96">
        <v>7815434.6220000004</v>
      </c>
      <c r="I66" s="96">
        <v>7067411.4790000003</v>
      </c>
      <c r="J66" s="96">
        <v>6811202.4100000001</v>
      </c>
      <c r="K66" s="96">
        <v>7606551.0949999997</v>
      </c>
      <c r="L66" s="96">
        <v>6888812.5489999996</v>
      </c>
      <c r="M66" s="96">
        <v>8641474.5559999999</v>
      </c>
      <c r="N66" s="96">
        <v>8603753.4800000004</v>
      </c>
      <c r="O66" s="97">
        <f t="shared" si="6"/>
        <v>85534675.517999992</v>
      </c>
    </row>
    <row r="67" spans="1:15" s="26" customFormat="1" ht="15" customHeight="1" thickBot="1" x14ac:dyDescent="0.3">
      <c r="A67" s="94">
        <v>2007</v>
      </c>
      <c r="B67" s="95" t="s">
        <v>39</v>
      </c>
      <c r="C67" s="96">
        <v>6564559.7929999996</v>
      </c>
      <c r="D67" s="96">
        <v>7656951.608</v>
      </c>
      <c r="E67" s="96">
        <v>8957851.6209999993</v>
      </c>
      <c r="F67" s="96">
        <v>8313312.0049999999</v>
      </c>
      <c r="G67" s="96">
        <v>9147620.0419999994</v>
      </c>
      <c r="H67" s="96">
        <v>8980247.4370000008</v>
      </c>
      <c r="I67" s="96">
        <v>8937741.591</v>
      </c>
      <c r="J67" s="96">
        <v>8736689.0920000002</v>
      </c>
      <c r="K67" s="96">
        <v>9038743.8959999997</v>
      </c>
      <c r="L67" s="96">
        <v>9895216.6219999995</v>
      </c>
      <c r="M67" s="96">
        <v>11318798.220000001</v>
      </c>
      <c r="N67" s="96">
        <v>9724017.977</v>
      </c>
      <c r="O67" s="97">
        <f t="shared" si="6"/>
        <v>107271749.90399998</v>
      </c>
    </row>
    <row r="68" spans="1:15" s="26" customFormat="1" ht="15" customHeight="1" thickBot="1" x14ac:dyDescent="0.3">
      <c r="A68" s="94">
        <v>2008</v>
      </c>
      <c r="B68" s="95" t="s">
        <v>39</v>
      </c>
      <c r="C68" s="96">
        <v>10632207.040999999</v>
      </c>
      <c r="D68" s="96">
        <v>11077899.119999999</v>
      </c>
      <c r="E68" s="96">
        <v>11428587.233999999</v>
      </c>
      <c r="F68" s="96">
        <v>11363963.503</v>
      </c>
      <c r="G68" s="96">
        <v>12477968.699999999</v>
      </c>
      <c r="H68" s="96">
        <v>11770634.384</v>
      </c>
      <c r="I68" s="96">
        <v>12595426.863</v>
      </c>
      <c r="J68" s="96">
        <v>11046830.085999999</v>
      </c>
      <c r="K68" s="96">
        <v>12793148.034</v>
      </c>
      <c r="L68" s="96">
        <v>9722708.7899999991</v>
      </c>
      <c r="M68" s="96">
        <v>9395872.8969999999</v>
      </c>
      <c r="N68" s="96">
        <v>7721948.9740000004</v>
      </c>
      <c r="O68" s="97">
        <f t="shared" si="6"/>
        <v>132027195.626</v>
      </c>
    </row>
    <row r="69" spans="1:15" s="26" customFormat="1" ht="15" customHeight="1" thickBot="1" x14ac:dyDescent="0.3">
      <c r="A69" s="94">
        <v>2009</v>
      </c>
      <c r="B69" s="95" t="s">
        <v>39</v>
      </c>
      <c r="C69" s="96">
        <v>7884493.5240000002</v>
      </c>
      <c r="D69" s="96">
        <v>8435115.8340000007</v>
      </c>
      <c r="E69" s="96">
        <v>8155485.0810000002</v>
      </c>
      <c r="F69" s="96">
        <v>7561696.2829999998</v>
      </c>
      <c r="G69" s="96">
        <v>7346407.5279999999</v>
      </c>
      <c r="H69" s="96">
        <v>8329692.7829999998</v>
      </c>
      <c r="I69" s="96">
        <v>9055733.6710000001</v>
      </c>
      <c r="J69" s="96">
        <v>7839908.8420000002</v>
      </c>
      <c r="K69" s="96">
        <v>8480708.3870000001</v>
      </c>
      <c r="L69" s="96">
        <v>10095768.029999999</v>
      </c>
      <c r="M69" s="96">
        <v>8903010.773</v>
      </c>
      <c r="N69" s="96">
        <v>10054591.867000001</v>
      </c>
      <c r="O69" s="97">
        <f t="shared" si="6"/>
        <v>102142612.603</v>
      </c>
    </row>
    <row r="70" spans="1:15" s="26" customFormat="1" ht="15" customHeight="1" thickBot="1" x14ac:dyDescent="0.3">
      <c r="A70" s="94">
        <v>2010</v>
      </c>
      <c r="B70" s="95" t="s">
        <v>39</v>
      </c>
      <c r="C70" s="96">
        <v>7828748.0580000002</v>
      </c>
      <c r="D70" s="96">
        <v>8263237.8140000002</v>
      </c>
      <c r="E70" s="96">
        <v>9886488.1710000001</v>
      </c>
      <c r="F70" s="96">
        <v>9396006.6539999992</v>
      </c>
      <c r="G70" s="96">
        <v>9799958.1170000006</v>
      </c>
      <c r="H70" s="96">
        <v>9542907.6439999994</v>
      </c>
      <c r="I70" s="96">
        <v>9564682.5449999999</v>
      </c>
      <c r="J70" s="96">
        <v>8523451.9729999993</v>
      </c>
      <c r="K70" s="96">
        <v>8909230.5209999997</v>
      </c>
      <c r="L70" s="96">
        <v>10963586.27</v>
      </c>
      <c r="M70" s="96">
        <v>9382369.7180000003</v>
      </c>
      <c r="N70" s="96">
        <v>11822551.698999999</v>
      </c>
      <c r="O70" s="97">
        <f t="shared" si="6"/>
        <v>113883219.18399999</v>
      </c>
    </row>
    <row r="71" spans="1:15" s="26" customFormat="1" ht="15" customHeight="1" thickBot="1" x14ac:dyDescent="0.3">
      <c r="A71" s="94">
        <v>2011</v>
      </c>
      <c r="B71" s="95" t="s">
        <v>39</v>
      </c>
      <c r="C71" s="96">
        <v>9551084.6390000004</v>
      </c>
      <c r="D71" s="96">
        <v>10059126.307</v>
      </c>
      <c r="E71" s="96">
        <v>11811085.16</v>
      </c>
      <c r="F71" s="96">
        <v>11873269.447000001</v>
      </c>
      <c r="G71" s="96">
        <v>10943364.372</v>
      </c>
      <c r="H71" s="96">
        <v>11349953.558</v>
      </c>
      <c r="I71" s="96">
        <v>11860004.271</v>
      </c>
      <c r="J71" s="96">
        <v>11245124.657</v>
      </c>
      <c r="K71" s="96">
        <v>10750626.098999999</v>
      </c>
      <c r="L71" s="96">
        <v>11907219.297</v>
      </c>
      <c r="M71" s="96">
        <v>11078524.743000001</v>
      </c>
      <c r="N71" s="96">
        <v>12477486.279999999</v>
      </c>
      <c r="O71" s="97">
        <f t="shared" si="6"/>
        <v>134906868.83000001</v>
      </c>
    </row>
    <row r="72" spans="1:15" ht="13" thickBot="1" x14ac:dyDescent="0.3">
      <c r="A72" s="94">
        <v>2012</v>
      </c>
      <c r="B72" s="95" t="s">
        <v>39</v>
      </c>
      <c r="C72" s="96">
        <v>10348187.165999999</v>
      </c>
      <c r="D72" s="96">
        <v>11748000.124</v>
      </c>
      <c r="E72" s="96">
        <v>13208572.977</v>
      </c>
      <c r="F72" s="96">
        <v>12630226.718</v>
      </c>
      <c r="G72" s="96">
        <v>13131530.960999999</v>
      </c>
      <c r="H72" s="96">
        <v>13231198.687999999</v>
      </c>
      <c r="I72" s="96">
        <v>12830675.307</v>
      </c>
      <c r="J72" s="96">
        <v>12831394.572000001</v>
      </c>
      <c r="K72" s="96">
        <v>12952651.721999999</v>
      </c>
      <c r="L72" s="96">
        <v>13190769.654999999</v>
      </c>
      <c r="M72" s="96">
        <v>13753052.493000001</v>
      </c>
      <c r="N72" s="96">
        <v>12605476.173</v>
      </c>
      <c r="O72" s="97">
        <f t="shared" si="6"/>
        <v>152461736.55599999</v>
      </c>
    </row>
    <row r="73" spans="1:15" ht="13" thickBot="1" x14ac:dyDescent="0.3">
      <c r="A73" s="94">
        <v>2013</v>
      </c>
      <c r="B73" s="95" t="s">
        <v>39</v>
      </c>
      <c r="C73" s="96">
        <v>11481521.079</v>
      </c>
      <c r="D73" s="96">
        <v>12385690.909</v>
      </c>
      <c r="E73" s="96">
        <v>13122058.141000001</v>
      </c>
      <c r="F73" s="96">
        <v>12468202.903000001</v>
      </c>
      <c r="G73" s="96">
        <v>13277209.017000001</v>
      </c>
      <c r="H73" s="96">
        <v>12399973.961999999</v>
      </c>
      <c r="I73" s="96">
        <v>13059519.685000001</v>
      </c>
      <c r="J73" s="96">
        <v>11118300.903000001</v>
      </c>
      <c r="K73" s="96">
        <v>13060371.039000001</v>
      </c>
      <c r="L73" s="96">
        <v>12053704.638</v>
      </c>
      <c r="M73" s="96">
        <v>14201227.351</v>
      </c>
      <c r="N73" s="96">
        <v>13174857.460000001</v>
      </c>
      <c r="O73" s="97">
        <f t="shared" si="6"/>
        <v>151802637.08700001</v>
      </c>
    </row>
    <row r="74" spans="1:15" ht="13" thickBot="1" x14ac:dyDescent="0.3">
      <c r="A74" s="94">
        <v>2014</v>
      </c>
      <c r="B74" s="95" t="s">
        <v>39</v>
      </c>
      <c r="C74" s="96">
        <v>12399761.948000001</v>
      </c>
      <c r="D74" s="96">
        <v>13053292.493000001</v>
      </c>
      <c r="E74" s="96">
        <v>14680110.779999999</v>
      </c>
      <c r="F74" s="96">
        <v>13371185.664000001</v>
      </c>
      <c r="G74" s="96">
        <v>13681906.159</v>
      </c>
      <c r="H74" s="96">
        <v>12880924.245999999</v>
      </c>
      <c r="I74" s="96">
        <v>13344776.958000001</v>
      </c>
      <c r="J74" s="96">
        <v>11386828.925000001</v>
      </c>
      <c r="K74" s="96">
        <v>13583120.905999999</v>
      </c>
      <c r="L74" s="96">
        <v>12891630.102</v>
      </c>
      <c r="M74" s="96">
        <v>13067348.107000001</v>
      </c>
      <c r="N74" s="96">
        <v>13269271.402000001</v>
      </c>
      <c r="O74" s="97">
        <f t="shared" si="6"/>
        <v>157610157.69</v>
      </c>
    </row>
    <row r="75" spans="1:15" ht="13" thickBot="1" x14ac:dyDescent="0.3">
      <c r="A75" s="94">
        <v>2015</v>
      </c>
      <c r="B75" s="95" t="s">
        <v>39</v>
      </c>
      <c r="C75" s="96">
        <v>12301766.75</v>
      </c>
      <c r="D75" s="96">
        <v>12231860.140000001</v>
      </c>
      <c r="E75" s="96">
        <v>12519910.437999999</v>
      </c>
      <c r="F75" s="96">
        <v>13349346.866</v>
      </c>
      <c r="G75" s="96">
        <v>11080385.127</v>
      </c>
      <c r="H75" s="96">
        <v>11949647.085999999</v>
      </c>
      <c r="I75" s="96">
        <v>11129358.973999999</v>
      </c>
      <c r="J75" s="96">
        <v>11022045.344000001</v>
      </c>
      <c r="K75" s="96">
        <v>11581703.842</v>
      </c>
      <c r="L75" s="96">
        <v>13240039.088</v>
      </c>
      <c r="M75" s="96">
        <v>11681989.013</v>
      </c>
      <c r="N75" s="96">
        <v>11750818.76</v>
      </c>
      <c r="O75" s="97">
        <f t="shared" si="6"/>
        <v>143838871.428</v>
      </c>
    </row>
    <row r="76" spans="1:15" ht="13" thickBot="1" x14ac:dyDescent="0.3">
      <c r="A76" s="94">
        <v>2016</v>
      </c>
      <c r="B76" s="95" t="s">
        <v>39</v>
      </c>
      <c r="C76" s="96">
        <v>9546115.4000000004</v>
      </c>
      <c r="D76" s="96">
        <v>12366388.057</v>
      </c>
      <c r="E76" s="96">
        <v>12757672.093</v>
      </c>
      <c r="F76" s="96">
        <v>11950497.685000001</v>
      </c>
      <c r="G76" s="96">
        <v>12098611.067</v>
      </c>
      <c r="H76" s="96">
        <v>12864154.060000001</v>
      </c>
      <c r="I76" s="96">
        <v>9850124.8719999995</v>
      </c>
      <c r="J76" s="96">
        <v>11830762.82</v>
      </c>
      <c r="K76" s="96">
        <v>10901638.452</v>
      </c>
      <c r="L76" s="96">
        <v>12796159.91</v>
      </c>
      <c r="M76" s="96">
        <v>12786936.247</v>
      </c>
      <c r="N76" s="96">
        <v>12780523.145</v>
      </c>
      <c r="O76" s="97">
        <f t="shared" si="6"/>
        <v>142529583.80799997</v>
      </c>
    </row>
    <row r="77" spans="1:15" ht="13" thickBot="1" x14ac:dyDescent="0.3">
      <c r="A77" s="94">
        <v>2017</v>
      </c>
      <c r="B77" s="95" t="s">
        <v>39</v>
      </c>
      <c r="C77" s="96">
        <v>11247585.677000133</v>
      </c>
      <c r="D77" s="96">
        <v>12089908.933999483</v>
      </c>
      <c r="E77" s="96">
        <v>14470814.05899963</v>
      </c>
      <c r="F77" s="96">
        <v>12859938.790999187</v>
      </c>
      <c r="G77" s="96">
        <v>13582079.73099998</v>
      </c>
      <c r="H77" s="96">
        <v>13125306.943999315</v>
      </c>
      <c r="I77" s="96">
        <v>12612074.05599888</v>
      </c>
      <c r="J77" s="96">
        <v>13248462.990000026</v>
      </c>
      <c r="K77" s="96">
        <v>11810080.804999635</v>
      </c>
      <c r="L77" s="96">
        <v>13912699.49399944</v>
      </c>
      <c r="M77" s="96">
        <v>14188323.115998682</v>
      </c>
      <c r="N77" s="96">
        <v>13845665.816998869</v>
      </c>
      <c r="O77" s="97">
        <f t="shared" si="6"/>
        <v>156992940.41399324</v>
      </c>
    </row>
    <row r="78" spans="1:15" ht="13" thickBot="1" x14ac:dyDescent="0.3">
      <c r="A78" s="94">
        <v>2018</v>
      </c>
      <c r="B78" s="95" t="s">
        <v>39</v>
      </c>
      <c r="C78" s="96">
        <v>13080096.762</v>
      </c>
      <c r="D78" s="96">
        <v>13827132.654999999</v>
      </c>
      <c r="E78" s="96">
        <v>16338253.918</v>
      </c>
      <c r="F78" s="96">
        <v>14530822.873</v>
      </c>
      <c r="G78" s="96">
        <v>15166648.044</v>
      </c>
      <c r="H78" s="96">
        <v>13657091.159</v>
      </c>
      <c r="I78" s="96">
        <v>14771360.698000001</v>
      </c>
      <c r="J78" s="96">
        <v>12926754.198999999</v>
      </c>
      <c r="K78" s="96">
        <v>15247368.846000001</v>
      </c>
      <c r="L78" s="96">
        <v>16590652.49</v>
      </c>
      <c r="M78" s="96">
        <v>16386878.392999999</v>
      </c>
      <c r="N78" s="96">
        <v>14645696.251</v>
      </c>
      <c r="O78" s="97">
        <f t="shared" si="6"/>
        <v>177168756.28799999</v>
      </c>
    </row>
    <row r="79" spans="1:15" ht="13" thickBot="1" x14ac:dyDescent="0.3">
      <c r="A79" s="94">
        <v>2019</v>
      </c>
      <c r="B79" s="95" t="s">
        <v>39</v>
      </c>
      <c r="C79" s="96">
        <v>13874826.012</v>
      </c>
      <c r="D79" s="96">
        <v>14323043.041999999</v>
      </c>
      <c r="E79" s="96">
        <v>16335862.397</v>
      </c>
      <c r="F79" s="96">
        <v>15340619.824999999</v>
      </c>
      <c r="G79" s="96">
        <v>16855105.096999999</v>
      </c>
      <c r="H79" s="96">
        <v>11634653.880999999</v>
      </c>
      <c r="I79" s="96">
        <v>15932004.723999999</v>
      </c>
      <c r="J79" s="96">
        <v>13222876.222999999</v>
      </c>
      <c r="K79" s="96">
        <v>15273579.960999999</v>
      </c>
      <c r="L79" s="96">
        <v>16410781.68</v>
      </c>
      <c r="M79" s="96">
        <v>16242650.391000001</v>
      </c>
      <c r="N79" s="96">
        <v>15386718.469000001</v>
      </c>
      <c r="O79" s="96">
        <f t="shared" si="6"/>
        <v>180832721.70199999</v>
      </c>
    </row>
    <row r="80" spans="1:15" ht="13" thickBot="1" x14ac:dyDescent="0.3">
      <c r="A80" s="94">
        <v>2020</v>
      </c>
      <c r="B80" s="95" t="s">
        <v>39</v>
      </c>
      <c r="C80" s="96">
        <v>14701346.982000001</v>
      </c>
      <c r="D80" s="96">
        <v>14608289.785</v>
      </c>
      <c r="E80" s="96">
        <v>13353075.963</v>
      </c>
      <c r="F80" s="96">
        <v>8978290.7589999996</v>
      </c>
      <c r="G80" s="96">
        <v>9957512.1809999999</v>
      </c>
      <c r="H80" s="96">
        <v>13460251.822000001</v>
      </c>
      <c r="I80" s="96">
        <v>14890653.468</v>
      </c>
      <c r="J80" s="96">
        <v>12456453.472999999</v>
      </c>
      <c r="K80" s="96">
        <v>15990797.705</v>
      </c>
      <c r="L80" s="96">
        <v>17315266.203000002</v>
      </c>
      <c r="M80" s="96">
        <v>16088682.231000001</v>
      </c>
      <c r="N80" s="96">
        <v>17837134.738000002</v>
      </c>
      <c r="O80" s="96">
        <f t="shared" si="6"/>
        <v>169637755.31000003</v>
      </c>
    </row>
    <row r="81" spans="1:15" ht="13" thickBot="1" x14ac:dyDescent="0.3">
      <c r="A81" s="94">
        <v>2021</v>
      </c>
      <c r="B81" s="95" t="s">
        <v>39</v>
      </c>
      <c r="C81" s="96">
        <v>15306487.643915899</v>
      </c>
      <c r="D81" s="96">
        <v>15777151.373676499</v>
      </c>
      <c r="E81" s="96">
        <v>18125533.345878098</v>
      </c>
      <c r="F81" s="96">
        <v>18106582.520971801</v>
      </c>
      <c r="G81" s="96">
        <v>18587253.5966384</v>
      </c>
      <c r="H81" s="96">
        <v>19036800.670268498</v>
      </c>
      <c r="I81" s="96">
        <v>19020902.292177301</v>
      </c>
      <c r="J81" s="96">
        <v>18681996.8976386</v>
      </c>
      <c r="K81" s="96">
        <v>19984264.497713201</v>
      </c>
      <c r="L81" s="96">
        <v>21100833.1277362</v>
      </c>
      <c r="M81" s="96">
        <v>20749365.9948617</v>
      </c>
      <c r="N81" s="96">
        <v>21316881.481321499</v>
      </c>
      <c r="O81" s="96">
        <f t="shared" si="6"/>
        <v>225794053.44279772</v>
      </c>
    </row>
    <row r="82" spans="1:15" ht="13" thickBot="1" x14ac:dyDescent="0.3">
      <c r="A82" s="94">
        <v>2022</v>
      </c>
      <c r="B82" s="95" t="s">
        <v>39</v>
      </c>
      <c r="C82" s="96">
        <v>17553746.969999999</v>
      </c>
      <c r="D82" s="96">
        <v>19904353.675999999</v>
      </c>
      <c r="E82" s="96">
        <v>22609701.340999998</v>
      </c>
      <c r="F82" s="96">
        <v>23331476.177999999</v>
      </c>
      <c r="G82" s="96">
        <v>18932022.193</v>
      </c>
      <c r="H82" s="96">
        <v>23359584.443999998</v>
      </c>
      <c r="I82" s="96">
        <v>18536644.432999998</v>
      </c>
      <c r="J82" s="96">
        <v>21276126.278999999</v>
      </c>
      <c r="K82" s="96">
        <v>22597010.806000002</v>
      </c>
      <c r="L82" s="96">
        <v>21302825.243000001</v>
      </c>
      <c r="M82" s="96">
        <v>21871175.263999999</v>
      </c>
      <c r="N82" s="96">
        <v>22916888.256999999</v>
      </c>
      <c r="O82" s="96">
        <f t="shared" ref="O82" si="7">SUM(C82:N82)</f>
        <v>254191555.08399999</v>
      </c>
    </row>
    <row r="83" spans="1:15" ht="13" thickBot="1" x14ac:dyDescent="0.3">
      <c r="A83" s="94">
        <v>2023</v>
      </c>
      <c r="B83" s="95" t="s">
        <v>39</v>
      </c>
      <c r="C83" s="96">
        <v>19350681.811000001</v>
      </c>
      <c r="D83" s="96">
        <v>18612354.263999999</v>
      </c>
      <c r="E83" s="96">
        <v>23595077.395</v>
      </c>
      <c r="F83" s="111">
        <v>19315405.587000001</v>
      </c>
      <c r="G83" s="96"/>
      <c r="H83" s="96"/>
      <c r="I83" s="96"/>
      <c r="J83" s="96"/>
      <c r="K83" s="96"/>
      <c r="L83" s="96"/>
      <c r="M83" s="96"/>
      <c r="N83" s="96"/>
      <c r="O83" s="96">
        <f t="shared" ref="O83" si="8">SUM(C83:N83)</f>
        <v>80873519.056999996</v>
      </c>
    </row>
    <row r="84" spans="1:15" x14ac:dyDescent="0.25">
      <c r="C84" s="29"/>
    </row>
  </sheetData>
  <autoFilter ref="A1:O83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tabSelected="1" workbookViewId="0">
      <selection sqref="A1:XFD1048576"/>
    </sheetView>
  </sheetViews>
  <sheetFormatPr defaultColWidth="9.08984375" defaultRowHeight="12.5" x14ac:dyDescent="0.25"/>
  <cols>
    <col min="1" max="1" width="29.08984375" customWidth="1"/>
    <col min="2" max="2" width="20" style="30" customWidth="1"/>
    <col min="3" max="3" width="17.54296875" style="30" customWidth="1"/>
    <col min="4" max="4" width="9.36328125" bestFit="1" customWidth="1"/>
  </cols>
  <sheetData>
    <row r="2" spans="1:4" ht="24.65" customHeight="1" x14ac:dyDescent="0.4">
      <c r="A2" s="144" t="s">
        <v>61</v>
      </c>
      <c r="B2" s="144"/>
      <c r="C2" s="144"/>
      <c r="D2" s="144"/>
    </row>
    <row r="3" spans="1:4" ht="15.5" x14ac:dyDescent="0.35">
      <c r="A3" s="143" t="s">
        <v>62</v>
      </c>
      <c r="B3" s="143"/>
      <c r="C3" s="143"/>
      <c r="D3" s="143"/>
    </row>
    <row r="4" spans="1:4" x14ac:dyDescent="0.25">
      <c r="A4" s="98"/>
      <c r="B4" s="99"/>
      <c r="C4" s="99"/>
      <c r="D4" s="98"/>
    </row>
    <row r="5" spans="1:4" ht="13" x14ac:dyDescent="0.3">
      <c r="A5" s="100" t="s">
        <v>63</v>
      </c>
      <c r="B5" s="101" t="s">
        <v>152</v>
      </c>
      <c r="C5" s="101" t="s">
        <v>153</v>
      </c>
      <c r="D5" s="102" t="s">
        <v>64</v>
      </c>
    </row>
    <row r="6" spans="1:4" x14ac:dyDescent="0.25">
      <c r="A6" s="103" t="s">
        <v>154</v>
      </c>
      <c r="B6" s="104">
        <v>4.7507999999999999</v>
      </c>
      <c r="C6" s="104">
        <v>157.85499999999999</v>
      </c>
      <c r="D6" s="110">
        <f t="shared" ref="D6:D15" si="0">(C6-B6)/B6</f>
        <v>32.227035446661617</v>
      </c>
    </row>
    <row r="7" spans="1:4" x14ac:dyDescent="0.25">
      <c r="A7" s="103" t="s">
        <v>155</v>
      </c>
      <c r="B7" s="104">
        <v>4985.7827399999996</v>
      </c>
      <c r="C7" s="104">
        <v>44421.534769999998</v>
      </c>
      <c r="D7" s="110">
        <f t="shared" si="0"/>
        <v>7.909641090778857</v>
      </c>
    </row>
    <row r="8" spans="1:4" x14ac:dyDescent="0.25">
      <c r="A8" s="103" t="s">
        <v>156</v>
      </c>
      <c r="B8" s="104">
        <v>9.6595300000000002</v>
      </c>
      <c r="C8" s="104">
        <v>53.858449999999998</v>
      </c>
      <c r="D8" s="110">
        <f t="shared" si="0"/>
        <v>4.5756801831973188</v>
      </c>
    </row>
    <row r="9" spans="1:4" x14ac:dyDescent="0.25">
      <c r="A9" s="103" t="s">
        <v>157</v>
      </c>
      <c r="B9" s="104">
        <v>10.80635</v>
      </c>
      <c r="C9" s="104">
        <v>59.55715</v>
      </c>
      <c r="D9" s="110">
        <f t="shared" si="0"/>
        <v>4.5113104794865979</v>
      </c>
    </row>
    <row r="10" spans="1:4" x14ac:dyDescent="0.25">
      <c r="A10" s="103" t="s">
        <v>158</v>
      </c>
      <c r="B10" s="104">
        <v>37509.0838</v>
      </c>
      <c r="C10" s="104">
        <v>170296.29835999999</v>
      </c>
      <c r="D10" s="110">
        <f t="shared" si="0"/>
        <v>3.5401348448825614</v>
      </c>
    </row>
    <row r="11" spans="1:4" x14ac:dyDescent="0.25">
      <c r="A11" s="103" t="s">
        <v>159</v>
      </c>
      <c r="B11" s="104">
        <v>39.11307</v>
      </c>
      <c r="C11" s="104">
        <v>175.59934999999999</v>
      </c>
      <c r="D11" s="110">
        <f t="shared" si="0"/>
        <v>3.4895312487616028</v>
      </c>
    </row>
    <row r="12" spans="1:4" x14ac:dyDescent="0.25">
      <c r="A12" s="103" t="s">
        <v>160</v>
      </c>
      <c r="B12" s="104">
        <v>869.48087999999996</v>
      </c>
      <c r="C12" s="104">
        <v>3187.6993000000002</v>
      </c>
      <c r="D12" s="110">
        <f t="shared" si="0"/>
        <v>2.6662097733534984</v>
      </c>
    </row>
    <row r="13" spans="1:4" x14ac:dyDescent="0.25">
      <c r="A13" s="103" t="s">
        <v>161</v>
      </c>
      <c r="B13" s="104">
        <v>104.17516999999999</v>
      </c>
      <c r="C13" s="104">
        <v>336.52710000000002</v>
      </c>
      <c r="D13" s="110">
        <f t="shared" si="0"/>
        <v>2.2303964562764818</v>
      </c>
    </row>
    <row r="14" spans="1:4" x14ac:dyDescent="0.25">
      <c r="A14" s="103" t="s">
        <v>162</v>
      </c>
      <c r="B14" s="104">
        <v>103926.19878999999</v>
      </c>
      <c r="C14" s="104">
        <v>289514.44231000001</v>
      </c>
      <c r="D14" s="110">
        <f t="shared" si="0"/>
        <v>1.7857695718767856</v>
      </c>
    </row>
    <row r="15" spans="1:4" x14ac:dyDescent="0.25">
      <c r="A15" s="103" t="s">
        <v>163</v>
      </c>
      <c r="B15" s="104">
        <v>9.2881800000000005</v>
      </c>
      <c r="C15" s="104">
        <v>22.660219999999999</v>
      </c>
      <c r="D15" s="110">
        <f t="shared" si="0"/>
        <v>1.4396835547976028</v>
      </c>
    </row>
    <row r="16" spans="1:4" x14ac:dyDescent="0.25">
      <c r="A16" s="105"/>
      <c r="B16" s="99"/>
      <c r="C16" s="99"/>
      <c r="D16" s="106"/>
    </row>
    <row r="17" spans="1:4" x14ac:dyDescent="0.25">
      <c r="A17" s="107"/>
      <c r="B17" s="99"/>
      <c r="C17" s="99"/>
      <c r="D17" s="98"/>
    </row>
    <row r="18" spans="1:4" ht="19" x14ac:dyDescent="0.4">
      <c r="A18" s="144" t="s">
        <v>65</v>
      </c>
      <c r="B18" s="144"/>
      <c r="C18" s="144"/>
      <c r="D18" s="144"/>
    </row>
    <row r="19" spans="1:4" ht="15.5" x14ac:dyDescent="0.35">
      <c r="A19" s="143" t="s">
        <v>66</v>
      </c>
      <c r="B19" s="143"/>
      <c r="C19" s="143"/>
      <c r="D19" s="143"/>
    </row>
    <row r="20" spans="1:4" ht="13" x14ac:dyDescent="0.3">
      <c r="A20" s="108"/>
      <c r="B20" s="99"/>
      <c r="C20" s="99"/>
      <c r="D20" s="98"/>
    </row>
    <row r="21" spans="1:4" ht="13" x14ac:dyDescent="0.3">
      <c r="A21" s="100" t="s">
        <v>63</v>
      </c>
      <c r="B21" s="101" t="s">
        <v>152</v>
      </c>
      <c r="C21" s="101" t="s">
        <v>153</v>
      </c>
      <c r="D21" s="102" t="s">
        <v>64</v>
      </c>
    </row>
    <row r="22" spans="1:4" x14ac:dyDescent="0.25">
      <c r="A22" s="103" t="s">
        <v>164</v>
      </c>
      <c r="B22" s="104">
        <v>1826142.4040300001</v>
      </c>
      <c r="C22" s="104">
        <v>1406275.3225499999</v>
      </c>
      <c r="D22" s="110">
        <f t="shared" ref="D22:D31" si="1">(C22-B22)/B22</f>
        <v>-0.22992022996312972</v>
      </c>
    </row>
    <row r="23" spans="1:4" x14ac:dyDescent="0.25">
      <c r="A23" s="103" t="s">
        <v>165</v>
      </c>
      <c r="B23" s="104">
        <v>1532743.91442</v>
      </c>
      <c r="C23" s="104">
        <v>935064.98236999998</v>
      </c>
      <c r="D23" s="110">
        <f t="shared" si="1"/>
        <v>-0.38994050240686523</v>
      </c>
    </row>
    <row r="24" spans="1:4" x14ac:dyDescent="0.25">
      <c r="A24" s="103" t="s">
        <v>166</v>
      </c>
      <c r="B24" s="104">
        <v>1103615.20521</v>
      </c>
      <c r="C24" s="104">
        <v>873443.90335000004</v>
      </c>
      <c r="D24" s="110">
        <f t="shared" si="1"/>
        <v>-0.20856119123168673</v>
      </c>
    </row>
    <row r="25" spans="1:4" x14ac:dyDescent="0.25">
      <c r="A25" s="103" t="s">
        <v>167</v>
      </c>
      <c r="B25" s="104">
        <v>1010849.57726</v>
      </c>
      <c r="C25" s="104">
        <v>851381.93980000005</v>
      </c>
      <c r="D25" s="110">
        <f t="shared" si="1"/>
        <v>-0.15775605099648116</v>
      </c>
    </row>
    <row r="26" spans="1:4" x14ac:dyDescent="0.25">
      <c r="A26" s="103" t="s">
        <v>168</v>
      </c>
      <c r="B26" s="104">
        <v>976319.78194999998</v>
      </c>
      <c r="C26" s="104">
        <v>818290.90015999996</v>
      </c>
      <c r="D26" s="110">
        <f t="shared" si="1"/>
        <v>-0.16186180461730429</v>
      </c>
    </row>
    <row r="27" spans="1:4" x14ac:dyDescent="0.25">
      <c r="A27" s="103" t="s">
        <v>169</v>
      </c>
      <c r="B27" s="104">
        <v>770727.19853000005</v>
      </c>
      <c r="C27" s="104">
        <v>760757.12086999998</v>
      </c>
      <c r="D27" s="110">
        <f t="shared" si="1"/>
        <v>-1.2935935930399101E-2</v>
      </c>
    </row>
    <row r="28" spans="1:4" x14ac:dyDescent="0.25">
      <c r="A28" s="103" t="s">
        <v>170</v>
      </c>
      <c r="B28" s="104">
        <v>790429.82186000003</v>
      </c>
      <c r="C28" s="104">
        <v>733035.71586</v>
      </c>
      <c r="D28" s="110">
        <f t="shared" si="1"/>
        <v>-7.2611260876953104E-2</v>
      </c>
    </row>
    <row r="29" spans="1:4" x14ac:dyDescent="0.25">
      <c r="A29" s="103" t="s">
        <v>171</v>
      </c>
      <c r="B29" s="104">
        <v>393991.98658999999</v>
      </c>
      <c r="C29" s="104">
        <v>730364.58938000002</v>
      </c>
      <c r="D29" s="110">
        <f t="shared" si="1"/>
        <v>0.85375493471657726</v>
      </c>
    </row>
    <row r="30" spans="1:4" x14ac:dyDescent="0.25">
      <c r="A30" s="103" t="s">
        <v>172</v>
      </c>
      <c r="B30" s="104">
        <v>619461.55732999998</v>
      </c>
      <c r="C30" s="104">
        <v>498799.00514999998</v>
      </c>
      <c r="D30" s="110">
        <f t="shared" si="1"/>
        <v>-0.19478618285867344</v>
      </c>
    </row>
    <row r="31" spans="1:4" x14ac:dyDescent="0.25">
      <c r="A31" s="103" t="s">
        <v>173</v>
      </c>
      <c r="B31" s="104">
        <v>791939.65503000002</v>
      </c>
      <c r="C31" s="104">
        <v>475980.55683999998</v>
      </c>
      <c r="D31" s="110">
        <f t="shared" si="1"/>
        <v>-0.39896865396648307</v>
      </c>
    </row>
    <row r="32" spans="1:4" x14ac:dyDescent="0.25">
      <c r="A32" s="98"/>
      <c r="B32" s="99"/>
      <c r="C32" s="99"/>
      <c r="D32" s="98"/>
    </row>
    <row r="33" spans="1:4" ht="19" x14ac:dyDescent="0.4">
      <c r="A33" s="144" t="s">
        <v>67</v>
      </c>
      <c r="B33" s="144"/>
      <c r="C33" s="144"/>
      <c r="D33" s="144"/>
    </row>
    <row r="34" spans="1:4" ht="15.5" x14ac:dyDescent="0.35">
      <c r="A34" s="143" t="s">
        <v>71</v>
      </c>
      <c r="B34" s="143"/>
      <c r="C34" s="143"/>
      <c r="D34" s="143"/>
    </row>
    <row r="35" spans="1:4" x14ac:dyDescent="0.25">
      <c r="A35" s="98"/>
      <c r="B35" s="99"/>
      <c r="C35" s="99"/>
      <c r="D35" s="98"/>
    </row>
    <row r="36" spans="1:4" ht="13" x14ac:dyDescent="0.3">
      <c r="A36" s="100" t="s">
        <v>69</v>
      </c>
      <c r="B36" s="101" t="s">
        <v>152</v>
      </c>
      <c r="C36" s="101" t="s">
        <v>153</v>
      </c>
      <c r="D36" s="102" t="s">
        <v>64</v>
      </c>
    </row>
    <row r="37" spans="1:4" x14ac:dyDescent="0.25">
      <c r="A37" s="103" t="s">
        <v>130</v>
      </c>
      <c r="B37" s="104">
        <v>29631.197840000001</v>
      </c>
      <c r="C37" s="104">
        <v>84519.935540000006</v>
      </c>
      <c r="D37" s="110">
        <f t="shared" ref="D37:D46" si="2">(C37-B37)/B37</f>
        <v>1.8523968553813956</v>
      </c>
    </row>
    <row r="38" spans="1:4" x14ac:dyDescent="0.25">
      <c r="A38" s="103" t="s">
        <v>131</v>
      </c>
      <c r="B38" s="104">
        <v>51947.963620000002</v>
      </c>
      <c r="C38" s="104">
        <v>58500.140330000002</v>
      </c>
      <c r="D38" s="110">
        <f t="shared" si="2"/>
        <v>0.12612961612757823</v>
      </c>
    </row>
    <row r="39" spans="1:4" x14ac:dyDescent="0.25">
      <c r="A39" s="103" t="s">
        <v>126</v>
      </c>
      <c r="B39" s="104">
        <v>209873.58611</v>
      </c>
      <c r="C39" s="104">
        <v>235850.62576</v>
      </c>
      <c r="D39" s="110">
        <f t="shared" si="2"/>
        <v>0.12377469757621035</v>
      </c>
    </row>
    <row r="40" spans="1:4" x14ac:dyDescent="0.25">
      <c r="A40" s="103" t="s">
        <v>148</v>
      </c>
      <c r="B40" s="104">
        <v>390461.09840999998</v>
      </c>
      <c r="C40" s="104">
        <v>418133.27666999999</v>
      </c>
      <c r="D40" s="110">
        <f t="shared" si="2"/>
        <v>7.0870512767300331E-2</v>
      </c>
    </row>
    <row r="41" spans="1:4" x14ac:dyDescent="0.25">
      <c r="A41" s="103" t="s">
        <v>125</v>
      </c>
      <c r="B41" s="104">
        <v>811604.11647000001</v>
      </c>
      <c r="C41" s="104">
        <v>868069.48618999997</v>
      </c>
      <c r="D41" s="110">
        <f t="shared" si="2"/>
        <v>6.9572552152139228E-2</v>
      </c>
    </row>
    <row r="42" spans="1:4" x14ac:dyDescent="0.25">
      <c r="A42" s="103" t="s">
        <v>129</v>
      </c>
      <c r="B42" s="104">
        <v>124825.16201</v>
      </c>
      <c r="C42" s="104">
        <v>125249.69005</v>
      </c>
      <c r="D42" s="110">
        <f t="shared" si="2"/>
        <v>3.4009812858564114E-3</v>
      </c>
    </row>
    <row r="43" spans="1:4" x14ac:dyDescent="0.25">
      <c r="A43" s="105" t="s">
        <v>140</v>
      </c>
      <c r="B43" s="104">
        <v>2742252.9052900001</v>
      </c>
      <c r="C43" s="104">
        <v>2693561.8371100002</v>
      </c>
      <c r="D43" s="110">
        <f t="shared" si="2"/>
        <v>-1.7755863467615048E-2</v>
      </c>
    </row>
    <row r="44" spans="1:4" x14ac:dyDescent="0.25">
      <c r="A44" s="103" t="s">
        <v>143</v>
      </c>
      <c r="B44" s="104">
        <v>905912.17776999995</v>
      </c>
      <c r="C44" s="104">
        <v>885994.44463000004</v>
      </c>
      <c r="D44" s="110">
        <f t="shared" si="2"/>
        <v>-2.1986384142698628E-2</v>
      </c>
    </row>
    <row r="45" spans="1:4" x14ac:dyDescent="0.25">
      <c r="A45" s="103" t="s">
        <v>147</v>
      </c>
      <c r="B45" s="104">
        <v>528519.02058999997</v>
      </c>
      <c r="C45" s="104">
        <v>474299.83866000001</v>
      </c>
      <c r="D45" s="110">
        <f t="shared" si="2"/>
        <v>-0.10258700220376862</v>
      </c>
    </row>
    <row r="46" spans="1:4" x14ac:dyDescent="0.25">
      <c r="A46" s="103" t="s">
        <v>149</v>
      </c>
      <c r="B46" s="104">
        <v>635001.85988</v>
      </c>
      <c r="C46" s="104">
        <v>560766.34609999997</v>
      </c>
      <c r="D46" s="110">
        <f t="shared" si="2"/>
        <v>-0.11690597850221848</v>
      </c>
    </row>
    <row r="47" spans="1:4" x14ac:dyDescent="0.25">
      <c r="A47" s="98"/>
      <c r="B47" s="99"/>
      <c r="C47" s="99"/>
      <c r="D47" s="98"/>
    </row>
    <row r="48" spans="1:4" ht="19" x14ac:dyDescent="0.4">
      <c r="A48" s="144" t="s">
        <v>70</v>
      </c>
      <c r="B48" s="144"/>
      <c r="C48" s="144"/>
      <c r="D48" s="144"/>
    </row>
    <row r="49" spans="1:4" ht="15.5" x14ac:dyDescent="0.35">
      <c r="A49" s="143" t="s">
        <v>68</v>
      </c>
      <c r="B49" s="143"/>
      <c r="C49" s="143"/>
      <c r="D49" s="143"/>
    </row>
    <row r="50" spans="1:4" x14ac:dyDescent="0.25">
      <c r="A50" s="98"/>
      <c r="B50" s="99"/>
      <c r="C50" s="99"/>
      <c r="D50" s="98"/>
    </row>
    <row r="51" spans="1:4" ht="13" x14ac:dyDescent="0.3">
      <c r="A51" s="100" t="s">
        <v>69</v>
      </c>
      <c r="B51" s="101" t="s">
        <v>152</v>
      </c>
      <c r="C51" s="101" t="s">
        <v>153</v>
      </c>
      <c r="D51" s="102" t="s">
        <v>64</v>
      </c>
    </row>
    <row r="52" spans="1:4" x14ac:dyDescent="0.25">
      <c r="A52" s="103" t="s">
        <v>140</v>
      </c>
      <c r="B52" s="104">
        <v>2742252.9052900001</v>
      </c>
      <c r="C52" s="104">
        <v>2693561.8371100002</v>
      </c>
      <c r="D52" s="110">
        <f t="shared" ref="D52:D61" si="3">(C52-B52)/B52</f>
        <v>-1.7755863467615048E-2</v>
      </c>
    </row>
    <row r="53" spans="1:4" x14ac:dyDescent="0.25">
      <c r="A53" s="103" t="s">
        <v>138</v>
      </c>
      <c r="B53" s="104">
        <v>3329557.4687399999</v>
      </c>
      <c r="C53" s="104">
        <v>2407414.69471</v>
      </c>
      <c r="D53" s="110">
        <f t="shared" si="3"/>
        <v>-0.27695655734663299</v>
      </c>
    </row>
    <row r="54" spans="1:4" x14ac:dyDescent="0.25">
      <c r="A54" s="103" t="s">
        <v>139</v>
      </c>
      <c r="B54" s="104">
        <v>2035688.34757</v>
      </c>
      <c r="C54" s="104">
        <v>1502526.3230999999</v>
      </c>
      <c r="D54" s="110">
        <f t="shared" si="3"/>
        <v>-0.26190748947717624</v>
      </c>
    </row>
    <row r="55" spans="1:4" x14ac:dyDescent="0.25">
      <c r="A55" s="103" t="s">
        <v>142</v>
      </c>
      <c r="B55" s="104">
        <v>1395625.0508300001</v>
      </c>
      <c r="C55" s="104">
        <v>1222714.55534</v>
      </c>
      <c r="D55" s="110">
        <f t="shared" si="3"/>
        <v>-0.1238946631025056</v>
      </c>
    </row>
    <row r="56" spans="1:4" x14ac:dyDescent="0.25">
      <c r="A56" s="103" t="s">
        <v>145</v>
      </c>
      <c r="B56" s="104">
        <v>2016306.50877</v>
      </c>
      <c r="C56" s="104">
        <v>1071674.4409099999</v>
      </c>
      <c r="D56" s="110">
        <f t="shared" si="3"/>
        <v>-0.46849626470543432</v>
      </c>
    </row>
    <row r="57" spans="1:4" x14ac:dyDescent="0.25">
      <c r="A57" s="103" t="s">
        <v>144</v>
      </c>
      <c r="B57" s="104">
        <v>1496964.3426000001</v>
      </c>
      <c r="C57" s="104">
        <v>996700.45981000003</v>
      </c>
      <c r="D57" s="110">
        <f t="shared" si="3"/>
        <v>-0.33418557045996</v>
      </c>
    </row>
    <row r="58" spans="1:4" x14ac:dyDescent="0.25">
      <c r="A58" s="103" t="s">
        <v>143</v>
      </c>
      <c r="B58" s="104">
        <v>905912.17776999995</v>
      </c>
      <c r="C58" s="104">
        <v>885994.44463000004</v>
      </c>
      <c r="D58" s="110">
        <f t="shared" si="3"/>
        <v>-2.1986384142698628E-2</v>
      </c>
    </row>
    <row r="59" spans="1:4" x14ac:dyDescent="0.25">
      <c r="A59" s="103" t="s">
        <v>125</v>
      </c>
      <c r="B59" s="104">
        <v>811604.11647000001</v>
      </c>
      <c r="C59" s="104">
        <v>868069.48618999997</v>
      </c>
      <c r="D59" s="110">
        <f t="shared" si="3"/>
        <v>6.9572552152139228E-2</v>
      </c>
    </row>
    <row r="60" spans="1:4" x14ac:dyDescent="0.25">
      <c r="A60" s="103" t="s">
        <v>135</v>
      </c>
      <c r="B60" s="104">
        <v>992917.55605999997</v>
      </c>
      <c r="C60" s="104">
        <v>758711.41816</v>
      </c>
      <c r="D60" s="110">
        <f t="shared" si="3"/>
        <v>-0.2358767215571797</v>
      </c>
    </row>
    <row r="61" spans="1:4" x14ac:dyDescent="0.25">
      <c r="A61" s="103" t="s">
        <v>134</v>
      </c>
      <c r="B61" s="104">
        <v>775662.60608000006</v>
      </c>
      <c r="C61" s="104">
        <v>628079.81142000004</v>
      </c>
      <c r="D61" s="110">
        <f t="shared" si="3"/>
        <v>-0.19026673904759392</v>
      </c>
    </row>
    <row r="62" spans="1:4" x14ac:dyDescent="0.25">
      <c r="A62" s="98"/>
      <c r="B62" s="99"/>
      <c r="C62" s="99"/>
      <c r="D62" s="98"/>
    </row>
    <row r="63" spans="1:4" ht="19" x14ac:dyDescent="0.4">
      <c r="A63" s="144" t="s">
        <v>72</v>
      </c>
      <c r="B63" s="144"/>
      <c r="C63" s="144"/>
      <c r="D63" s="144"/>
    </row>
    <row r="64" spans="1:4" ht="15.5" x14ac:dyDescent="0.35">
      <c r="A64" s="143" t="s">
        <v>73</v>
      </c>
      <c r="B64" s="143"/>
      <c r="C64" s="143"/>
      <c r="D64" s="143"/>
    </row>
    <row r="65" spans="1:4" x14ac:dyDescent="0.25">
      <c r="A65" s="98"/>
      <c r="B65" s="99"/>
      <c r="C65" s="99"/>
      <c r="D65" s="98"/>
    </row>
    <row r="66" spans="1:4" ht="13" x14ac:dyDescent="0.3">
      <c r="A66" s="100" t="s">
        <v>74</v>
      </c>
      <c r="B66" s="101" t="s">
        <v>152</v>
      </c>
      <c r="C66" s="101" t="s">
        <v>153</v>
      </c>
      <c r="D66" s="102" t="s">
        <v>64</v>
      </c>
    </row>
    <row r="67" spans="1:4" x14ac:dyDescent="0.25">
      <c r="A67" s="103" t="s">
        <v>174</v>
      </c>
      <c r="B67" s="109">
        <v>9325585.8516300004</v>
      </c>
      <c r="C67" s="109">
        <v>7370219.6814299999</v>
      </c>
      <c r="D67" s="110">
        <f t="shared" ref="D67:D76" si="4">(C67-B67)/B67</f>
        <v>-0.20967756892809325</v>
      </c>
    </row>
    <row r="68" spans="1:4" x14ac:dyDescent="0.25">
      <c r="A68" s="103" t="s">
        <v>175</v>
      </c>
      <c r="B68" s="109">
        <v>1918784.7063800001</v>
      </c>
      <c r="C68" s="109">
        <v>1441844.6677300001</v>
      </c>
      <c r="D68" s="110">
        <f t="shared" si="4"/>
        <v>-0.24856360229689353</v>
      </c>
    </row>
    <row r="69" spans="1:4" x14ac:dyDescent="0.25">
      <c r="A69" s="103" t="s">
        <v>176</v>
      </c>
      <c r="B69" s="109">
        <v>1332819.46218</v>
      </c>
      <c r="C69" s="109">
        <v>1212540.3227500001</v>
      </c>
      <c r="D69" s="110">
        <f t="shared" si="4"/>
        <v>-9.0244134965787315E-2</v>
      </c>
    </row>
    <row r="70" spans="1:4" x14ac:dyDescent="0.25">
      <c r="A70" s="103" t="s">
        <v>177</v>
      </c>
      <c r="B70" s="109">
        <v>1405678.82085</v>
      </c>
      <c r="C70" s="109">
        <v>1062256.5973499999</v>
      </c>
      <c r="D70" s="110">
        <f t="shared" si="4"/>
        <v>-0.2443105910156177</v>
      </c>
    </row>
    <row r="71" spans="1:4" x14ac:dyDescent="0.25">
      <c r="A71" s="103" t="s">
        <v>178</v>
      </c>
      <c r="B71" s="109">
        <v>1048661.0123699999</v>
      </c>
      <c r="C71" s="109">
        <v>974191.32522999996</v>
      </c>
      <c r="D71" s="110">
        <f t="shared" si="4"/>
        <v>-7.1014070573384436E-2</v>
      </c>
    </row>
    <row r="72" spans="1:4" x14ac:dyDescent="0.25">
      <c r="A72" s="103" t="s">
        <v>179</v>
      </c>
      <c r="B72" s="109">
        <v>919149.73445999995</v>
      </c>
      <c r="C72" s="109">
        <v>779228.94412999996</v>
      </c>
      <c r="D72" s="110">
        <f t="shared" si="4"/>
        <v>-0.15222850541560934</v>
      </c>
    </row>
    <row r="73" spans="1:4" x14ac:dyDescent="0.25">
      <c r="A73" s="103" t="s">
        <v>180</v>
      </c>
      <c r="B73" s="109">
        <v>497750.55911999999</v>
      </c>
      <c r="C73" s="109">
        <v>426319.25906000001</v>
      </c>
      <c r="D73" s="110">
        <f t="shared" si="4"/>
        <v>-0.14350822666334564</v>
      </c>
    </row>
    <row r="74" spans="1:4" x14ac:dyDescent="0.25">
      <c r="A74" s="103" t="s">
        <v>181</v>
      </c>
      <c r="B74" s="109">
        <v>460815.02830000001</v>
      </c>
      <c r="C74" s="109">
        <v>405826.63757000002</v>
      </c>
      <c r="D74" s="110">
        <f t="shared" si="4"/>
        <v>-0.11932855343901982</v>
      </c>
    </row>
    <row r="75" spans="1:4" x14ac:dyDescent="0.25">
      <c r="A75" s="103" t="s">
        <v>182</v>
      </c>
      <c r="B75" s="109">
        <v>468778.12838000001</v>
      </c>
      <c r="C75" s="109">
        <v>310326.47447999998</v>
      </c>
      <c r="D75" s="110">
        <f t="shared" si="4"/>
        <v>-0.33800991195467267</v>
      </c>
    </row>
    <row r="76" spans="1:4" x14ac:dyDescent="0.25">
      <c r="A76" s="103" t="s">
        <v>183</v>
      </c>
      <c r="B76" s="109">
        <v>320137.08497999999</v>
      </c>
      <c r="C76" s="109">
        <v>241639.31928</v>
      </c>
      <c r="D76" s="110">
        <f t="shared" si="4"/>
        <v>-0.24520047624255717</v>
      </c>
    </row>
    <row r="77" spans="1:4" x14ac:dyDescent="0.25">
      <c r="A77" s="98"/>
      <c r="B77" s="99"/>
      <c r="C77" s="99"/>
      <c r="D77" s="98"/>
    </row>
    <row r="78" spans="1:4" ht="19" x14ac:dyDescent="0.4">
      <c r="A78" s="144" t="s">
        <v>75</v>
      </c>
      <c r="B78" s="144"/>
      <c r="C78" s="144"/>
      <c r="D78" s="144"/>
    </row>
    <row r="79" spans="1:4" ht="15.5" x14ac:dyDescent="0.35">
      <c r="A79" s="143" t="s">
        <v>76</v>
      </c>
      <c r="B79" s="143"/>
      <c r="C79" s="143"/>
      <c r="D79" s="143"/>
    </row>
    <row r="80" spans="1:4" x14ac:dyDescent="0.25">
      <c r="A80" s="98"/>
      <c r="B80" s="99"/>
      <c r="C80" s="99"/>
      <c r="D80" s="98"/>
    </row>
    <row r="81" spans="1:4" ht="13" x14ac:dyDescent="0.3">
      <c r="A81" s="100" t="s">
        <v>74</v>
      </c>
      <c r="B81" s="101" t="s">
        <v>152</v>
      </c>
      <c r="C81" s="101" t="s">
        <v>153</v>
      </c>
      <c r="D81" s="102" t="s">
        <v>64</v>
      </c>
    </row>
    <row r="82" spans="1:4" x14ac:dyDescent="0.25">
      <c r="A82" s="103" t="s">
        <v>184</v>
      </c>
      <c r="B82" s="109">
        <v>10.07405</v>
      </c>
      <c r="C82" s="109">
        <v>187.82236</v>
      </c>
      <c r="D82" s="110">
        <f t="shared" ref="D82:D91" si="5">(C82-B82)/B82</f>
        <v>17.644175877626179</v>
      </c>
    </row>
    <row r="83" spans="1:4" x14ac:dyDescent="0.25">
      <c r="A83" s="103" t="s">
        <v>185</v>
      </c>
      <c r="B83" s="109">
        <v>178.35471000000001</v>
      </c>
      <c r="C83" s="109">
        <v>934.71122000000003</v>
      </c>
      <c r="D83" s="110">
        <f t="shared" si="5"/>
        <v>4.2407431236326758</v>
      </c>
    </row>
    <row r="84" spans="1:4" x14ac:dyDescent="0.25">
      <c r="A84" s="103" t="s">
        <v>186</v>
      </c>
      <c r="B84" s="109">
        <v>63249.338730000003</v>
      </c>
      <c r="C84" s="109">
        <v>101233.82294</v>
      </c>
      <c r="D84" s="110">
        <f t="shared" si="5"/>
        <v>0.60055148358386634</v>
      </c>
    </row>
    <row r="85" spans="1:4" x14ac:dyDescent="0.25">
      <c r="A85" s="103" t="s">
        <v>187</v>
      </c>
      <c r="B85" s="109">
        <v>1712.6226099999999</v>
      </c>
      <c r="C85" s="109">
        <v>2399.0086000000001</v>
      </c>
      <c r="D85" s="110">
        <f t="shared" si="5"/>
        <v>0.40078064250243683</v>
      </c>
    </row>
    <row r="86" spans="1:4" x14ac:dyDescent="0.25">
      <c r="A86" s="103" t="s">
        <v>188</v>
      </c>
      <c r="B86" s="109">
        <v>3450.38715</v>
      </c>
      <c r="C86" s="109">
        <v>4428.41669</v>
      </c>
      <c r="D86" s="110">
        <f t="shared" si="5"/>
        <v>0.28345501460611455</v>
      </c>
    </row>
    <row r="87" spans="1:4" x14ac:dyDescent="0.25">
      <c r="A87" s="103" t="s">
        <v>189</v>
      </c>
      <c r="B87" s="109">
        <v>76454.739199999996</v>
      </c>
      <c r="C87" s="109">
        <v>96932.469490000003</v>
      </c>
      <c r="D87" s="110">
        <f t="shared" si="5"/>
        <v>0.26784121565612518</v>
      </c>
    </row>
    <row r="88" spans="1:4" x14ac:dyDescent="0.25">
      <c r="A88" s="103" t="s">
        <v>190</v>
      </c>
      <c r="B88" s="109">
        <v>5051.7458200000001</v>
      </c>
      <c r="C88" s="109">
        <v>6161.2500499999996</v>
      </c>
      <c r="D88" s="110">
        <f t="shared" si="5"/>
        <v>0.21962788104014297</v>
      </c>
    </row>
    <row r="89" spans="1:4" x14ac:dyDescent="0.25">
      <c r="A89" s="103" t="s">
        <v>191</v>
      </c>
      <c r="B89" s="109">
        <v>323.32718999999997</v>
      </c>
      <c r="C89" s="109">
        <v>394.20533999999998</v>
      </c>
      <c r="D89" s="110">
        <f t="shared" si="5"/>
        <v>0.21921493827970365</v>
      </c>
    </row>
    <row r="90" spans="1:4" x14ac:dyDescent="0.25">
      <c r="A90" s="103" t="s">
        <v>192</v>
      </c>
      <c r="B90" s="109">
        <v>699.20252000000005</v>
      </c>
      <c r="C90" s="109">
        <v>840.65728000000001</v>
      </c>
      <c r="D90" s="110">
        <f t="shared" si="5"/>
        <v>0.2023087102146027</v>
      </c>
    </row>
    <row r="91" spans="1:4" x14ac:dyDescent="0.25">
      <c r="A91" s="103" t="s">
        <v>193</v>
      </c>
      <c r="B91" s="109">
        <v>4479.4022299999997</v>
      </c>
      <c r="C91" s="109">
        <v>5103.2676899999997</v>
      </c>
      <c r="D91" s="110">
        <f t="shared" si="5"/>
        <v>0.13927426651301195</v>
      </c>
    </row>
    <row r="92" spans="1:4" ht="13" x14ac:dyDescent="0.3">
      <c r="A92" s="98" t="s">
        <v>217</v>
      </c>
      <c r="B92" s="99"/>
      <c r="C92" s="99"/>
      <c r="D92" s="98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B64" sqref="B64"/>
    </sheetView>
  </sheetViews>
  <sheetFormatPr defaultColWidth="9.08984375" defaultRowHeight="12.5" x14ac:dyDescent="0.25"/>
  <cols>
    <col min="1" max="1" width="44.6328125" style="16" customWidth="1"/>
    <col min="2" max="2" width="16.54296875" style="120" customWidth="1"/>
    <col min="3" max="3" width="16.54296875" style="16" customWidth="1"/>
    <col min="4" max="4" width="10.36328125" style="16" customWidth="1"/>
    <col min="5" max="5" width="14" style="16" bestFit="1" customWidth="1"/>
    <col min="6" max="7" width="17" style="16" customWidth="1"/>
    <col min="8" max="8" width="10.54296875" style="16" bestFit="1" customWidth="1"/>
    <col min="9" max="9" width="14" style="16" bestFit="1" customWidth="1"/>
    <col min="10" max="11" width="17.54296875" style="16" customWidth="1"/>
    <col min="12" max="12" width="10.54296875" style="16" bestFit="1" customWidth="1"/>
    <col min="13" max="13" width="10.6328125" style="16" bestFit="1" customWidth="1"/>
    <col min="14" max="16384" width="9.08984375" style="16"/>
  </cols>
  <sheetData>
    <row r="1" spans="1:13" ht="25" x14ac:dyDescent="0.5">
      <c r="B1" s="142" t="s">
        <v>113</v>
      </c>
      <c r="C1" s="142"/>
      <c r="D1" s="142"/>
      <c r="E1" s="142"/>
      <c r="F1" s="142"/>
      <c r="G1" s="142"/>
      <c r="H1" s="142"/>
      <c r="I1" s="142"/>
      <c r="J1" s="142"/>
    </row>
    <row r="2" spans="1:13" x14ac:dyDescent="0.25">
      <c r="D2" s="17"/>
    </row>
    <row r="3" spans="1:13" x14ac:dyDescent="0.25">
      <c r="D3" s="17"/>
    </row>
    <row r="4" spans="1:13" x14ac:dyDescent="0.25">
      <c r="B4" s="121"/>
      <c r="C4" s="17"/>
      <c r="D4" s="17"/>
      <c r="E4" s="17"/>
      <c r="F4" s="17"/>
      <c r="G4" s="17"/>
      <c r="H4" s="17"/>
      <c r="I4" s="17"/>
    </row>
    <row r="5" spans="1:13" ht="25" x14ac:dyDescent="0.25">
      <c r="A5" s="146" t="s">
        <v>110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5">
      <c r="A6" s="73"/>
      <c r="B6" s="145" t="str">
        <f>SEKTOR_USD!B6</f>
        <v>1 - 30 NİSAN</v>
      </c>
      <c r="C6" s="145"/>
      <c r="D6" s="145"/>
      <c r="E6" s="145"/>
      <c r="F6" s="145" t="str">
        <f>SEKTOR_USD!F6</f>
        <v>1 OCAK  -  30 NİSAN</v>
      </c>
      <c r="G6" s="145"/>
      <c r="H6" s="145"/>
      <c r="I6" s="145"/>
      <c r="J6" s="145" t="s">
        <v>103</v>
      </c>
      <c r="K6" s="145"/>
      <c r="L6" s="145"/>
      <c r="M6" s="145"/>
    </row>
    <row r="7" spans="1:13" ht="29" x14ac:dyDescent="0.4">
      <c r="A7" s="74" t="s">
        <v>1</v>
      </c>
      <c r="B7" s="122">
        <f>SEKTOR_USD!B7</f>
        <v>2022</v>
      </c>
      <c r="C7" s="123">
        <f>SEKTOR_USD!C7</f>
        <v>2023</v>
      </c>
      <c r="D7" s="6" t="s">
        <v>114</v>
      </c>
      <c r="E7" s="6" t="s">
        <v>115</v>
      </c>
      <c r="F7" s="4"/>
      <c r="G7" s="5"/>
      <c r="H7" s="6" t="s">
        <v>114</v>
      </c>
      <c r="I7" s="6" t="s">
        <v>115</v>
      </c>
      <c r="J7" s="4"/>
      <c r="K7" s="4"/>
      <c r="L7" s="6" t="s">
        <v>114</v>
      </c>
      <c r="M7" s="6" t="s">
        <v>115</v>
      </c>
    </row>
    <row r="8" spans="1:13" ht="16.5" x14ac:dyDescent="0.35">
      <c r="A8" s="75" t="s">
        <v>2</v>
      </c>
      <c r="B8" s="124">
        <f>SEKTOR_USD!B8*$B$48</f>
        <v>40434823.540428303</v>
      </c>
      <c r="C8" s="124">
        <f>SEKTOR_USD!C8*$C$48</f>
        <v>49658392.35962107</v>
      </c>
      <c r="D8" s="125">
        <f t="shared" ref="D8:D43" si="0">(C8-B8)/B8*100</f>
        <v>22.81095355831264</v>
      </c>
      <c r="E8" s="125">
        <f>C8/C$44*100</f>
        <v>15.204923254457331</v>
      </c>
      <c r="F8" s="124">
        <f>SEKTOR_USD!F8*$B$49</f>
        <v>155373809.48305821</v>
      </c>
      <c r="G8" s="124">
        <f>SEKTOR_USD!G8*$C$49</f>
        <v>212215080.75323638</v>
      </c>
      <c r="H8" s="125">
        <f t="shared" ref="H8:H43" si="1">(G8-F8)/F8*100</f>
        <v>36.583560291978344</v>
      </c>
      <c r="I8" s="125">
        <f>G8/G$44*100</f>
        <v>15.704103958392471</v>
      </c>
      <c r="J8" s="124">
        <f>SEKTOR_USD!J8*$B$50</f>
        <v>350563459.48941171</v>
      </c>
      <c r="K8" s="124">
        <f>SEKTOR_USD!K8*$C$50</f>
        <v>624923132.87738311</v>
      </c>
      <c r="L8" s="125">
        <f t="shared" ref="L8:L43" si="2">(K8-J8)/J8*100</f>
        <v>78.262484569147759</v>
      </c>
      <c r="M8" s="125">
        <f>K8/K$44*100</f>
        <v>15.527900395101515</v>
      </c>
    </row>
    <row r="9" spans="1:13" s="18" customFormat="1" ht="15.5" x14ac:dyDescent="0.35">
      <c r="A9" s="76" t="s">
        <v>3</v>
      </c>
      <c r="B9" s="124">
        <f>SEKTOR_USD!B9*$B$48</f>
        <v>23401783.617933515</v>
      </c>
      <c r="C9" s="124">
        <f>SEKTOR_USD!C9*$C$48</f>
        <v>32186566.961537536</v>
      </c>
      <c r="D9" s="126">
        <f t="shared" si="0"/>
        <v>37.538947829908011</v>
      </c>
      <c r="E9" s="126">
        <f t="shared" ref="E9:E44" si="3">C9/C$44*100</f>
        <v>9.8552179645785962</v>
      </c>
      <c r="F9" s="124">
        <f>SEKTOR_USD!F9*$B$49</f>
        <v>97664054.175658435</v>
      </c>
      <c r="G9" s="124">
        <f>SEKTOR_USD!G9*$C$49</f>
        <v>142216711.4071731</v>
      </c>
      <c r="H9" s="126">
        <f t="shared" si="1"/>
        <v>45.618275431595656</v>
      </c>
      <c r="I9" s="126">
        <f t="shared" ref="I9:I44" si="4">G9/G$44*100</f>
        <v>10.524162621392243</v>
      </c>
      <c r="J9" s="124">
        <f>SEKTOR_USD!J9*$B$50</f>
        <v>224379496.46235979</v>
      </c>
      <c r="K9" s="124">
        <f>SEKTOR_USD!K9*$C$50</f>
        <v>405065579.93081599</v>
      </c>
      <c r="L9" s="126">
        <f t="shared" si="2"/>
        <v>80.527002831012567</v>
      </c>
      <c r="M9" s="126">
        <f t="shared" ref="M9:M44" si="5">K9/K$44*100</f>
        <v>10.064946627418054</v>
      </c>
    </row>
    <row r="10" spans="1:13" ht="14" x14ac:dyDescent="0.3">
      <c r="A10" s="77" t="str">
        <f>SEKTOR_USD!A10</f>
        <v xml:space="preserve"> Hububat, Bakliyat, Yağlı Tohumlar ve Mamulleri </v>
      </c>
      <c r="B10" s="127">
        <f>SEKTOR_USD!B10*$B$48</f>
        <v>11938638.117777314</v>
      </c>
      <c r="C10" s="127">
        <f>SEKTOR_USD!C10*$C$48</f>
        <v>16784872.659450233</v>
      </c>
      <c r="D10" s="128">
        <f t="shared" si="0"/>
        <v>40.59285903353247</v>
      </c>
      <c r="E10" s="128">
        <f t="shared" si="3"/>
        <v>5.1393669528114261</v>
      </c>
      <c r="F10" s="127">
        <f>SEKTOR_USD!F10*$B$49</f>
        <v>49973658.938462265</v>
      </c>
      <c r="G10" s="127">
        <f>SEKTOR_USD!G10*$C$49</f>
        <v>72181590.229791164</v>
      </c>
      <c r="H10" s="128">
        <f t="shared" si="1"/>
        <v>44.439274135751845</v>
      </c>
      <c r="I10" s="128">
        <f t="shared" si="4"/>
        <v>5.3415016163192233</v>
      </c>
      <c r="J10" s="127">
        <f>SEKTOR_USD!J10*$B$50</f>
        <v>109513650.54286455</v>
      </c>
      <c r="K10" s="127">
        <f>SEKTOR_USD!K10*$C$50</f>
        <v>213052103.59376535</v>
      </c>
      <c r="L10" s="128">
        <f t="shared" si="2"/>
        <v>94.543878811139621</v>
      </c>
      <c r="M10" s="128">
        <f t="shared" si="5"/>
        <v>5.2938540270359198</v>
      </c>
    </row>
    <row r="11" spans="1:13" ht="14" x14ac:dyDescent="0.3">
      <c r="A11" s="77" t="str">
        <f>SEKTOR_USD!A11</f>
        <v xml:space="preserve"> Yaş Meyve ve Sebze  </v>
      </c>
      <c r="B11" s="127">
        <f>SEKTOR_USD!B11*$B$48</f>
        <v>3087225.3407799001</v>
      </c>
      <c r="C11" s="127">
        <f>SEKTOR_USD!C11*$C$48</f>
        <v>4560375.3881596308</v>
      </c>
      <c r="D11" s="128">
        <f t="shared" si="0"/>
        <v>47.71760674287485</v>
      </c>
      <c r="E11" s="128">
        <f t="shared" si="3"/>
        <v>1.3963431857867814</v>
      </c>
      <c r="F11" s="127">
        <f>SEKTOR_USD!F11*$B$49</f>
        <v>13736677.006111722</v>
      </c>
      <c r="G11" s="127">
        <f>SEKTOR_USD!G11*$C$49</f>
        <v>22339225.850606088</v>
      </c>
      <c r="H11" s="128">
        <f t="shared" si="1"/>
        <v>62.624671459239508</v>
      </c>
      <c r="I11" s="128">
        <f t="shared" si="4"/>
        <v>1.6531225012979025</v>
      </c>
      <c r="J11" s="127">
        <f>SEKTOR_USD!J11*$B$50</f>
        <v>33983543.557879977</v>
      </c>
      <c r="K11" s="127">
        <f>SEKTOR_USD!K11*$C$50</f>
        <v>57339602.932852894</v>
      </c>
      <c r="L11" s="128">
        <f t="shared" si="2"/>
        <v>68.727557310771374</v>
      </c>
      <c r="M11" s="128">
        <f t="shared" si="5"/>
        <v>1.4247570560181353</v>
      </c>
    </row>
    <row r="12" spans="1:13" ht="14" x14ac:dyDescent="0.3">
      <c r="A12" s="77" t="str">
        <f>SEKTOR_USD!A12</f>
        <v xml:space="preserve"> Meyve Sebze Mamulleri </v>
      </c>
      <c r="B12" s="127">
        <f>SEKTOR_USD!B12*$B$48</f>
        <v>3040133.747051232</v>
      </c>
      <c r="C12" s="127">
        <f>SEKTOR_USD!C12*$C$48</f>
        <v>3260408.6894407338</v>
      </c>
      <c r="D12" s="128">
        <f t="shared" si="0"/>
        <v>7.2455674887052819</v>
      </c>
      <c r="E12" s="128">
        <f t="shared" si="3"/>
        <v>0.99830585618036816</v>
      </c>
      <c r="F12" s="127">
        <f>SEKTOR_USD!F12*$B$49</f>
        <v>11467620.327721469</v>
      </c>
      <c r="G12" s="127">
        <f>SEKTOR_USD!G12*$C$49</f>
        <v>13645836.628034798</v>
      </c>
      <c r="H12" s="128">
        <f t="shared" si="1"/>
        <v>18.994492650299705</v>
      </c>
      <c r="I12" s="128">
        <f t="shared" si="4"/>
        <v>1.0098039981196298</v>
      </c>
      <c r="J12" s="127">
        <f>SEKTOR_USD!J12*$B$50</f>
        <v>24756093.896902855</v>
      </c>
      <c r="K12" s="127">
        <f>SEKTOR_USD!K12*$C$50</f>
        <v>44173940.913687281</v>
      </c>
      <c r="L12" s="128">
        <f t="shared" si="2"/>
        <v>78.43663502671447</v>
      </c>
      <c r="M12" s="128">
        <f t="shared" si="5"/>
        <v>1.0976206808164717</v>
      </c>
    </row>
    <row r="13" spans="1:13" ht="14" x14ac:dyDescent="0.3">
      <c r="A13" s="77" t="str">
        <f>SEKTOR_USD!A13</f>
        <v xml:space="preserve"> Kuru Meyve ve Mamulleri  </v>
      </c>
      <c r="B13" s="127">
        <f>SEKTOR_USD!B13*$B$48</f>
        <v>2034437.0359262205</v>
      </c>
      <c r="C13" s="127">
        <f>SEKTOR_USD!C13*$C$48</f>
        <v>2114365.4808194772</v>
      </c>
      <c r="D13" s="128">
        <f t="shared" si="0"/>
        <v>3.9287745691705642</v>
      </c>
      <c r="E13" s="128">
        <f t="shared" si="3"/>
        <v>0.64739842230323963</v>
      </c>
      <c r="F13" s="127">
        <f>SEKTOR_USD!F13*$B$49</f>
        <v>7612094.0787708852</v>
      </c>
      <c r="G13" s="127">
        <f>SEKTOR_USD!G13*$C$49</f>
        <v>9365499.5185630396</v>
      </c>
      <c r="H13" s="128">
        <f t="shared" si="1"/>
        <v>23.034468855057483</v>
      </c>
      <c r="I13" s="128">
        <f t="shared" si="4"/>
        <v>0.693055260444989</v>
      </c>
      <c r="J13" s="127">
        <f>SEKTOR_USD!J13*$B$50</f>
        <v>18104520.294092521</v>
      </c>
      <c r="K13" s="127">
        <f>SEKTOR_USD!K13*$C$50</f>
        <v>27704018.076199286</v>
      </c>
      <c r="L13" s="128">
        <f t="shared" si="2"/>
        <v>53.022657469908587</v>
      </c>
      <c r="M13" s="128">
        <f t="shared" si="5"/>
        <v>0.68838103536122663</v>
      </c>
    </row>
    <row r="14" spans="1:13" ht="14" x14ac:dyDescent="0.3">
      <c r="A14" s="77" t="str">
        <f>SEKTOR_USD!A14</f>
        <v xml:space="preserve"> Fındık ve Mamulleri </v>
      </c>
      <c r="B14" s="127">
        <f>SEKTOR_USD!B14*$B$48</f>
        <v>1836169.1457554353</v>
      </c>
      <c r="C14" s="127">
        <f>SEKTOR_USD!C14*$C$48</f>
        <v>2421810.8475992633</v>
      </c>
      <c r="D14" s="128">
        <f t="shared" si="0"/>
        <v>31.894757800370492</v>
      </c>
      <c r="E14" s="128">
        <f t="shared" si="3"/>
        <v>0.7415352435875765</v>
      </c>
      <c r="F14" s="127">
        <f>SEKTOR_USD!F14*$B$49</f>
        <v>8756120.2055279985</v>
      </c>
      <c r="G14" s="127">
        <f>SEKTOR_USD!G14*$C$49</f>
        <v>11008756.820786981</v>
      </c>
      <c r="H14" s="128">
        <f t="shared" si="1"/>
        <v>25.726424059788787</v>
      </c>
      <c r="I14" s="128">
        <f t="shared" si="4"/>
        <v>0.81465775642650418</v>
      </c>
      <c r="J14" s="127">
        <f>SEKTOR_USD!J14*$B$50</f>
        <v>23575605.476587299</v>
      </c>
      <c r="K14" s="127">
        <f>SEKTOR_USD!K14*$C$50</f>
        <v>31023638.140914351</v>
      </c>
      <c r="L14" s="128">
        <f t="shared" si="2"/>
        <v>31.592116146173293</v>
      </c>
      <c r="M14" s="128">
        <f t="shared" si="5"/>
        <v>0.77086594750895798</v>
      </c>
    </row>
    <row r="15" spans="1:13" ht="14" x14ac:dyDescent="0.3">
      <c r="A15" s="77" t="str">
        <f>SEKTOR_USD!A15</f>
        <v xml:space="preserve"> Zeytin ve Zeytinyağı </v>
      </c>
      <c r="B15" s="127">
        <f>SEKTOR_USD!B15*$B$48</f>
        <v>435872.7867801555</v>
      </c>
      <c r="C15" s="127">
        <f>SEKTOR_USD!C15*$C$48</f>
        <v>1634265.8943702711</v>
      </c>
      <c r="D15" s="128">
        <f t="shared" si="0"/>
        <v>274.94102498180467</v>
      </c>
      <c r="E15" s="128">
        <f t="shared" si="3"/>
        <v>0.5003965356212885</v>
      </c>
      <c r="F15" s="127">
        <f>SEKTOR_USD!F15*$B$49</f>
        <v>2039702.6137695385</v>
      </c>
      <c r="G15" s="127">
        <f>SEKTOR_USD!G15*$C$49</f>
        <v>7159201.3872949788</v>
      </c>
      <c r="H15" s="128">
        <f t="shared" si="1"/>
        <v>250.99241129392803</v>
      </c>
      <c r="I15" s="128">
        <f t="shared" si="4"/>
        <v>0.5297872443659184</v>
      </c>
      <c r="J15" s="127">
        <f>SEKTOR_USD!J15*$B$50</f>
        <v>3978897.4085081127</v>
      </c>
      <c r="K15" s="127">
        <f>SEKTOR_USD!K15*$C$50</f>
        <v>13231060.146440992</v>
      </c>
      <c r="L15" s="128">
        <f t="shared" si="2"/>
        <v>232.53081916987591</v>
      </c>
      <c r="M15" s="128">
        <f t="shared" si="5"/>
        <v>0.32876136802547312</v>
      </c>
    </row>
    <row r="16" spans="1:13" ht="14" x14ac:dyDescent="0.3">
      <c r="A16" s="77" t="str">
        <f>SEKTOR_USD!A16</f>
        <v xml:space="preserve"> Tütün </v>
      </c>
      <c r="B16" s="127">
        <f>SEKTOR_USD!B16*$B$48</f>
        <v>764150.80459681933</v>
      </c>
      <c r="C16" s="127">
        <f>SEKTOR_USD!C16*$C$48</f>
        <v>1131150.6989016549</v>
      </c>
      <c r="D16" s="128">
        <f t="shared" si="0"/>
        <v>48.027155385705811</v>
      </c>
      <c r="E16" s="128">
        <f t="shared" si="3"/>
        <v>0.34634749029875112</v>
      </c>
      <c r="F16" s="127">
        <f>SEKTOR_USD!F16*$B$49</f>
        <v>3186541.2742733951</v>
      </c>
      <c r="G16" s="127">
        <f>SEKTOR_USD!G16*$C$49</f>
        <v>5328272.2552598994</v>
      </c>
      <c r="H16" s="128">
        <f t="shared" si="1"/>
        <v>67.211775923877482</v>
      </c>
      <c r="I16" s="128">
        <f t="shared" si="4"/>
        <v>0.39429686673643088</v>
      </c>
      <c r="J16" s="127">
        <f>SEKTOR_USD!J16*$B$50</f>
        <v>8813862.6829674095</v>
      </c>
      <c r="K16" s="127">
        <f>SEKTOR_USD!K16*$C$50</f>
        <v>16059210.205478733</v>
      </c>
      <c r="L16" s="128">
        <f t="shared" si="2"/>
        <v>82.203998214231262</v>
      </c>
      <c r="M16" s="128">
        <f t="shared" si="5"/>
        <v>0.3990343825911784</v>
      </c>
    </row>
    <row r="17" spans="1:13" ht="14" x14ac:dyDescent="0.3">
      <c r="A17" s="77" t="str">
        <f>SEKTOR_USD!A17</f>
        <v xml:space="preserve"> Süs Bitkileri ve Mamulleri</v>
      </c>
      <c r="B17" s="127">
        <f>SEKTOR_USD!B17*$B$48</f>
        <v>265156.63926643785</v>
      </c>
      <c r="C17" s="127">
        <f>SEKTOR_USD!C17*$C$48</f>
        <v>279317.30279626994</v>
      </c>
      <c r="D17" s="128">
        <f t="shared" si="0"/>
        <v>5.3404898964656899</v>
      </c>
      <c r="E17" s="128">
        <f t="shared" si="3"/>
        <v>8.5524277989165898E-2</v>
      </c>
      <c r="F17" s="127">
        <f>SEKTOR_USD!F17*$B$49</f>
        <v>891639.73102117097</v>
      </c>
      <c r="G17" s="127">
        <f>SEKTOR_USD!G17*$C$49</f>
        <v>1188328.7168361584</v>
      </c>
      <c r="H17" s="128">
        <f t="shared" si="1"/>
        <v>33.274536283303298</v>
      </c>
      <c r="I17" s="128">
        <f t="shared" si="4"/>
        <v>8.7937377681645099E-2</v>
      </c>
      <c r="J17" s="127">
        <f>SEKTOR_USD!J17*$B$50</f>
        <v>1653322.6025570694</v>
      </c>
      <c r="K17" s="127">
        <f>SEKTOR_USD!K17*$C$50</f>
        <v>2482005.9214771884</v>
      </c>
      <c r="L17" s="128">
        <f t="shared" si="2"/>
        <v>50.122300247904249</v>
      </c>
      <c r="M17" s="128">
        <f t="shared" si="5"/>
        <v>6.1672130060693366E-2</v>
      </c>
    </row>
    <row r="18" spans="1:13" s="18" customFormat="1" ht="15.5" x14ac:dyDescent="0.35">
      <c r="A18" s="76" t="s">
        <v>12</v>
      </c>
      <c r="B18" s="124">
        <f>SEKTOR_USD!B18*$B$48</f>
        <v>5623098.8347656252</v>
      </c>
      <c r="C18" s="124">
        <f>SEKTOR_USD!C18*$C$48</f>
        <v>5327360.2114005769</v>
      </c>
      <c r="D18" s="126">
        <f t="shared" si="0"/>
        <v>-5.2593531085849206</v>
      </c>
      <c r="E18" s="126">
        <f t="shared" si="3"/>
        <v>1.6311865792308837</v>
      </c>
      <c r="F18" s="124">
        <f>SEKTOR_USD!F18*$B$49</f>
        <v>19488528.21787937</v>
      </c>
      <c r="G18" s="124">
        <f>SEKTOR_USD!G18*$C$49</f>
        <v>20821286.379539482</v>
      </c>
      <c r="H18" s="126">
        <f t="shared" si="1"/>
        <v>6.8386804111631143</v>
      </c>
      <c r="I18" s="126">
        <f t="shared" si="4"/>
        <v>1.5407936358300616</v>
      </c>
      <c r="J18" s="124">
        <f>SEKTOR_USD!J18*$B$50</f>
        <v>42228834.780952007</v>
      </c>
      <c r="K18" s="124">
        <f>SEKTOR_USD!K18*$C$50</f>
        <v>68699788.189128861</v>
      </c>
      <c r="L18" s="126">
        <f t="shared" si="2"/>
        <v>62.684546105726326</v>
      </c>
      <c r="M18" s="126">
        <f t="shared" si="5"/>
        <v>1.7070314924230456</v>
      </c>
    </row>
    <row r="19" spans="1:13" ht="14" x14ac:dyDescent="0.3">
      <c r="A19" s="77" t="str">
        <f>SEKTOR_USD!A19</f>
        <v xml:space="preserve"> Su Ürünleri ve Hayvansal Mamuller</v>
      </c>
      <c r="B19" s="127">
        <f>SEKTOR_USD!B19*$B$48</f>
        <v>5623098.8347656252</v>
      </c>
      <c r="C19" s="127">
        <f>SEKTOR_USD!C19*$C$48</f>
        <v>5327360.2114005769</v>
      </c>
      <c r="D19" s="128">
        <f t="shared" si="0"/>
        <v>-5.2593531085849206</v>
      </c>
      <c r="E19" s="128">
        <f t="shared" si="3"/>
        <v>1.6311865792308837</v>
      </c>
      <c r="F19" s="127">
        <f>SEKTOR_USD!F19*$B$49</f>
        <v>19488528.21787937</v>
      </c>
      <c r="G19" s="127">
        <f>SEKTOR_USD!G19*$C$49</f>
        <v>20821286.379539482</v>
      </c>
      <c r="H19" s="128">
        <f t="shared" si="1"/>
        <v>6.8386804111631143</v>
      </c>
      <c r="I19" s="128">
        <f t="shared" si="4"/>
        <v>1.5407936358300616</v>
      </c>
      <c r="J19" s="127">
        <f>SEKTOR_USD!J19*$B$50</f>
        <v>42228834.780952007</v>
      </c>
      <c r="K19" s="127">
        <f>SEKTOR_USD!K19*$C$50</f>
        <v>68699788.189128861</v>
      </c>
      <c r="L19" s="128">
        <f t="shared" si="2"/>
        <v>62.684546105726326</v>
      </c>
      <c r="M19" s="128">
        <f t="shared" si="5"/>
        <v>1.7070314924230456</v>
      </c>
    </row>
    <row r="20" spans="1:13" s="18" customFormat="1" ht="15.5" x14ac:dyDescent="0.35">
      <c r="A20" s="76" t="s">
        <v>109</v>
      </c>
      <c r="B20" s="124">
        <f>SEKTOR_USD!B20*$B$48</f>
        <v>11409941.087729163</v>
      </c>
      <c r="C20" s="124">
        <f>SEKTOR_USD!C20*$C$48</f>
        <v>12144465.186682956</v>
      </c>
      <c r="D20" s="126">
        <f t="shared" si="0"/>
        <v>6.4375801181281975</v>
      </c>
      <c r="E20" s="126">
        <f t="shared" si="3"/>
        <v>3.7185187106478503</v>
      </c>
      <c r="F20" s="124">
        <f>SEKTOR_USD!F20*$B$49</f>
        <v>38221227.089520425</v>
      </c>
      <c r="G20" s="124">
        <f>SEKTOR_USD!G20*$C$49</f>
        <v>49177082.966523826</v>
      </c>
      <c r="H20" s="126">
        <f t="shared" si="1"/>
        <v>28.664322710893032</v>
      </c>
      <c r="I20" s="126">
        <f t="shared" si="4"/>
        <v>3.6391477011701681</v>
      </c>
      <c r="J20" s="124">
        <f>SEKTOR_USD!J20*$B$50</f>
        <v>83955128.246099904</v>
      </c>
      <c r="K20" s="124">
        <f>SEKTOR_USD!K20*$C$50</f>
        <v>151157764.75743818</v>
      </c>
      <c r="L20" s="126">
        <f t="shared" si="2"/>
        <v>80.045898225949216</v>
      </c>
      <c r="M20" s="126">
        <f t="shared" si="5"/>
        <v>3.7559222752604127</v>
      </c>
    </row>
    <row r="21" spans="1:13" ht="14" x14ac:dyDescent="0.3">
      <c r="A21" s="77" t="str">
        <f>SEKTOR_USD!A21</f>
        <v xml:space="preserve"> Mobilya, Kağıt ve Orman Ürünleri</v>
      </c>
      <c r="B21" s="127">
        <f>SEKTOR_USD!B21*$B$48</f>
        <v>11409941.087729163</v>
      </c>
      <c r="C21" s="127">
        <f>SEKTOR_USD!C21*$C$48</f>
        <v>12144465.186682956</v>
      </c>
      <c r="D21" s="128">
        <f t="shared" si="0"/>
        <v>6.4375801181281975</v>
      </c>
      <c r="E21" s="128">
        <f t="shared" si="3"/>
        <v>3.7185187106478503</v>
      </c>
      <c r="F21" s="127">
        <f>SEKTOR_USD!F21*$B$49</f>
        <v>38221227.089520425</v>
      </c>
      <c r="G21" s="127">
        <f>SEKTOR_USD!G21*$C$49</f>
        <v>49177082.966523826</v>
      </c>
      <c r="H21" s="128">
        <f t="shared" si="1"/>
        <v>28.664322710893032</v>
      </c>
      <c r="I21" s="128">
        <f t="shared" si="4"/>
        <v>3.6391477011701681</v>
      </c>
      <c r="J21" s="127">
        <f>SEKTOR_USD!J21*$B$50</f>
        <v>83955128.246099904</v>
      </c>
      <c r="K21" s="127">
        <f>SEKTOR_USD!K21*$C$50</f>
        <v>151157764.75743818</v>
      </c>
      <c r="L21" s="128">
        <f t="shared" si="2"/>
        <v>80.045898225949216</v>
      </c>
      <c r="M21" s="128">
        <f t="shared" si="5"/>
        <v>3.7559222752604127</v>
      </c>
    </row>
    <row r="22" spans="1:13" ht="16.5" x14ac:dyDescent="0.35">
      <c r="A22" s="75" t="s">
        <v>14</v>
      </c>
      <c r="B22" s="124">
        <f>SEKTOR_USD!B22*$B$48</f>
        <v>260325527.3159503</v>
      </c>
      <c r="C22" s="124">
        <f>SEKTOR_USD!C22*$C$48</f>
        <v>267846119.83043104</v>
      </c>
      <c r="D22" s="126">
        <f t="shared" si="0"/>
        <v>2.8889185751473359</v>
      </c>
      <c r="E22" s="126">
        <f t="shared" si="3"/>
        <v>82.011911834210721</v>
      </c>
      <c r="F22" s="124">
        <f>SEKTOR_USD!F22*$B$49</f>
        <v>887535086.25885725</v>
      </c>
      <c r="G22" s="124">
        <f>SEKTOR_USD!G22*$C$49</f>
        <v>1105089570.1731863</v>
      </c>
      <c r="H22" s="126">
        <f t="shared" si="1"/>
        <v>24.512212224912247</v>
      </c>
      <c r="I22" s="126">
        <f t="shared" si="4"/>
        <v>81.777607094354934</v>
      </c>
      <c r="J22" s="124">
        <f>SEKTOR_USD!J22*$B$50</f>
        <v>2013423368.5268593</v>
      </c>
      <c r="K22" s="124">
        <f>SEKTOR_USD!K22*$C$50</f>
        <v>3290223580.6085429</v>
      </c>
      <c r="L22" s="126">
        <f t="shared" si="2"/>
        <v>63.41439321904101</v>
      </c>
      <c r="M22" s="126">
        <f t="shared" si="5"/>
        <v>81.75447722996708</v>
      </c>
    </row>
    <row r="23" spans="1:13" s="18" customFormat="1" ht="15.5" x14ac:dyDescent="0.35">
      <c r="A23" s="76" t="s">
        <v>15</v>
      </c>
      <c r="B23" s="124">
        <f>SEKTOR_USD!B23*$B$48</f>
        <v>21212076.871230818</v>
      </c>
      <c r="C23" s="124">
        <f>SEKTOR_USD!C23*$C$48</f>
        <v>21690572.633747816</v>
      </c>
      <c r="D23" s="126">
        <f t="shared" si="0"/>
        <v>2.2557704529440228</v>
      </c>
      <c r="E23" s="126">
        <f t="shared" si="3"/>
        <v>6.6414452133883906</v>
      </c>
      <c r="F23" s="124">
        <f>SEKTOR_USD!F23*$B$49</f>
        <v>74800014.362440482</v>
      </c>
      <c r="G23" s="124">
        <f>SEKTOR_USD!G23*$C$49</f>
        <v>90024843.228369638</v>
      </c>
      <c r="H23" s="126">
        <f t="shared" si="1"/>
        <v>20.35404537779613</v>
      </c>
      <c r="I23" s="126">
        <f t="shared" si="4"/>
        <v>6.6619181439806354</v>
      </c>
      <c r="J23" s="124">
        <f>SEKTOR_USD!J23*$B$50</f>
        <v>171333951.70300281</v>
      </c>
      <c r="K23" s="124">
        <f>SEKTOR_USD!K23*$C$50</f>
        <v>265419788.5911639</v>
      </c>
      <c r="L23" s="126">
        <f t="shared" si="2"/>
        <v>54.913714388175251</v>
      </c>
      <c r="M23" s="126">
        <f t="shared" si="5"/>
        <v>6.5950703747450516</v>
      </c>
    </row>
    <row r="24" spans="1:13" ht="14" x14ac:dyDescent="0.3">
      <c r="A24" s="77" t="str">
        <f>SEKTOR_USD!A24</f>
        <v xml:space="preserve"> Tekstil ve Hammaddeleri</v>
      </c>
      <c r="B24" s="127">
        <f>SEKTOR_USD!B24*$B$48</f>
        <v>14605745.759578563</v>
      </c>
      <c r="C24" s="127">
        <f>SEKTOR_USD!C24*$C$48</f>
        <v>14670340.038077472</v>
      </c>
      <c r="D24" s="128">
        <f t="shared" si="0"/>
        <v>0.44225251871543136</v>
      </c>
      <c r="E24" s="128">
        <f t="shared" si="3"/>
        <v>4.4919173536745305</v>
      </c>
      <c r="F24" s="127">
        <f>SEKTOR_USD!F24*$B$49</f>
        <v>51368792.519572541</v>
      </c>
      <c r="G24" s="127">
        <f>SEKTOR_USD!G24*$C$49</f>
        <v>60729250.092691682</v>
      </c>
      <c r="H24" s="128">
        <f t="shared" si="1"/>
        <v>18.222070471196339</v>
      </c>
      <c r="I24" s="128">
        <f t="shared" si="4"/>
        <v>4.4940183015541955</v>
      </c>
      <c r="J24" s="127">
        <f>SEKTOR_USD!J24*$B$50</f>
        <v>116595507.06330271</v>
      </c>
      <c r="K24" s="127">
        <f>SEKTOR_USD!K24*$C$50</f>
        <v>180136402.39760008</v>
      </c>
      <c r="L24" s="128">
        <f t="shared" si="2"/>
        <v>54.496864360133003</v>
      </c>
      <c r="M24" s="128">
        <f t="shared" si="5"/>
        <v>4.475974670809137</v>
      </c>
    </row>
    <row r="25" spans="1:13" ht="14" x14ac:dyDescent="0.3">
      <c r="A25" s="77" t="str">
        <f>SEKTOR_USD!A25</f>
        <v xml:space="preserve"> Deri ve Deri Mamulleri </v>
      </c>
      <c r="B25" s="127">
        <f>SEKTOR_USD!B25*$B$48</f>
        <v>2749912.447822419</v>
      </c>
      <c r="C25" s="127">
        <f>SEKTOR_USD!C25*$C$48</f>
        <v>2832719.6820408688</v>
      </c>
      <c r="D25" s="128">
        <f t="shared" si="0"/>
        <v>3.011268023606446</v>
      </c>
      <c r="E25" s="128">
        <f t="shared" si="3"/>
        <v>0.86735158590927153</v>
      </c>
      <c r="F25" s="127">
        <f>SEKTOR_USD!F25*$B$49</f>
        <v>9723482.1044504419</v>
      </c>
      <c r="G25" s="127">
        <f>SEKTOR_USD!G25*$C$49</f>
        <v>13607734.282606704</v>
      </c>
      <c r="H25" s="128">
        <f t="shared" si="1"/>
        <v>39.947131453848598</v>
      </c>
      <c r="I25" s="128">
        <f t="shared" si="4"/>
        <v>1.0069843908064384</v>
      </c>
      <c r="J25" s="127">
        <f>SEKTOR_USD!J25*$B$50</f>
        <v>20773445.082530335</v>
      </c>
      <c r="K25" s="127">
        <f>SEKTOR_USD!K25*$C$50</f>
        <v>37878719.399515726</v>
      </c>
      <c r="L25" s="128">
        <f t="shared" si="2"/>
        <v>82.342020059880511</v>
      </c>
      <c r="M25" s="128">
        <f t="shared" si="5"/>
        <v>0.94119892669277538</v>
      </c>
    </row>
    <row r="26" spans="1:13" ht="14" x14ac:dyDescent="0.3">
      <c r="A26" s="77" t="str">
        <f>SEKTOR_USD!A26</f>
        <v xml:space="preserve"> Halı </v>
      </c>
      <c r="B26" s="127">
        <f>SEKTOR_USD!B26*$B$48</f>
        <v>3856418.6638298393</v>
      </c>
      <c r="C26" s="127">
        <f>SEKTOR_USD!C26*$C$48</f>
        <v>4187512.9136294788</v>
      </c>
      <c r="D26" s="128">
        <f t="shared" si="0"/>
        <v>8.5855369621831255</v>
      </c>
      <c r="E26" s="128">
        <f t="shared" si="3"/>
        <v>1.2821762738045894</v>
      </c>
      <c r="F26" s="127">
        <f>SEKTOR_USD!F26*$B$49</f>
        <v>13707739.738417504</v>
      </c>
      <c r="G26" s="127">
        <f>SEKTOR_USD!G26*$C$49</f>
        <v>15687858.853071256</v>
      </c>
      <c r="H26" s="128">
        <f t="shared" si="1"/>
        <v>14.445263423730184</v>
      </c>
      <c r="I26" s="128">
        <f t="shared" si="4"/>
        <v>1.1609154516200022</v>
      </c>
      <c r="J26" s="127">
        <f>SEKTOR_USD!J26*$B$50</f>
        <v>33964999.55716975</v>
      </c>
      <c r="K26" s="127">
        <f>SEKTOR_USD!K26*$C$50</f>
        <v>47404666.794048101</v>
      </c>
      <c r="L26" s="128">
        <f t="shared" si="2"/>
        <v>39.569166530553773</v>
      </c>
      <c r="M26" s="128">
        <f t="shared" si="5"/>
        <v>1.1778967772431383</v>
      </c>
    </row>
    <row r="27" spans="1:13" s="18" customFormat="1" ht="15.5" x14ac:dyDescent="0.35">
      <c r="A27" s="76" t="s">
        <v>19</v>
      </c>
      <c r="B27" s="124">
        <f>SEKTOR_USD!B27*$B$48</f>
        <v>48977550.637027651</v>
      </c>
      <c r="C27" s="124">
        <f>SEKTOR_USD!C27*$C$48</f>
        <v>46549440.721099384</v>
      </c>
      <c r="D27" s="126">
        <f t="shared" si="0"/>
        <v>-4.9575976837285634</v>
      </c>
      <c r="E27" s="126">
        <f t="shared" si="3"/>
        <v>14.252992093995932</v>
      </c>
      <c r="F27" s="124">
        <f>SEKTOR_USD!F27*$B$49</f>
        <v>154194800.05762801</v>
      </c>
      <c r="G27" s="124">
        <f>SEKTOR_USD!G27*$C$49</f>
        <v>186685045.90248159</v>
      </c>
      <c r="H27" s="126">
        <f t="shared" si="1"/>
        <v>21.070908897518486</v>
      </c>
      <c r="I27" s="126">
        <f t="shared" si="4"/>
        <v>13.814858764626845</v>
      </c>
      <c r="J27" s="124">
        <f>SEKTOR_USD!J27*$B$50</f>
        <v>318498222.6284644</v>
      </c>
      <c r="K27" s="124">
        <f>SEKTOR_USD!K27*$C$50</f>
        <v>589244397.51226175</v>
      </c>
      <c r="L27" s="126">
        <f t="shared" si="2"/>
        <v>85.007122692684248</v>
      </c>
      <c r="M27" s="126">
        <f t="shared" si="5"/>
        <v>14.641366004188679</v>
      </c>
    </row>
    <row r="28" spans="1:13" ht="14" x14ac:dyDescent="0.3">
      <c r="A28" s="77" t="str">
        <f>SEKTOR_USD!A28</f>
        <v xml:space="preserve"> Kimyevi Maddeler ve Mamulleri  </v>
      </c>
      <c r="B28" s="127">
        <f>SEKTOR_USD!B28*$B$48</f>
        <v>48977550.637027651</v>
      </c>
      <c r="C28" s="127">
        <f>SEKTOR_USD!C28*$C$48</f>
        <v>46549440.721099384</v>
      </c>
      <c r="D28" s="128">
        <f t="shared" si="0"/>
        <v>-4.9575976837285634</v>
      </c>
      <c r="E28" s="128">
        <f t="shared" si="3"/>
        <v>14.252992093995932</v>
      </c>
      <c r="F28" s="127">
        <f>SEKTOR_USD!F28*$B$49</f>
        <v>154194800.05762801</v>
      </c>
      <c r="G28" s="127">
        <f>SEKTOR_USD!G28*$C$49</f>
        <v>186685045.90248159</v>
      </c>
      <c r="H28" s="128">
        <f t="shared" si="1"/>
        <v>21.070908897518486</v>
      </c>
      <c r="I28" s="128">
        <f t="shared" si="4"/>
        <v>13.814858764626845</v>
      </c>
      <c r="J28" s="127">
        <f>SEKTOR_USD!J28*$B$50</f>
        <v>318498222.6284644</v>
      </c>
      <c r="K28" s="127">
        <f>SEKTOR_USD!K28*$C$50</f>
        <v>589244397.51226175</v>
      </c>
      <c r="L28" s="128">
        <f t="shared" si="2"/>
        <v>85.007122692684248</v>
      </c>
      <c r="M28" s="128">
        <f t="shared" si="5"/>
        <v>14.641366004188679</v>
      </c>
    </row>
    <row r="29" spans="1:13" s="18" customFormat="1" ht="15.5" x14ac:dyDescent="0.35">
      <c r="A29" s="76" t="s">
        <v>21</v>
      </c>
      <c r="B29" s="124">
        <f>SEKTOR_USD!B29*$B$48</f>
        <v>190135899.80769187</v>
      </c>
      <c r="C29" s="124">
        <f>SEKTOR_USD!C29*$C$48</f>
        <v>199606106.47558385</v>
      </c>
      <c r="D29" s="126">
        <f t="shared" si="0"/>
        <v>4.9807567521285456</v>
      </c>
      <c r="E29" s="126">
        <f t="shared" si="3"/>
        <v>61.117474526826385</v>
      </c>
      <c r="F29" s="124">
        <f>SEKTOR_USD!F29*$B$49</f>
        <v>658540271.83878887</v>
      </c>
      <c r="G29" s="124">
        <f>SEKTOR_USD!G29*$C$49</f>
        <v>828379681.04233515</v>
      </c>
      <c r="H29" s="126">
        <f t="shared" si="1"/>
        <v>25.790284431553047</v>
      </c>
      <c r="I29" s="126">
        <f t="shared" si="4"/>
        <v>61.300830185747458</v>
      </c>
      <c r="J29" s="124">
        <f>SEKTOR_USD!J29*$B$50</f>
        <v>1523591194.1953921</v>
      </c>
      <c r="K29" s="124">
        <f>SEKTOR_USD!K29*$C$50</f>
        <v>2435559394.5051174</v>
      </c>
      <c r="L29" s="126">
        <f t="shared" si="2"/>
        <v>59.856489311841642</v>
      </c>
      <c r="M29" s="126">
        <f t="shared" si="5"/>
        <v>60.518040851033362</v>
      </c>
    </row>
    <row r="30" spans="1:13" ht="14" x14ac:dyDescent="0.3">
      <c r="A30" s="77" t="str">
        <f>SEKTOR_USD!A30</f>
        <v xml:space="preserve"> Hazırgiyim ve Konfeksiyon </v>
      </c>
      <c r="B30" s="127">
        <f>SEKTOR_USD!B30*$B$48</f>
        <v>29944829.023193672</v>
      </c>
      <c r="C30" s="127">
        <f>SEKTOR_USD!C30*$C$48</f>
        <v>29052643.137355335</v>
      </c>
      <c r="D30" s="128">
        <f t="shared" si="0"/>
        <v>-2.9794322256684032</v>
      </c>
      <c r="E30" s="128">
        <f t="shared" si="3"/>
        <v>8.8956405604830007</v>
      </c>
      <c r="F30" s="127">
        <f>SEKTOR_USD!F30*$B$49</f>
        <v>105632004.56632955</v>
      </c>
      <c r="G30" s="127">
        <f>SEKTOR_USD!G30*$C$49</f>
        <v>127295703.9121367</v>
      </c>
      <c r="H30" s="128">
        <f t="shared" si="1"/>
        <v>20.508651175131163</v>
      </c>
      <c r="I30" s="128">
        <f t="shared" si="4"/>
        <v>9.4199948495529107</v>
      </c>
      <c r="J30" s="127">
        <f>SEKTOR_USD!J30*$B$50</f>
        <v>236284270.52258319</v>
      </c>
      <c r="K30" s="127">
        <f>SEKTOR_USD!K30*$C$50</f>
        <v>371028381.9109</v>
      </c>
      <c r="L30" s="128">
        <f t="shared" si="2"/>
        <v>57.02627224838416</v>
      </c>
      <c r="M30" s="128">
        <f t="shared" si="5"/>
        <v>9.2192006583929249</v>
      </c>
    </row>
    <row r="31" spans="1:13" ht="14" x14ac:dyDescent="0.3">
      <c r="A31" s="77" t="str">
        <f>SEKTOR_USD!A31</f>
        <v xml:space="preserve"> Otomotiv Endüstrisi</v>
      </c>
      <c r="B31" s="127">
        <f>SEKTOR_USD!B31*$B$48</f>
        <v>40338342.794606723</v>
      </c>
      <c r="C31" s="127">
        <f>SEKTOR_USD!C31*$C$48</f>
        <v>52082342.664387278</v>
      </c>
      <c r="D31" s="128">
        <f t="shared" si="0"/>
        <v>29.113739078420299</v>
      </c>
      <c r="E31" s="128">
        <f t="shared" si="3"/>
        <v>15.947113579300742</v>
      </c>
      <c r="F31" s="127">
        <f>SEKTOR_USD!F31*$B$49</f>
        <v>143831553.51705712</v>
      </c>
      <c r="G31" s="127">
        <f>SEKTOR_USD!G31*$C$49</f>
        <v>214776950.68979743</v>
      </c>
      <c r="H31" s="128">
        <f t="shared" si="1"/>
        <v>49.325336087902869</v>
      </c>
      <c r="I31" s="128">
        <f t="shared" si="4"/>
        <v>15.893684603032973</v>
      </c>
      <c r="J31" s="127">
        <f>SEKTOR_USD!J31*$B$50</f>
        <v>324329777.33930826</v>
      </c>
      <c r="K31" s="127">
        <f>SEKTOR_USD!K31*$C$50</f>
        <v>583322212.82661176</v>
      </c>
      <c r="L31" s="128">
        <f t="shared" si="2"/>
        <v>79.854658308586338</v>
      </c>
      <c r="M31" s="128">
        <f t="shared" si="5"/>
        <v>14.49421335599537</v>
      </c>
    </row>
    <row r="32" spans="1:13" ht="14" x14ac:dyDescent="0.3">
      <c r="A32" s="77" t="str">
        <f>SEKTOR_USD!A32</f>
        <v xml:space="preserve"> Gemi, Yat ve Hizmetleri</v>
      </c>
      <c r="B32" s="127">
        <f>SEKTOR_USD!B32*$B$48</f>
        <v>2925534.8570500859</v>
      </c>
      <c r="C32" s="127">
        <f>SEKTOR_USD!C32*$C$48</f>
        <v>2088097.2988867371</v>
      </c>
      <c r="D32" s="128">
        <f t="shared" si="0"/>
        <v>-28.625109563991487</v>
      </c>
      <c r="E32" s="128">
        <f t="shared" si="3"/>
        <v>0.6393553570459316</v>
      </c>
      <c r="F32" s="127">
        <f>SEKTOR_USD!F32*$B$49</f>
        <v>6734001.0723445229</v>
      </c>
      <c r="G32" s="127">
        <f>SEKTOR_USD!G32*$C$49</f>
        <v>5432318.2174464837</v>
      </c>
      <c r="H32" s="128">
        <f t="shared" si="1"/>
        <v>-19.330006647071158</v>
      </c>
      <c r="I32" s="128">
        <f t="shared" si="4"/>
        <v>0.40199636010339401</v>
      </c>
      <c r="J32" s="127">
        <f>SEKTOR_USD!J32*$B$50</f>
        <v>19668796.183311585</v>
      </c>
      <c r="K32" s="127">
        <f>SEKTOR_USD!K32*$C$50</f>
        <v>22935433.140130445</v>
      </c>
      <c r="L32" s="128">
        <f t="shared" si="2"/>
        <v>16.608220078006138</v>
      </c>
      <c r="M32" s="128">
        <f t="shared" si="5"/>
        <v>0.56989268372680713</v>
      </c>
    </row>
    <row r="33" spans="1:13" ht="14" x14ac:dyDescent="0.3">
      <c r="A33" s="77" t="str">
        <f>SEKTOR_USD!A33</f>
        <v xml:space="preserve"> Elektrik ve Elektronik</v>
      </c>
      <c r="B33" s="127">
        <f>SEKTOR_USD!B33*$B$48</f>
        <v>20529544.012705643</v>
      </c>
      <c r="C33" s="127">
        <f>SEKTOR_USD!C33*$C$48</f>
        <v>23642241.130160157</v>
      </c>
      <c r="D33" s="128">
        <f t="shared" si="0"/>
        <v>15.16203728406281</v>
      </c>
      <c r="E33" s="128">
        <f t="shared" si="3"/>
        <v>7.2390273801888911</v>
      </c>
      <c r="F33" s="127">
        <f>SEKTOR_USD!F33*$B$49</f>
        <v>69392911.137101844</v>
      </c>
      <c r="G33" s="127">
        <f>SEKTOR_USD!G33*$C$49</f>
        <v>99135684.21619457</v>
      </c>
      <c r="H33" s="128">
        <f t="shared" si="1"/>
        <v>42.861399805419545</v>
      </c>
      <c r="I33" s="128">
        <f t="shared" si="4"/>
        <v>7.3361284475714372</v>
      </c>
      <c r="J33" s="127">
        <f>SEKTOR_USD!J33*$B$50</f>
        <v>161336741.99144652</v>
      </c>
      <c r="K33" s="127">
        <f>SEKTOR_USD!K33*$C$50</f>
        <v>281149544.91625994</v>
      </c>
      <c r="L33" s="128">
        <f t="shared" si="2"/>
        <v>74.262565021404399</v>
      </c>
      <c r="M33" s="128">
        <f t="shared" si="5"/>
        <v>6.9859185872775091</v>
      </c>
    </row>
    <row r="34" spans="1:13" ht="14" x14ac:dyDescent="0.3">
      <c r="A34" s="77" t="str">
        <f>SEKTOR_USD!A34</f>
        <v xml:space="preserve"> Makine ve Aksamları</v>
      </c>
      <c r="B34" s="127">
        <f>SEKTOR_USD!B34*$B$48</f>
        <v>13325902.9093199</v>
      </c>
      <c r="C34" s="127">
        <f>SEKTOR_USD!C34*$C$48</f>
        <v>17131467.200126767</v>
      </c>
      <c r="D34" s="128">
        <f t="shared" si="0"/>
        <v>28.557646837913875</v>
      </c>
      <c r="E34" s="128">
        <f t="shared" si="3"/>
        <v>5.2454908754957561</v>
      </c>
      <c r="F34" s="127">
        <f>SEKTOR_USD!F34*$B$49</f>
        <v>47135888.742461085</v>
      </c>
      <c r="G34" s="127">
        <f>SEKTOR_USD!G34*$C$49</f>
        <v>69065872.132164404</v>
      </c>
      <c r="H34" s="128">
        <f t="shared" si="1"/>
        <v>46.525023659834567</v>
      </c>
      <c r="I34" s="128">
        <f t="shared" si="4"/>
        <v>5.1109357171545415</v>
      </c>
      <c r="J34" s="127">
        <f>SEKTOR_USD!J34*$B$50</f>
        <v>108317989.46667375</v>
      </c>
      <c r="K34" s="127">
        <f>SEKTOR_USD!K34*$C$50</f>
        <v>193737171.98897055</v>
      </c>
      <c r="L34" s="128">
        <f t="shared" si="2"/>
        <v>78.859645514910298</v>
      </c>
      <c r="M34" s="128">
        <f t="shared" si="5"/>
        <v>4.8139224669470737</v>
      </c>
    </row>
    <row r="35" spans="1:13" ht="14" x14ac:dyDescent="0.3">
      <c r="A35" s="77" t="str">
        <f>SEKTOR_USD!A35</f>
        <v xml:space="preserve"> Demir ve Demir Dışı Metaller </v>
      </c>
      <c r="B35" s="127">
        <f>SEKTOR_USD!B35*$B$48</f>
        <v>22020237.698213335</v>
      </c>
      <c r="C35" s="127">
        <f>SEKTOR_USD!C35*$C$48</f>
        <v>19272063.542923167</v>
      </c>
      <c r="D35" s="128">
        <f t="shared" si="0"/>
        <v>-12.480220209035926</v>
      </c>
      <c r="E35" s="128">
        <f t="shared" si="3"/>
        <v>5.9009209360439279</v>
      </c>
      <c r="F35" s="127">
        <f>SEKTOR_USD!F35*$B$49</f>
        <v>74849753.127142459</v>
      </c>
      <c r="G35" s="127">
        <f>SEKTOR_USD!G35*$C$49</f>
        <v>81082669.500000656</v>
      </c>
      <c r="H35" s="128">
        <f t="shared" si="1"/>
        <v>8.3272370481579845</v>
      </c>
      <c r="I35" s="128">
        <f t="shared" si="4"/>
        <v>6.0001893669970476</v>
      </c>
      <c r="J35" s="127">
        <f>SEKTOR_USD!J35*$B$50</f>
        <v>155021588.63827991</v>
      </c>
      <c r="K35" s="127">
        <f>SEKTOR_USD!K35*$C$50</f>
        <v>242568045.89890566</v>
      </c>
      <c r="L35" s="128">
        <f t="shared" si="2"/>
        <v>56.473719582955987</v>
      </c>
      <c r="M35" s="128">
        <f t="shared" si="5"/>
        <v>6.0272572058740908</v>
      </c>
    </row>
    <row r="36" spans="1:13" ht="14" x14ac:dyDescent="0.3">
      <c r="A36" s="77" t="str">
        <f>SEKTOR_USD!A36</f>
        <v xml:space="preserve"> Çelik</v>
      </c>
      <c r="B36" s="127">
        <f>SEKTOR_USD!B36*$B$48</f>
        <v>29659723.569938067</v>
      </c>
      <c r="C36" s="127">
        <f>SEKTOR_USD!C36*$C$48</f>
        <v>20721750.170037352</v>
      </c>
      <c r="D36" s="128">
        <f t="shared" si="0"/>
        <v>-30.135052940816671</v>
      </c>
      <c r="E36" s="128">
        <f t="shared" si="3"/>
        <v>6.3448010711207061</v>
      </c>
      <c r="F36" s="127">
        <f>SEKTOR_USD!F36*$B$49</f>
        <v>107885481.0132293</v>
      </c>
      <c r="G36" s="127">
        <f>SEKTOR_USD!G36*$C$49</f>
        <v>87894156.910605401</v>
      </c>
      <c r="H36" s="128">
        <f t="shared" si="1"/>
        <v>-18.530133911320736</v>
      </c>
      <c r="I36" s="128">
        <f t="shared" si="4"/>
        <v>6.5042454690786951</v>
      </c>
      <c r="J36" s="127">
        <f>SEKTOR_USD!J36*$B$50</f>
        <v>270199340.89890236</v>
      </c>
      <c r="K36" s="127">
        <f>SEKTOR_USD!K36*$C$50</f>
        <v>327550262.1103189</v>
      </c>
      <c r="L36" s="128">
        <f t="shared" si="2"/>
        <v>21.225411217000314</v>
      </c>
      <c r="M36" s="128">
        <f t="shared" si="5"/>
        <v>8.1388695294728173</v>
      </c>
    </row>
    <row r="37" spans="1:13" ht="14" x14ac:dyDescent="0.3">
      <c r="A37" s="77" t="str">
        <f>SEKTOR_USD!A37</f>
        <v xml:space="preserve"> Çimento Cam Seramik ve Toprak Ürünleri</v>
      </c>
      <c r="B37" s="127">
        <f>SEKTOR_USD!B37*$B$48</f>
        <v>8322623.4102305183</v>
      </c>
      <c r="C37" s="127">
        <f>SEKTOR_USD!C37*$C$48</f>
        <v>7321915.5109884748</v>
      </c>
      <c r="D37" s="128">
        <f t="shared" si="0"/>
        <v>-12.023947857738358</v>
      </c>
      <c r="E37" s="128">
        <f t="shared" si="3"/>
        <v>2.2419002736529592</v>
      </c>
      <c r="F37" s="127">
        <f>SEKTOR_USD!F37*$B$49</f>
        <v>26268019.212522801</v>
      </c>
      <c r="G37" s="127">
        <f>SEKTOR_USD!G37*$C$49</f>
        <v>29285463.758131795</v>
      </c>
      <c r="H37" s="128">
        <f t="shared" si="1"/>
        <v>11.487141535858484</v>
      </c>
      <c r="I37" s="128">
        <f t="shared" si="4"/>
        <v>2.1671502595153007</v>
      </c>
      <c r="J37" s="127">
        <f>SEKTOR_USD!J37*$B$50</f>
        <v>55850826.980553195</v>
      </c>
      <c r="K37" s="127">
        <f>SEKTOR_USD!K37*$C$50</f>
        <v>93200559.737541884</v>
      </c>
      <c r="L37" s="128">
        <f t="shared" si="2"/>
        <v>66.874090816942726</v>
      </c>
      <c r="M37" s="128">
        <f t="shared" si="5"/>
        <v>2.3158192299727482</v>
      </c>
    </row>
    <row r="38" spans="1:13" ht="14" x14ac:dyDescent="0.3">
      <c r="A38" s="77" t="str">
        <f>SEKTOR_USD!A38</f>
        <v xml:space="preserve"> Mücevher</v>
      </c>
      <c r="B38" s="127">
        <f>SEKTOR_USD!B38*$B$48</f>
        <v>7774476.7395094167</v>
      </c>
      <c r="C38" s="127">
        <f>SEKTOR_USD!C38*$C$48</f>
        <v>9170996.7012518644</v>
      </c>
      <c r="D38" s="128">
        <f t="shared" si="0"/>
        <v>17.962880442427956</v>
      </c>
      <c r="E38" s="128">
        <f t="shared" si="3"/>
        <v>2.8080711916643288</v>
      </c>
      <c r="F38" s="127">
        <f>SEKTOR_USD!F38*$B$49</f>
        <v>25590600.776511855</v>
      </c>
      <c r="G38" s="127">
        <f>SEKTOR_USD!G38*$C$49</f>
        <v>40959860.38367983</v>
      </c>
      <c r="H38" s="128">
        <f t="shared" si="1"/>
        <v>60.058221146861612</v>
      </c>
      <c r="I38" s="128">
        <f t="shared" si="4"/>
        <v>3.0310659511258118</v>
      </c>
      <c r="J38" s="127">
        <f>SEKTOR_USD!J38*$B$50</f>
        <v>79666464.690073371</v>
      </c>
      <c r="K38" s="127">
        <f>SEKTOR_USD!K38*$C$50</f>
        <v>112602000.48538397</v>
      </c>
      <c r="L38" s="128">
        <f t="shared" si="2"/>
        <v>41.341781543137117</v>
      </c>
      <c r="M38" s="128">
        <f t="shared" si="5"/>
        <v>2.7979003429999199</v>
      </c>
    </row>
    <row r="39" spans="1:13" ht="14" x14ac:dyDescent="0.3">
      <c r="A39" s="77" t="str">
        <f>SEKTOR_USD!A39</f>
        <v xml:space="preserve"> Savunma ve Havacılık Sanayii</v>
      </c>
      <c r="B39" s="127">
        <f>SEKTOR_USD!B39*$B$48</f>
        <v>5743654.6444120137</v>
      </c>
      <c r="C39" s="127">
        <f>SEKTOR_USD!C39*$C$48</f>
        <v>8084967.7534322161</v>
      </c>
      <c r="D39" s="128">
        <f t="shared" si="0"/>
        <v>40.76347297966565</v>
      </c>
      <c r="E39" s="128">
        <f t="shared" si="3"/>
        <v>2.4755395485911618</v>
      </c>
      <c r="F39" s="127">
        <f>SEKTOR_USD!F39*$B$49</f>
        <v>18889001.466048211</v>
      </c>
      <c r="G39" s="127">
        <f>SEKTOR_USD!G39*$C$49</f>
        <v>28633651.947344769</v>
      </c>
      <c r="H39" s="128">
        <f t="shared" si="1"/>
        <v>51.589018608590578</v>
      </c>
      <c r="I39" s="128">
        <f t="shared" si="4"/>
        <v>2.1189156081343743</v>
      </c>
      <c r="J39" s="127">
        <f>SEKTOR_USD!J39*$B$50</f>
        <v>39736165.239750877</v>
      </c>
      <c r="K39" s="127">
        <f>SEKTOR_USD!K39*$C$50</f>
        <v>82398567.085367918</v>
      </c>
      <c r="L39" s="128">
        <f t="shared" si="2"/>
        <v>107.36416457957259</v>
      </c>
      <c r="M39" s="128">
        <f t="shared" si="5"/>
        <v>2.0474145940309283</v>
      </c>
    </row>
    <row r="40" spans="1:13" ht="14" x14ac:dyDescent="0.3">
      <c r="A40" s="77" t="str">
        <f>SEKTOR_USD!A40</f>
        <v xml:space="preserve"> İklimlendirme Sanayii</v>
      </c>
      <c r="B40" s="127">
        <f>SEKTOR_USD!B40*$B$48</f>
        <v>9340831.6387008876</v>
      </c>
      <c r="C40" s="127">
        <f>SEKTOR_USD!C40*$C$48</f>
        <v>10842901.243200183</v>
      </c>
      <c r="D40" s="128">
        <f t="shared" si="0"/>
        <v>16.080683846992038</v>
      </c>
      <c r="E40" s="128">
        <f t="shared" si="3"/>
        <v>3.3199923200207446</v>
      </c>
      <c r="F40" s="127">
        <f>SEKTOR_USD!F40*$B$49</f>
        <v>31711031.005207609</v>
      </c>
      <c r="G40" s="127">
        <f>SEKTOR_USD!G40*$C$49</f>
        <v>43998665.522287764</v>
      </c>
      <c r="H40" s="128">
        <f t="shared" si="1"/>
        <v>38.748770152134973</v>
      </c>
      <c r="I40" s="128">
        <f t="shared" si="4"/>
        <v>3.2559402231926828</v>
      </c>
      <c r="J40" s="127">
        <f>SEKTOR_USD!J40*$B$50</f>
        <v>71614126.45744659</v>
      </c>
      <c r="K40" s="127">
        <f>SEKTOR_USD!K40*$C$50</f>
        <v>122617449.55968209</v>
      </c>
      <c r="L40" s="128">
        <f t="shared" si="2"/>
        <v>71.219640069954465</v>
      </c>
      <c r="M40" s="128">
        <f t="shared" si="5"/>
        <v>3.046761182767276</v>
      </c>
    </row>
    <row r="41" spans="1:13" ht="14" x14ac:dyDescent="0.3">
      <c r="A41" s="77" t="str">
        <f>SEKTOR_USD!A41</f>
        <v xml:space="preserve"> Diğer Sanayi Ürünleri</v>
      </c>
      <c r="B41" s="127">
        <f>SEKTOR_USD!B41*$B$48</f>
        <v>210198.50981163638</v>
      </c>
      <c r="C41" s="127">
        <f>SEKTOR_USD!C41*$C$48</f>
        <v>194720.12283432228</v>
      </c>
      <c r="D41" s="128">
        <f t="shared" si="0"/>
        <v>-7.3636996718885577</v>
      </c>
      <c r="E41" s="128">
        <f t="shared" si="3"/>
        <v>5.9621433218241357E-2</v>
      </c>
      <c r="F41" s="127">
        <f>SEKTOR_USD!F41*$B$49</f>
        <v>620026.20283267915</v>
      </c>
      <c r="G41" s="127">
        <f>SEKTOR_USD!G41*$C$49</f>
        <v>818683.85254539945</v>
      </c>
      <c r="H41" s="128">
        <f t="shared" si="1"/>
        <v>32.040202301955013</v>
      </c>
      <c r="I41" s="128">
        <f t="shared" si="4"/>
        <v>6.058333028829354E-2</v>
      </c>
      <c r="J41" s="127">
        <f>SEKTOR_USD!J41*$B$50</f>
        <v>1565105.7870624184</v>
      </c>
      <c r="K41" s="127">
        <f>SEKTOR_USD!K41*$C$50</f>
        <v>2449764.8450441859</v>
      </c>
      <c r="L41" s="128">
        <f t="shared" si="2"/>
        <v>56.523914568241651</v>
      </c>
      <c r="M41" s="128">
        <f t="shared" si="5"/>
        <v>6.087101357589083E-2</v>
      </c>
    </row>
    <row r="42" spans="1:13" ht="16.5" x14ac:dyDescent="0.35">
      <c r="A42" s="75" t="s">
        <v>31</v>
      </c>
      <c r="B42" s="124">
        <f>SEKTOR_USD!B42*$B$48</f>
        <v>10357924.603677487</v>
      </c>
      <c r="C42" s="124">
        <f>SEKTOR_USD!C42*$C$48</f>
        <v>9089654.2426109854</v>
      </c>
      <c r="D42" s="126">
        <f t="shared" si="0"/>
        <v>-12.244444805248088</v>
      </c>
      <c r="E42" s="126">
        <f t="shared" si="3"/>
        <v>2.7831649113319612</v>
      </c>
      <c r="F42" s="124">
        <f>SEKTOR_USD!F42*$B$49</f>
        <v>31461047.227248903</v>
      </c>
      <c r="G42" s="124">
        <f>SEKTOR_USD!G42*$C$49</f>
        <v>34030524.35956341</v>
      </c>
      <c r="H42" s="126">
        <f t="shared" si="1"/>
        <v>8.1671697504367966</v>
      </c>
      <c r="I42" s="126">
        <f t="shared" si="4"/>
        <v>2.5182889472525902</v>
      </c>
      <c r="J42" s="124">
        <f>SEKTOR_USD!J42*$B$50</f>
        <v>70510043.683120698</v>
      </c>
      <c r="K42" s="124">
        <f>SEKTOR_USD!K42*$C$50</f>
        <v>109371199.28046183</v>
      </c>
      <c r="L42" s="126">
        <f t="shared" si="2"/>
        <v>55.11435473219548</v>
      </c>
      <c r="M42" s="126">
        <f t="shared" si="5"/>
        <v>2.7176223749314081</v>
      </c>
    </row>
    <row r="43" spans="1:13" ht="14" x14ac:dyDescent="0.3">
      <c r="A43" s="77" t="str">
        <f>SEKTOR_USD!A43</f>
        <v xml:space="preserve"> Madencilik Ürünleri</v>
      </c>
      <c r="B43" s="127">
        <f>SEKTOR_USD!B43*$B$48</f>
        <v>10357924.603677487</v>
      </c>
      <c r="C43" s="127">
        <f>SEKTOR_USD!C43*$C$48</f>
        <v>9089654.2426109854</v>
      </c>
      <c r="D43" s="128">
        <f t="shared" si="0"/>
        <v>-12.244444805248088</v>
      </c>
      <c r="E43" s="128">
        <f t="shared" si="3"/>
        <v>2.7831649113319612</v>
      </c>
      <c r="F43" s="127">
        <f>SEKTOR_USD!F43*$B$49</f>
        <v>31461047.227248903</v>
      </c>
      <c r="G43" s="127">
        <f>SEKTOR_USD!G43*$C$49</f>
        <v>34030524.35956341</v>
      </c>
      <c r="H43" s="128">
        <f t="shared" si="1"/>
        <v>8.1671697504367966</v>
      </c>
      <c r="I43" s="128">
        <f t="shared" si="4"/>
        <v>2.5182889472525902</v>
      </c>
      <c r="J43" s="127">
        <f>SEKTOR_USD!J43*$B$50</f>
        <v>70510043.683120698</v>
      </c>
      <c r="K43" s="127">
        <f>SEKTOR_USD!K43*$C$50</f>
        <v>109371199.28046183</v>
      </c>
      <c r="L43" s="128">
        <f t="shared" si="2"/>
        <v>55.11435473219548</v>
      </c>
      <c r="M43" s="128">
        <f t="shared" si="5"/>
        <v>2.7176223749314081</v>
      </c>
    </row>
    <row r="44" spans="1:13" ht="18" x14ac:dyDescent="0.4">
      <c r="A44" s="129" t="s">
        <v>33</v>
      </c>
      <c r="B44" s="130">
        <f>SEKTOR_USD!B44*$B$48</f>
        <v>311118275.46005607</v>
      </c>
      <c r="C44" s="130">
        <f>SEKTOR_USD!C44*$C$48</f>
        <v>326594166.43266308</v>
      </c>
      <c r="D44" s="131">
        <f>(C44-B44)/B44*100</f>
        <v>4.9742789778975682</v>
      </c>
      <c r="E44" s="132">
        <f t="shared" si="3"/>
        <v>100</v>
      </c>
      <c r="F44" s="130">
        <f>SEKTOR_USD!F44*$B$49</f>
        <v>1074369942.9691644</v>
      </c>
      <c r="G44" s="130">
        <f>SEKTOR_USD!G44*$C$49</f>
        <v>1351335175.2859862</v>
      </c>
      <c r="H44" s="131">
        <f>(G44-F44)/F44*100</f>
        <v>25.779316903765153</v>
      </c>
      <c r="I44" s="131">
        <f t="shared" si="4"/>
        <v>100</v>
      </c>
      <c r="J44" s="130">
        <f>SEKTOR_USD!J44*$B$50</f>
        <v>2434496871.6993918</v>
      </c>
      <c r="K44" s="130">
        <f>SEKTOR_USD!K44*$C$50</f>
        <v>4024517912.7663875</v>
      </c>
      <c r="L44" s="131">
        <f>(K44-J44)/J44*100</f>
        <v>65.312100399500082</v>
      </c>
      <c r="M44" s="131">
        <f t="shared" si="5"/>
        <v>100</v>
      </c>
    </row>
    <row r="46" spans="1:13" ht="13" x14ac:dyDescent="0.3">
      <c r="A46" s="133" t="s">
        <v>112</v>
      </c>
    </row>
    <row r="47" spans="1:13" ht="13" x14ac:dyDescent="0.3">
      <c r="A47" s="134"/>
      <c r="B47" s="135">
        <v>2022</v>
      </c>
      <c r="C47" s="135">
        <v>2023</v>
      </c>
    </row>
    <row r="48" spans="1:13" ht="13" x14ac:dyDescent="0.25">
      <c r="A48" s="136" t="s">
        <v>221</v>
      </c>
      <c r="B48" s="137">
        <v>14.709928</v>
      </c>
      <c r="C48" s="137">
        <v>19.335863</v>
      </c>
    </row>
    <row r="49" spans="1:3" ht="13" x14ac:dyDescent="0.25">
      <c r="A49" s="135" t="s">
        <v>222</v>
      </c>
      <c r="B49" s="137">
        <v>14.1187725</v>
      </c>
      <c r="C49" s="137">
        <v>18.989089500000002</v>
      </c>
    </row>
    <row r="50" spans="1:3" ht="13" x14ac:dyDescent="0.25">
      <c r="A50" s="135" t="s">
        <v>223</v>
      </c>
      <c r="B50" s="137">
        <v>11.041939833333332</v>
      </c>
      <c r="C50" s="137">
        <v>18.171207499999998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G1" sqref="G1"/>
    </sheetView>
  </sheetViews>
  <sheetFormatPr defaultColWidth="9.08984375" defaultRowHeight="12.5" x14ac:dyDescent="0.25"/>
  <cols>
    <col min="1" max="1" width="51" style="16" customWidth="1"/>
    <col min="2" max="2" width="14.453125" style="16" customWidth="1"/>
    <col min="3" max="3" width="17.90625" style="16" bestFit="1" customWidth="1"/>
    <col min="4" max="4" width="14.453125" style="16" customWidth="1"/>
    <col min="5" max="5" width="17.90625" style="16" bestFit="1" customWidth="1"/>
    <col min="6" max="6" width="19.90625" style="16" bestFit="1" customWidth="1"/>
    <col min="7" max="7" width="19.90625" style="16" customWidth="1"/>
    <col min="8" max="16384" width="9.08984375" style="16"/>
  </cols>
  <sheetData>
    <row r="1" spans="1:7" x14ac:dyDescent="0.25">
      <c r="B1" s="17"/>
    </row>
    <row r="2" spans="1:7" x14ac:dyDescent="0.25">
      <c r="B2" s="17"/>
    </row>
    <row r="3" spans="1:7" x14ac:dyDescent="0.25">
      <c r="B3" s="17"/>
    </row>
    <row r="4" spans="1:7" x14ac:dyDescent="0.25">
      <c r="B4" s="17"/>
      <c r="C4" s="17"/>
    </row>
    <row r="5" spans="1:7" ht="25" x14ac:dyDescent="0.25">
      <c r="A5" s="146" t="s">
        <v>36</v>
      </c>
      <c r="B5" s="147"/>
      <c r="C5" s="147"/>
      <c r="D5" s="147"/>
      <c r="E5" s="147"/>
      <c r="F5" s="147"/>
      <c r="G5" s="148"/>
    </row>
    <row r="6" spans="1:7" ht="50.25" customHeight="1" x14ac:dyDescent="0.25">
      <c r="A6" s="73"/>
      <c r="B6" s="149" t="s">
        <v>116</v>
      </c>
      <c r="C6" s="149"/>
      <c r="D6" s="149" t="s">
        <v>218</v>
      </c>
      <c r="E6" s="149"/>
      <c r="F6" s="149" t="s">
        <v>117</v>
      </c>
      <c r="G6" s="149"/>
    </row>
    <row r="7" spans="1:7" ht="29" x14ac:dyDescent="0.4">
      <c r="A7" s="74" t="s">
        <v>1</v>
      </c>
      <c r="B7" s="78" t="s">
        <v>37</v>
      </c>
      <c r="C7" s="78" t="s">
        <v>38</v>
      </c>
      <c r="D7" s="78" t="s">
        <v>37</v>
      </c>
      <c r="E7" s="78" t="s">
        <v>38</v>
      </c>
      <c r="F7" s="78" t="s">
        <v>37</v>
      </c>
      <c r="G7" s="78" t="s">
        <v>38</v>
      </c>
    </row>
    <row r="8" spans="1:7" ht="16.5" x14ac:dyDescent="0.35">
      <c r="A8" s="75" t="s">
        <v>2</v>
      </c>
      <c r="B8" s="79">
        <f>SEKTOR_USD!D8</f>
        <v>-6.5704859175862609</v>
      </c>
      <c r="C8" s="79">
        <f>SEKTOR_TL!D8</f>
        <v>22.81095355831264</v>
      </c>
      <c r="D8" s="79">
        <f>SEKTOR_USD!H8</f>
        <v>1.5526423740577715</v>
      </c>
      <c r="E8" s="79">
        <f>SEKTOR_TL!H8</f>
        <v>36.583560291978344</v>
      </c>
      <c r="F8" s="79">
        <f>SEKTOR_USD!L8</f>
        <v>8.3232156780467808</v>
      </c>
      <c r="G8" s="79">
        <f>SEKTOR_TL!L8</f>
        <v>78.262484569147759</v>
      </c>
    </row>
    <row r="9" spans="1:7" s="18" customFormat="1" ht="15.5" x14ac:dyDescent="0.35">
      <c r="A9" s="76" t="s">
        <v>3</v>
      </c>
      <c r="B9" s="79">
        <f>SEKTOR_USD!D9</f>
        <v>4.6339653820314659</v>
      </c>
      <c r="C9" s="79">
        <f>SEKTOR_TL!D9</f>
        <v>37.538947829908011</v>
      </c>
      <c r="D9" s="79">
        <f>SEKTOR_USD!H9</f>
        <v>8.2701359989397289</v>
      </c>
      <c r="E9" s="79">
        <f>SEKTOR_TL!H9</f>
        <v>45.618275431595656</v>
      </c>
      <c r="F9" s="79">
        <f>SEKTOR_USD!L9</f>
        <v>9.6992758214905184</v>
      </c>
      <c r="G9" s="79">
        <f>SEKTOR_TL!L9</f>
        <v>80.527002831012567</v>
      </c>
    </row>
    <row r="10" spans="1:7" ht="14" x14ac:dyDescent="0.3">
      <c r="A10" s="77" t="s">
        <v>4</v>
      </c>
      <c r="B10" s="80">
        <f>SEKTOR_USD!D10</f>
        <v>6.9572552152139231</v>
      </c>
      <c r="C10" s="80">
        <f>SEKTOR_TL!D10</f>
        <v>40.59285903353247</v>
      </c>
      <c r="D10" s="80">
        <f>SEKTOR_USD!H10</f>
        <v>7.3935246651933584</v>
      </c>
      <c r="E10" s="80">
        <f>SEKTOR_TL!H10</f>
        <v>44.439274135751845</v>
      </c>
      <c r="F10" s="80">
        <f>SEKTOR_USD!L10</f>
        <v>18.216789103084945</v>
      </c>
      <c r="G10" s="80">
        <f>SEKTOR_TL!L10</f>
        <v>94.543878811139621</v>
      </c>
    </row>
    <row r="11" spans="1:7" ht="14" x14ac:dyDescent="0.3">
      <c r="A11" s="77" t="s">
        <v>5</v>
      </c>
      <c r="B11" s="80">
        <f>SEKTOR_USD!D11</f>
        <v>12.377469757621034</v>
      </c>
      <c r="C11" s="80">
        <f>SEKTOR_TL!D11</f>
        <v>47.71760674287485</v>
      </c>
      <c r="D11" s="80">
        <f>SEKTOR_USD!H11</f>
        <v>20.914735760250405</v>
      </c>
      <c r="E11" s="80">
        <f>SEKTOR_TL!H11</f>
        <v>62.624671459239508</v>
      </c>
      <c r="F11" s="80">
        <f>SEKTOR_USD!L11</f>
        <v>2.5292092476980113</v>
      </c>
      <c r="G11" s="80">
        <f>SEKTOR_TL!L11</f>
        <v>68.727557310771374</v>
      </c>
    </row>
    <row r="12" spans="1:7" ht="14" x14ac:dyDescent="0.3">
      <c r="A12" s="77" t="s">
        <v>6</v>
      </c>
      <c r="B12" s="80">
        <f>SEKTOR_USD!D12</f>
        <v>-18.411990399497792</v>
      </c>
      <c r="C12" s="80">
        <f>SEKTOR_TL!D12</f>
        <v>7.2455674887052819</v>
      </c>
      <c r="D12" s="80">
        <f>SEKTOR_USD!H12</f>
        <v>-11.525185529169084</v>
      </c>
      <c r="E12" s="80">
        <f>SEKTOR_TL!H12</f>
        <v>18.994492650299705</v>
      </c>
      <c r="F12" s="80">
        <f>SEKTOR_USD!L12</f>
        <v>8.4290401739917744</v>
      </c>
      <c r="G12" s="80">
        <f>SEKTOR_TL!L12</f>
        <v>78.43663502671447</v>
      </c>
    </row>
    <row r="13" spans="1:7" ht="14" x14ac:dyDescent="0.3">
      <c r="A13" s="77" t="s">
        <v>7</v>
      </c>
      <c r="B13" s="80">
        <f>SEKTOR_USD!D13</f>
        <v>-20.9352698123311</v>
      </c>
      <c r="C13" s="80">
        <f>SEKTOR_TL!D13</f>
        <v>3.9287745691705642</v>
      </c>
      <c r="D13" s="80">
        <f>SEKTOR_USD!H13</f>
        <v>-8.5213814267981629</v>
      </c>
      <c r="E13" s="80">
        <f>SEKTOR_TL!H13</f>
        <v>23.034468855057483</v>
      </c>
      <c r="F13" s="80">
        <f>SEKTOR_USD!L13</f>
        <v>-7.0140508318169648</v>
      </c>
      <c r="G13" s="80">
        <f>SEKTOR_TL!L13</f>
        <v>53.022657469908587</v>
      </c>
    </row>
    <row r="14" spans="1:7" ht="14" x14ac:dyDescent="0.3">
      <c r="A14" s="77" t="s">
        <v>8</v>
      </c>
      <c r="B14" s="80">
        <f>SEKTOR_USD!D14</f>
        <v>0.34009812858564115</v>
      </c>
      <c r="C14" s="80">
        <f>SEKTOR_TL!D14</f>
        <v>31.894757800370492</v>
      </c>
      <c r="D14" s="80">
        <f>SEKTOR_USD!H14</f>
        <v>-6.5198582302387749</v>
      </c>
      <c r="E14" s="80">
        <f>SEKTOR_TL!H14</f>
        <v>25.726424059788787</v>
      </c>
      <c r="F14" s="80">
        <f>SEKTOR_USD!L14</f>
        <v>-20.036561740486569</v>
      </c>
      <c r="G14" s="80">
        <f>SEKTOR_TL!L14</f>
        <v>31.592116146173293</v>
      </c>
    </row>
    <row r="15" spans="1:7" ht="14" x14ac:dyDescent="0.3">
      <c r="A15" s="77" t="s">
        <v>9</v>
      </c>
      <c r="B15" s="80">
        <f>SEKTOR_USD!D15</f>
        <v>185.23968553813955</v>
      </c>
      <c r="C15" s="80">
        <f>SEKTOR_TL!D15</f>
        <v>274.94102498180467</v>
      </c>
      <c r="D15" s="80">
        <f>SEKTOR_USD!H15</f>
        <v>160.96996405674955</v>
      </c>
      <c r="E15" s="80">
        <f>SEKTOR_TL!H15</f>
        <v>250.99241129392803</v>
      </c>
      <c r="F15" s="80">
        <f>SEKTOR_USD!L15</f>
        <v>102.06611464883754</v>
      </c>
      <c r="G15" s="80">
        <f>SEKTOR_TL!L15</f>
        <v>232.53081916987591</v>
      </c>
    </row>
    <row r="16" spans="1:7" ht="14" x14ac:dyDescent="0.3">
      <c r="A16" s="77" t="s">
        <v>10</v>
      </c>
      <c r="B16" s="80">
        <f>SEKTOR_USD!D16</f>
        <v>12.612961612757822</v>
      </c>
      <c r="C16" s="80">
        <f>SEKTOR_TL!D16</f>
        <v>48.027155385705811</v>
      </c>
      <c r="D16" s="80">
        <f>SEKTOR_USD!H16</f>
        <v>24.325340801105984</v>
      </c>
      <c r="E16" s="80">
        <f>SEKTOR_TL!H16</f>
        <v>67.211775923877482</v>
      </c>
      <c r="F16" s="80">
        <f>SEKTOR_USD!L16</f>
        <v>10.718321040267451</v>
      </c>
      <c r="G16" s="80">
        <f>SEKTOR_TL!L16</f>
        <v>82.203998214231262</v>
      </c>
    </row>
    <row r="17" spans="1:7" ht="14" x14ac:dyDescent="0.3">
      <c r="A17" s="81" t="s">
        <v>11</v>
      </c>
      <c r="B17" s="80">
        <f>SEKTOR_USD!D17</f>
        <v>-19.86129494909342</v>
      </c>
      <c r="C17" s="80">
        <f>SEKTOR_TL!D17</f>
        <v>5.3404898964656899</v>
      </c>
      <c r="D17" s="80">
        <f>SEKTOR_USD!H17</f>
        <v>-0.90768397152719993</v>
      </c>
      <c r="E17" s="80">
        <f>SEKTOR_TL!H17</f>
        <v>33.274536283303298</v>
      </c>
      <c r="F17" s="80">
        <f>SEKTOR_USD!L17</f>
        <v>-8.7764857135135088</v>
      </c>
      <c r="G17" s="80">
        <f>SEKTOR_TL!L17</f>
        <v>50.122300247904249</v>
      </c>
    </row>
    <row r="18" spans="1:7" s="18" customFormat="1" ht="15.5" x14ac:dyDescent="0.35">
      <c r="A18" s="76" t="s">
        <v>12</v>
      </c>
      <c r="B18" s="79">
        <f>SEKTOR_USD!D18</f>
        <v>-27.925218830618547</v>
      </c>
      <c r="C18" s="79">
        <f>SEKTOR_TL!D18</f>
        <v>-5.2593531085849206</v>
      </c>
      <c r="D18" s="79">
        <f>SEKTOR_USD!H18</f>
        <v>-20.563278037874415</v>
      </c>
      <c r="E18" s="79">
        <f>SEKTOR_TL!H18</f>
        <v>6.8386804111631143</v>
      </c>
      <c r="F18" s="79">
        <f>SEKTOR_USD!L18</f>
        <v>-1.1428948839766135</v>
      </c>
      <c r="G18" s="79">
        <f>SEKTOR_TL!L18</f>
        <v>62.684546105726326</v>
      </c>
    </row>
    <row r="19" spans="1:7" ht="14" x14ac:dyDescent="0.3">
      <c r="A19" s="77" t="s">
        <v>13</v>
      </c>
      <c r="B19" s="80">
        <f>SEKTOR_USD!D19</f>
        <v>-27.925218830618547</v>
      </c>
      <c r="C19" s="80">
        <f>SEKTOR_TL!D19</f>
        <v>-5.2593531085849206</v>
      </c>
      <c r="D19" s="80">
        <f>SEKTOR_USD!H19</f>
        <v>-20.563278037874415</v>
      </c>
      <c r="E19" s="80">
        <f>SEKTOR_TL!H19</f>
        <v>6.8386804111631143</v>
      </c>
      <c r="F19" s="80">
        <f>SEKTOR_USD!L19</f>
        <v>-1.1428948839766135</v>
      </c>
      <c r="G19" s="80">
        <f>SEKTOR_TL!L19</f>
        <v>62.684546105726326</v>
      </c>
    </row>
    <row r="20" spans="1:7" s="18" customFormat="1" ht="15.5" x14ac:dyDescent="0.35">
      <c r="A20" s="76" t="s">
        <v>109</v>
      </c>
      <c r="B20" s="79">
        <f>SEKTOR_USD!D20</f>
        <v>-19.026673904759392</v>
      </c>
      <c r="C20" s="79">
        <f>SEKTOR_TL!D20</f>
        <v>6.4375801181281975</v>
      </c>
      <c r="D20" s="79">
        <f>SEKTOR_USD!H20</f>
        <v>-4.3354711018829262</v>
      </c>
      <c r="E20" s="79">
        <f>SEKTOR_TL!H20</f>
        <v>28.664322710893032</v>
      </c>
      <c r="F20" s="79">
        <f>SEKTOR_USD!L20</f>
        <v>9.4069271648231432</v>
      </c>
      <c r="G20" s="79">
        <f>SEKTOR_TL!L20</f>
        <v>80.045898225949216</v>
      </c>
    </row>
    <row r="21" spans="1:7" ht="14" x14ac:dyDescent="0.3">
      <c r="A21" s="77" t="s">
        <v>108</v>
      </c>
      <c r="B21" s="80">
        <f>SEKTOR_USD!D21</f>
        <v>-19.026673904759392</v>
      </c>
      <c r="C21" s="80">
        <f>SEKTOR_TL!D21</f>
        <v>6.4375801181281975</v>
      </c>
      <c r="D21" s="80">
        <f>SEKTOR_USD!H21</f>
        <v>-4.3354711018829262</v>
      </c>
      <c r="E21" s="80">
        <f>SEKTOR_TL!H21</f>
        <v>28.664322710893032</v>
      </c>
      <c r="F21" s="80">
        <f>SEKTOR_USD!L21</f>
        <v>9.4069271648231432</v>
      </c>
      <c r="G21" s="80">
        <f>SEKTOR_TL!L21</f>
        <v>80.045898225949216</v>
      </c>
    </row>
    <row r="22" spans="1:7" ht="16.5" x14ac:dyDescent="0.35">
      <c r="A22" s="75" t="s">
        <v>14</v>
      </c>
      <c r="B22" s="79">
        <f>SEKTOR_USD!D22</f>
        <v>-21.726349414128563</v>
      </c>
      <c r="C22" s="79">
        <f>SEKTOR_TL!D22</f>
        <v>2.8889185751473359</v>
      </c>
      <c r="D22" s="79">
        <f>SEKTOR_USD!H22</f>
        <v>-7.4226493126353086</v>
      </c>
      <c r="E22" s="79">
        <f>SEKTOR_TL!H22</f>
        <v>24.512212224912247</v>
      </c>
      <c r="F22" s="79">
        <f>SEKTOR_USD!L22</f>
        <v>-0.69939502780288754</v>
      </c>
      <c r="G22" s="79">
        <f>SEKTOR_TL!L22</f>
        <v>63.41439321904101</v>
      </c>
    </row>
    <row r="23" spans="1:7" s="18" customFormat="1" ht="15.5" x14ac:dyDescent="0.35">
      <c r="A23" s="76" t="s">
        <v>15</v>
      </c>
      <c r="B23" s="79">
        <f>SEKTOR_USD!D23</f>
        <v>-22.2080224219972</v>
      </c>
      <c r="C23" s="79">
        <f>SEKTOR_TL!D23</f>
        <v>2.2557704529440228</v>
      </c>
      <c r="D23" s="79">
        <f>SEKTOR_USD!H23</f>
        <v>-10.514330550510081</v>
      </c>
      <c r="E23" s="79">
        <f>SEKTOR_TL!H23</f>
        <v>20.35404537779613</v>
      </c>
      <c r="F23" s="79">
        <f>SEKTOR_USD!L23</f>
        <v>-5.8649286992944427</v>
      </c>
      <c r="G23" s="79">
        <f>SEKTOR_TL!L23</f>
        <v>54.913714388175251</v>
      </c>
    </row>
    <row r="24" spans="1:7" ht="14" x14ac:dyDescent="0.3">
      <c r="A24" s="77" t="s">
        <v>16</v>
      </c>
      <c r="B24" s="80">
        <f>SEKTOR_USD!D24</f>
        <v>-23.587672155717971</v>
      </c>
      <c r="C24" s="80">
        <f>SEKTOR_TL!D24</f>
        <v>0.44225251871543136</v>
      </c>
      <c r="D24" s="80">
        <f>SEKTOR_USD!H24</f>
        <v>-12.099497057940097</v>
      </c>
      <c r="E24" s="80">
        <f>SEKTOR_TL!H24</f>
        <v>18.222070471196339</v>
      </c>
      <c r="F24" s="80">
        <f>SEKTOR_USD!L24</f>
        <v>-6.1182323352342065</v>
      </c>
      <c r="G24" s="80">
        <f>SEKTOR_TL!L24</f>
        <v>54.496864360133003</v>
      </c>
    </row>
    <row r="25" spans="1:7" ht="14" x14ac:dyDescent="0.3">
      <c r="A25" s="77" t="s">
        <v>17</v>
      </c>
      <c r="B25" s="80">
        <f>SEKTOR_USD!D25</f>
        <v>-21.633270994113204</v>
      </c>
      <c r="C25" s="80">
        <f>SEKTOR_TL!D25</f>
        <v>3.011268023606446</v>
      </c>
      <c r="D25" s="80">
        <f>SEKTOR_USD!H25</f>
        <v>4.0535256324155142</v>
      </c>
      <c r="E25" s="80">
        <f>SEKTOR_TL!H25</f>
        <v>39.947131453848598</v>
      </c>
      <c r="F25" s="80">
        <f>SEKTOR_USD!L25</f>
        <v>10.802191576407907</v>
      </c>
      <c r="G25" s="80">
        <f>SEKTOR_TL!L25</f>
        <v>82.342020059880511</v>
      </c>
    </row>
    <row r="26" spans="1:7" ht="14" x14ac:dyDescent="0.3">
      <c r="A26" s="77" t="s">
        <v>18</v>
      </c>
      <c r="B26" s="80">
        <f>SEKTOR_USD!D26</f>
        <v>-17.39259682616429</v>
      </c>
      <c r="C26" s="80">
        <f>SEKTOR_TL!D26</f>
        <v>8.5855369621831255</v>
      </c>
      <c r="D26" s="80">
        <f>SEKTOR_USD!H26</f>
        <v>-14.90762956369144</v>
      </c>
      <c r="E26" s="80">
        <f>SEKTOR_TL!H26</f>
        <v>14.445263423730184</v>
      </c>
      <c r="F26" s="80">
        <f>SEKTOR_USD!L26</f>
        <v>-15.189216819033335</v>
      </c>
      <c r="G26" s="80">
        <f>SEKTOR_TL!L26</f>
        <v>39.569166530553773</v>
      </c>
    </row>
    <row r="27" spans="1:7" s="18" customFormat="1" ht="15.5" x14ac:dyDescent="0.35">
      <c r="A27" s="76" t="s">
        <v>19</v>
      </c>
      <c r="B27" s="79">
        <f>SEKTOR_USD!D27</f>
        <v>-27.695655734663298</v>
      </c>
      <c r="C27" s="79">
        <f>SEKTOR_TL!D27</f>
        <v>-4.9575976837285634</v>
      </c>
      <c r="D27" s="79">
        <f>SEKTOR_USD!H27</f>
        <v>-9.9813280098401105</v>
      </c>
      <c r="E27" s="79">
        <f>SEKTOR_TL!H27</f>
        <v>21.070908897518486</v>
      </c>
      <c r="F27" s="79">
        <f>SEKTOR_USD!L27</f>
        <v>12.421671345216748</v>
      </c>
      <c r="G27" s="79">
        <f>SEKTOR_TL!L27</f>
        <v>85.007122692684248</v>
      </c>
    </row>
    <row r="28" spans="1:7" ht="14" x14ac:dyDescent="0.3">
      <c r="A28" s="77" t="s">
        <v>20</v>
      </c>
      <c r="B28" s="80">
        <f>SEKTOR_USD!D28</f>
        <v>-27.695655734663298</v>
      </c>
      <c r="C28" s="80">
        <f>SEKTOR_TL!D28</f>
        <v>-4.9575976837285634</v>
      </c>
      <c r="D28" s="80">
        <f>SEKTOR_USD!H28</f>
        <v>-9.9813280098401105</v>
      </c>
      <c r="E28" s="80">
        <f>SEKTOR_TL!H28</f>
        <v>21.070908897518486</v>
      </c>
      <c r="F28" s="80">
        <f>SEKTOR_USD!L28</f>
        <v>12.421671345216748</v>
      </c>
      <c r="G28" s="80">
        <f>SEKTOR_TL!L28</f>
        <v>85.007122692684248</v>
      </c>
    </row>
    <row r="29" spans="1:7" s="18" customFormat="1" ht="15.5" x14ac:dyDescent="0.35">
      <c r="A29" s="76" t="s">
        <v>21</v>
      </c>
      <c r="B29" s="79">
        <f>SEKTOR_USD!D29</f>
        <v>-20.134965105548964</v>
      </c>
      <c r="C29" s="79">
        <f>SEKTOR_TL!D29</f>
        <v>4.9807567521285456</v>
      </c>
      <c r="D29" s="79">
        <f>SEKTOR_USD!H29</f>
        <v>-6.4723767509027157</v>
      </c>
      <c r="E29" s="79">
        <f>SEKTOR_TL!H29</f>
        <v>25.790284431553047</v>
      </c>
      <c r="F29" s="79">
        <f>SEKTOR_USD!L29</f>
        <v>-2.8613955924916676</v>
      </c>
      <c r="G29" s="79">
        <f>SEKTOR_TL!L29</f>
        <v>59.856489311841642</v>
      </c>
    </row>
    <row r="30" spans="1:7" ht="14" x14ac:dyDescent="0.3">
      <c r="A30" s="77" t="s">
        <v>22</v>
      </c>
      <c r="B30" s="80">
        <f>SEKTOR_USD!D30</f>
        <v>-26.190748947717623</v>
      </c>
      <c r="C30" s="80">
        <f>SEKTOR_TL!D30</f>
        <v>-2.9794322256684032</v>
      </c>
      <c r="D30" s="80">
        <f>SEKTOR_USD!H30</f>
        <v>-10.399378010012834</v>
      </c>
      <c r="E30" s="80">
        <f>SEKTOR_TL!H30</f>
        <v>20.508651175131163</v>
      </c>
      <c r="F30" s="80">
        <f>SEKTOR_USD!L30</f>
        <v>-4.5812090132547505</v>
      </c>
      <c r="G30" s="80">
        <f>SEKTOR_TL!L30</f>
        <v>57.02627224838416</v>
      </c>
    </row>
    <row r="31" spans="1:7" ht="14" x14ac:dyDescent="0.3">
      <c r="A31" s="77" t="s">
        <v>23</v>
      </c>
      <c r="B31" s="80">
        <f>SEKTOR_USD!D31</f>
        <v>-1.7755863467615047</v>
      </c>
      <c r="C31" s="80">
        <f>SEKTOR_TL!D31</f>
        <v>29.113739078420299</v>
      </c>
      <c r="D31" s="80">
        <f>SEKTOR_USD!H31</f>
        <v>11.026410650765554</v>
      </c>
      <c r="E31" s="80">
        <f>SEKTOR_TL!H31</f>
        <v>49.325336087902869</v>
      </c>
      <c r="F31" s="80">
        <f>SEKTOR_USD!L31</f>
        <v>9.2907180652763888</v>
      </c>
      <c r="G31" s="80">
        <f>SEKTOR_TL!L31</f>
        <v>79.854658308586338</v>
      </c>
    </row>
    <row r="32" spans="1:7" ht="14" x14ac:dyDescent="0.3">
      <c r="A32" s="77" t="s">
        <v>24</v>
      </c>
      <c r="B32" s="80">
        <f>SEKTOR_USD!D32</f>
        <v>-45.700923753877767</v>
      </c>
      <c r="C32" s="80">
        <f>SEKTOR_TL!D32</f>
        <v>-28.625109563991487</v>
      </c>
      <c r="D32" s="80">
        <f>SEKTOR_USD!H32</f>
        <v>-40.020226681931518</v>
      </c>
      <c r="E32" s="80">
        <f>SEKTOR_TL!H32</f>
        <v>-19.330006647071158</v>
      </c>
      <c r="F32" s="80">
        <f>SEKTOR_USD!L32</f>
        <v>-29.141695719811921</v>
      </c>
      <c r="G32" s="80">
        <f>SEKTOR_TL!L32</f>
        <v>16.608220078006138</v>
      </c>
    </row>
    <row r="33" spans="1:7" ht="14" x14ac:dyDescent="0.3">
      <c r="A33" s="77" t="s">
        <v>104</v>
      </c>
      <c r="B33" s="80">
        <f>SEKTOR_USD!D33</f>
        <v>-12.38946631025056</v>
      </c>
      <c r="C33" s="80">
        <f>SEKTOR_TL!D33</f>
        <v>15.16203728406281</v>
      </c>
      <c r="D33" s="80">
        <f>SEKTOR_USD!H33</f>
        <v>6.2203431546448158</v>
      </c>
      <c r="E33" s="80">
        <f>SEKTOR_TL!H33</f>
        <v>42.861399805419545</v>
      </c>
      <c r="F33" s="80">
        <f>SEKTOR_USD!L33</f>
        <v>5.8926193082482268</v>
      </c>
      <c r="G33" s="80">
        <f>SEKTOR_TL!L33</f>
        <v>74.262565021404399</v>
      </c>
    </row>
    <row r="34" spans="1:7" ht="14" x14ac:dyDescent="0.3">
      <c r="A34" s="77" t="s">
        <v>25</v>
      </c>
      <c r="B34" s="80">
        <f>SEKTOR_USD!D34</f>
        <v>-2.1986384142698627</v>
      </c>
      <c r="C34" s="80">
        <f>SEKTOR_TL!D34</f>
        <v>28.557646837913875</v>
      </c>
      <c r="D34" s="80">
        <f>SEKTOR_USD!H34</f>
        <v>8.9443216648339838</v>
      </c>
      <c r="E34" s="80">
        <f>SEKTOR_TL!H34</f>
        <v>46.525023659834567</v>
      </c>
      <c r="F34" s="80">
        <f>SEKTOR_USD!L34</f>
        <v>8.6860872832456426</v>
      </c>
      <c r="G34" s="80">
        <f>SEKTOR_TL!L34</f>
        <v>78.859645514910298</v>
      </c>
    </row>
    <row r="35" spans="1:7" ht="14" x14ac:dyDescent="0.3">
      <c r="A35" s="77" t="s">
        <v>26</v>
      </c>
      <c r="B35" s="80">
        <f>SEKTOR_USD!D35</f>
        <v>-33.418557045996003</v>
      </c>
      <c r="C35" s="80">
        <f>SEKTOR_TL!D35</f>
        <v>-12.480220209035926</v>
      </c>
      <c r="D35" s="80">
        <f>SEKTOR_USD!H35</f>
        <v>-19.456506040665403</v>
      </c>
      <c r="E35" s="80">
        <f>SEKTOR_TL!H35</f>
        <v>8.3272370481579845</v>
      </c>
      <c r="F35" s="80">
        <f>SEKTOR_USD!L35</f>
        <v>-4.9169738921933606</v>
      </c>
      <c r="G35" s="80">
        <f>SEKTOR_TL!L35</f>
        <v>56.473719582955987</v>
      </c>
    </row>
    <row r="36" spans="1:7" ht="14" x14ac:dyDescent="0.3">
      <c r="A36" s="77" t="s">
        <v>27</v>
      </c>
      <c r="B36" s="80">
        <f>SEKTOR_USD!D36</f>
        <v>-46.849626470543434</v>
      </c>
      <c r="C36" s="80">
        <f>SEKTOR_TL!D36</f>
        <v>-30.135052940816671</v>
      </c>
      <c r="D36" s="80">
        <f>SEKTOR_USD!H36</f>
        <v>-39.42550510852417</v>
      </c>
      <c r="E36" s="80">
        <f>SEKTOR_TL!H36</f>
        <v>-18.530133911320736</v>
      </c>
      <c r="F36" s="80">
        <f>SEKTOR_USD!L36</f>
        <v>-26.336007283544067</v>
      </c>
      <c r="G36" s="80">
        <f>SEKTOR_TL!L36</f>
        <v>21.225411217000314</v>
      </c>
    </row>
    <row r="37" spans="1:7" ht="14" x14ac:dyDescent="0.3">
      <c r="A37" s="77" t="s">
        <v>105</v>
      </c>
      <c r="B37" s="80">
        <f>SEKTOR_USD!D37</f>
        <v>-33.071443837965006</v>
      </c>
      <c r="C37" s="80">
        <f>SEKTOR_TL!D37</f>
        <v>-12.023947857738358</v>
      </c>
      <c r="D37" s="80">
        <f>SEKTOR_USD!H37</f>
        <v>-17.107053078027445</v>
      </c>
      <c r="E37" s="80">
        <f>SEKTOR_TL!H37</f>
        <v>11.487141535858484</v>
      </c>
      <c r="F37" s="80">
        <f>SEKTOR_USD!L37</f>
        <v>1.4029293618976006</v>
      </c>
      <c r="G37" s="80">
        <f>SEKTOR_TL!L37</f>
        <v>66.874090816942726</v>
      </c>
    </row>
    <row r="38" spans="1:7" ht="14" x14ac:dyDescent="0.3">
      <c r="A38" s="81" t="s">
        <v>28</v>
      </c>
      <c r="B38" s="80">
        <f>SEKTOR_USD!D38</f>
        <v>-10.258700220376863</v>
      </c>
      <c r="C38" s="80">
        <f>SEKTOR_TL!D38</f>
        <v>17.962880442427956</v>
      </c>
      <c r="D38" s="80">
        <f>SEKTOR_USD!H38</f>
        <v>19.006527992151923</v>
      </c>
      <c r="E38" s="80">
        <f>SEKTOR_TL!H38</f>
        <v>60.058221146861612</v>
      </c>
      <c r="F38" s="80">
        <f>SEKTOR_USD!L38</f>
        <v>-14.1120672505961</v>
      </c>
      <c r="G38" s="80">
        <f>SEKTOR_TL!L38</f>
        <v>41.341781543137117</v>
      </c>
    </row>
    <row r="39" spans="1:7" ht="14" x14ac:dyDescent="0.3">
      <c r="A39" s="81" t="s">
        <v>106</v>
      </c>
      <c r="B39" s="80">
        <f>SEKTOR_USD!D39</f>
        <v>7.0870512767300333</v>
      </c>
      <c r="C39" s="80">
        <f>SEKTOR_TL!D39</f>
        <v>40.76347297966565</v>
      </c>
      <c r="D39" s="80">
        <f>SEKTOR_USD!H39</f>
        <v>12.709504435847585</v>
      </c>
      <c r="E39" s="80">
        <f>SEKTOR_TL!H39</f>
        <v>51.589018608590578</v>
      </c>
      <c r="F39" s="80">
        <f>SEKTOR_USD!L39</f>
        <v>26.007180803866319</v>
      </c>
      <c r="G39" s="80">
        <f>SEKTOR_TL!L39</f>
        <v>107.36416457957259</v>
      </c>
    </row>
    <row r="40" spans="1:7" ht="14" x14ac:dyDescent="0.3">
      <c r="A40" s="81" t="s">
        <v>29</v>
      </c>
      <c r="B40" s="80">
        <f>SEKTOR_USD!D40</f>
        <v>-11.690597850221849</v>
      </c>
      <c r="C40" s="80">
        <f>SEKTOR_TL!D40</f>
        <v>16.080683846992038</v>
      </c>
      <c r="D40" s="80">
        <f>SEKTOR_USD!H40</f>
        <v>3.1625197423385618</v>
      </c>
      <c r="E40" s="80">
        <f>SEKTOR_TL!H40</f>
        <v>38.748770152134973</v>
      </c>
      <c r="F40" s="80">
        <f>SEKTOR_USD!L40</f>
        <v>4.0435515326885394</v>
      </c>
      <c r="G40" s="80">
        <f>SEKTOR_TL!L40</f>
        <v>71.219640069954465</v>
      </c>
    </row>
    <row r="41" spans="1:7" ht="14" x14ac:dyDescent="0.3">
      <c r="A41" s="77" t="s">
        <v>30</v>
      </c>
      <c r="B41" s="80">
        <f>SEKTOR_USD!D41</f>
        <v>-29.526119004210177</v>
      </c>
      <c r="C41" s="80">
        <f>SEKTOR_TL!D41</f>
        <v>-7.3636996718885577</v>
      </c>
      <c r="D41" s="80">
        <f>SEKTOR_USD!H41</f>
        <v>-1.8254362772222903</v>
      </c>
      <c r="E41" s="80">
        <f>SEKTOR_TL!H41</f>
        <v>32.040202301955013</v>
      </c>
      <c r="F41" s="80">
        <f>SEKTOR_USD!L41</f>
        <v>-4.8864723414593492</v>
      </c>
      <c r="G41" s="80">
        <f>SEKTOR_TL!L41</f>
        <v>56.523914568241651</v>
      </c>
    </row>
    <row r="42" spans="1:7" ht="16.5" x14ac:dyDescent="0.35">
      <c r="A42" s="75" t="s">
        <v>31</v>
      </c>
      <c r="B42" s="79">
        <f>SEKTOR_USD!D42</f>
        <v>-33.239188831921979</v>
      </c>
      <c r="C42" s="79">
        <f>SEKTOR_TL!D42</f>
        <v>-12.244444805248088</v>
      </c>
      <c r="D42" s="79">
        <f>SEKTOR_USD!H42</f>
        <v>-19.575519317274331</v>
      </c>
      <c r="E42" s="79">
        <f>SEKTOR_TL!H42</f>
        <v>8.1671697504367966</v>
      </c>
      <c r="F42" s="79">
        <f>SEKTOR_USD!L42</f>
        <v>-5.7430073241293398</v>
      </c>
      <c r="G42" s="79">
        <f>SEKTOR_TL!L42</f>
        <v>55.11435473219548</v>
      </c>
    </row>
    <row r="43" spans="1:7" ht="14" x14ac:dyDescent="0.3">
      <c r="A43" s="77" t="s">
        <v>32</v>
      </c>
      <c r="B43" s="80">
        <f>SEKTOR_USD!D43</f>
        <v>-33.239188831921979</v>
      </c>
      <c r="C43" s="80">
        <f>SEKTOR_TL!D43</f>
        <v>-12.244444805248088</v>
      </c>
      <c r="D43" s="80">
        <f>SEKTOR_USD!H43</f>
        <v>-19.575519317274331</v>
      </c>
      <c r="E43" s="80">
        <f>SEKTOR_TL!H43</f>
        <v>8.1671697504367966</v>
      </c>
      <c r="F43" s="80">
        <f>SEKTOR_USD!L43</f>
        <v>-5.7430073241293398</v>
      </c>
      <c r="G43" s="80">
        <f>SEKTOR_TL!L43</f>
        <v>55.11435473219548</v>
      </c>
    </row>
    <row r="44" spans="1:7" ht="18" x14ac:dyDescent="0.4">
      <c r="A44" s="82" t="s">
        <v>39</v>
      </c>
      <c r="B44" s="83">
        <f>SEKTOR_USD!D44</f>
        <v>-20.139893129322093</v>
      </c>
      <c r="C44" s="83">
        <f>SEKTOR_TL!D44</f>
        <v>4.9742789778975682</v>
      </c>
      <c r="D44" s="83">
        <f>SEKTOR_USD!H44</f>
        <v>-6.4805313298636786</v>
      </c>
      <c r="E44" s="83">
        <f>SEKTOR_TL!H44</f>
        <v>25.779316903765153</v>
      </c>
      <c r="F44" s="83">
        <f>SEKTOR_USD!L44</f>
        <v>0.45376821178446231</v>
      </c>
      <c r="G44" s="83">
        <f>SEKTOR_TL!L44</f>
        <v>65.312100399500082</v>
      </c>
    </row>
    <row r="45" spans="1:7" ht="14" hidden="1" x14ac:dyDescent="0.3">
      <c r="A45" s="35" t="s">
        <v>34</v>
      </c>
      <c r="B45" s="37"/>
      <c r="C45" s="37"/>
      <c r="D45" s="34">
        <f>SEKTOR_USD!H46</f>
        <v>-3.0285143511709554</v>
      </c>
      <c r="E45" s="34" t="e">
        <f>SEKTOR_TL!#REF!</f>
        <v>#REF!</v>
      </c>
      <c r="F45" s="34">
        <f>SEKTOR_USD!L46</f>
        <v>4.8849151503108823</v>
      </c>
      <c r="G45" s="34" t="e">
        <f>SEKTOR_TL!#REF!</f>
        <v>#REF!</v>
      </c>
    </row>
    <row r="46" spans="1:7" s="19" customFormat="1" ht="17.5" hidden="1" x14ac:dyDescent="0.35">
      <c r="A46" s="36" t="s">
        <v>39</v>
      </c>
      <c r="B46" s="38">
        <f>SEKTOR_USD!D47</f>
        <v>0</v>
      </c>
      <c r="C46" s="38" t="e">
        <f>SEKTOR_TL!#REF!</f>
        <v>#REF!</v>
      </c>
      <c r="D46" s="38">
        <f>SEKTOR_USD!H47</f>
        <v>0</v>
      </c>
      <c r="E46" s="38" t="e">
        <f>SEKTOR_TL!#REF!</f>
        <v>#REF!</v>
      </c>
      <c r="F46" s="38">
        <f>SEKTOR_USD!L47</f>
        <v>0</v>
      </c>
      <c r="G46" s="38" t="e">
        <f>SEKTOR_TL!#REF!</f>
        <v>#REF!</v>
      </c>
    </row>
    <row r="47" spans="1:7" s="19" customFormat="1" ht="18" x14ac:dyDescent="0.4">
      <c r="A47" s="20"/>
      <c r="B47" s="21"/>
      <c r="C47" s="21"/>
      <c r="D47" s="21"/>
      <c r="E47" s="21"/>
    </row>
    <row r="48" spans="1:7" ht="13" x14ac:dyDescent="0.3">
      <c r="A48" s="18" t="s">
        <v>35</v>
      </c>
    </row>
    <row r="49" spans="1:1" x14ac:dyDescent="0.25">
      <c r="A49" s="22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K1" sqref="K1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2.08984375" bestFit="1" customWidth="1"/>
    <col min="5" max="5" width="13.54296875" bestFit="1" customWidth="1"/>
    <col min="6" max="7" width="12.6328125" bestFit="1" customWidth="1"/>
    <col min="8" max="8" width="12.08984375" bestFit="1" customWidth="1"/>
    <col min="9" max="9" width="15" bestFit="1" customWidth="1"/>
    <col min="10" max="11" width="14.08984375" bestFit="1" customWidth="1"/>
    <col min="12" max="12" width="11.54296875" bestFit="1" customWidth="1"/>
    <col min="13" max="13" width="15" bestFit="1" customWidth="1"/>
  </cols>
  <sheetData>
    <row r="2" spans="1:13" ht="25" x14ac:dyDescent="0.5">
      <c r="C2" s="142" t="s">
        <v>119</v>
      </c>
      <c r="D2" s="142"/>
      <c r="E2" s="142"/>
      <c r="F2" s="142"/>
      <c r="G2" s="142"/>
      <c r="H2" s="142"/>
      <c r="I2" s="142"/>
      <c r="J2" s="142"/>
      <c r="K2" s="142"/>
    </row>
    <row r="6" spans="1:13" ht="22.5" customHeight="1" x14ac:dyDescent="0.25">
      <c r="A6" s="150" t="s">
        <v>111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1:13" ht="24" customHeight="1" x14ac:dyDescent="0.25">
      <c r="A7" s="40"/>
      <c r="B7" s="138" t="s">
        <v>121</v>
      </c>
      <c r="C7" s="138"/>
      <c r="D7" s="138"/>
      <c r="E7" s="138"/>
      <c r="F7" s="138" t="s">
        <v>122</v>
      </c>
      <c r="G7" s="138"/>
      <c r="H7" s="138"/>
      <c r="I7" s="138"/>
      <c r="J7" s="138" t="s">
        <v>103</v>
      </c>
      <c r="K7" s="138"/>
      <c r="L7" s="138"/>
      <c r="M7" s="138"/>
    </row>
    <row r="8" spans="1:13" ht="45.5" x14ac:dyDescent="0.35">
      <c r="A8" s="41" t="s">
        <v>40</v>
      </c>
      <c r="B8" s="60">
        <v>2022</v>
      </c>
      <c r="C8" s="61">
        <v>2023</v>
      </c>
      <c r="D8" s="6" t="s">
        <v>114</v>
      </c>
      <c r="E8" s="6" t="s">
        <v>115</v>
      </c>
      <c r="F8" s="4">
        <v>2022</v>
      </c>
      <c r="G8" s="5">
        <v>2023</v>
      </c>
      <c r="H8" s="6" t="s">
        <v>114</v>
      </c>
      <c r="I8" s="6" t="s">
        <v>115</v>
      </c>
      <c r="J8" s="4" t="s">
        <v>123</v>
      </c>
      <c r="K8" s="4" t="s">
        <v>124</v>
      </c>
      <c r="L8" s="6" t="s">
        <v>114</v>
      </c>
      <c r="M8" s="6" t="s">
        <v>115</v>
      </c>
    </row>
    <row r="9" spans="1:13" ht="22.5" customHeight="1" x14ac:dyDescent="0.35">
      <c r="A9" s="42" t="s">
        <v>194</v>
      </c>
      <c r="B9" s="64">
        <v>6951397.6964100003</v>
      </c>
      <c r="C9" s="64">
        <v>5171697.0592900002</v>
      </c>
      <c r="D9" s="54">
        <f>(C9-B9)/B9*100</f>
        <v>-25.602054649227075</v>
      </c>
      <c r="E9" s="66">
        <f t="shared" ref="E9:E23" si="0">C9/C$23*100</f>
        <v>30.618803424510045</v>
      </c>
      <c r="F9" s="64">
        <v>24914681.6483</v>
      </c>
      <c r="G9" s="64">
        <v>21980115.73443</v>
      </c>
      <c r="H9" s="54">
        <f t="shared" ref="H9:H22" si="1">(G9-F9)/F9*100</f>
        <v>-11.778460408584964</v>
      </c>
      <c r="I9" s="56">
        <f t="shared" ref="I9:I23" si="2">G9/G$23*100</f>
        <v>30.886666205008535</v>
      </c>
      <c r="J9" s="64">
        <v>73840866.759020001</v>
      </c>
      <c r="K9" s="64">
        <v>69972427.151710004</v>
      </c>
      <c r="L9" s="54">
        <f t="shared" ref="L9:L23" si="3">(K9-J9)/J9*100</f>
        <v>-5.2388870514408605</v>
      </c>
      <c r="M9" s="66">
        <f t="shared" ref="M9:M23" si="4">K9/K$23*100</f>
        <v>31.593436049048652</v>
      </c>
    </row>
    <row r="10" spans="1:13" ht="22.5" customHeight="1" x14ac:dyDescent="0.35">
      <c r="A10" s="42" t="s">
        <v>195</v>
      </c>
      <c r="B10" s="64">
        <v>2822470.3316500001</v>
      </c>
      <c r="C10" s="64">
        <v>2827713.1024199999</v>
      </c>
      <c r="D10" s="54">
        <f t="shared" ref="D10:D23" si="5">(C10-B10)/B10*100</f>
        <v>0.18575113832764131</v>
      </c>
      <c r="E10" s="66">
        <f t="shared" si="0"/>
        <v>16.741350205032266</v>
      </c>
      <c r="F10" s="64">
        <v>10598609.40151</v>
      </c>
      <c r="G10" s="64">
        <v>11853262.88888</v>
      </c>
      <c r="H10" s="54">
        <f t="shared" si="1"/>
        <v>11.837906652086328</v>
      </c>
      <c r="I10" s="56">
        <f t="shared" si="2"/>
        <v>16.656316950850933</v>
      </c>
      <c r="J10" s="64">
        <v>30755033.52392</v>
      </c>
      <c r="K10" s="64">
        <v>33609071.964380004</v>
      </c>
      <c r="L10" s="54">
        <f t="shared" si="3"/>
        <v>9.2799067776669801</v>
      </c>
      <c r="M10" s="66">
        <f t="shared" si="4"/>
        <v>15.174921165337398</v>
      </c>
    </row>
    <row r="11" spans="1:13" ht="22.5" customHeight="1" x14ac:dyDescent="0.35">
      <c r="A11" s="42" t="s">
        <v>196</v>
      </c>
      <c r="B11" s="64">
        <v>2232186.50642</v>
      </c>
      <c r="C11" s="64">
        <v>2008442.2313399999</v>
      </c>
      <c r="D11" s="54">
        <f t="shared" si="5"/>
        <v>-10.023547514353675</v>
      </c>
      <c r="E11" s="66">
        <f t="shared" si="0"/>
        <v>11.890893292061138</v>
      </c>
      <c r="F11" s="64">
        <v>7834493.2792400001</v>
      </c>
      <c r="G11" s="64">
        <v>8209650.1009799996</v>
      </c>
      <c r="H11" s="54">
        <f t="shared" si="1"/>
        <v>4.7885269457579058</v>
      </c>
      <c r="I11" s="56">
        <f t="shared" si="2"/>
        <v>11.536277851880907</v>
      </c>
      <c r="J11" s="64">
        <v>21542512.966389999</v>
      </c>
      <c r="K11" s="64">
        <v>24582460.028969999</v>
      </c>
      <c r="L11" s="54">
        <f t="shared" si="3"/>
        <v>14.111385553407057</v>
      </c>
      <c r="M11" s="66">
        <f t="shared" si="4"/>
        <v>11.0992916848473</v>
      </c>
    </row>
    <row r="12" spans="1:13" ht="22.5" customHeight="1" x14ac:dyDescent="0.35">
      <c r="A12" s="42" t="s">
        <v>197</v>
      </c>
      <c r="B12" s="64">
        <v>2246761.4254200002</v>
      </c>
      <c r="C12" s="64">
        <v>1745936.1958300001</v>
      </c>
      <c r="D12" s="54">
        <f t="shared" si="5"/>
        <v>-22.290983988047504</v>
      </c>
      <c r="E12" s="66">
        <f t="shared" si="0"/>
        <v>10.336737933214273</v>
      </c>
      <c r="F12" s="64">
        <v>8226090.8417499997</v>
      </c>
      <c r="G12" s="64">
        <v>7777214.1014999999</v>
      </c>
      <c r="H12" s="54">
        <f t="shared" si="1"/>
        <v>-5.4567442651108236</v>
      </c>
      <c r="I12" s="56">
        <f t="shared" si="2"/>
        <v>10.928614701588838</v>
      </c>
      <c r="J12" s="64">
        <v>23667569.494989999</v>
      </c>
      <c r="K12" s="64">
        <v>23490899.073509999</v>
      </c>
      <c r="L12" s="54">
        <f t="shared" si="3"/>
        <v>-0.74646626269502658</v>
      </c>
      <c r="M12" s="66">
        <f t="shared" si="4"/>
        <v>10.606438104604997</v>
      </c>
    </row>
    <row r="13" spans="1:13" ht="22.5" customHeight="1" x14ac:dyDescent="0.35">
      <c r="A13" s="43" t="s">
        <v>198</v>
      </c>
      <c r="B13" s="64">
        <v>1747914.5095299999</v>
      </c>
      <c r="C13" s="64">
        <v>1378114.9116499999</v>
      </c>
      <c r="D13" s="54">
        <f t="shared" si="5"/>
        <v>-21.156618121983332</v>
      </c>
      <c r="E13" s="66">
        <f t="shared" si="0"/>
        <v>8.1590683082257538</v>
      </c>
      <c r="F13" s="64">
        <v>6179290.0083100004</v>
      </c>
      <c r="G13" s="64">
        <v>6045686.5834299996</v>
      </c>
      <c r="H13" s="54">
        <f t="shared" si="1"/>
        <v>-2.1621161120505579</v>
      </c>
      <c r="I13" s="56">
        <f t="shared" si="2"/>
        <v>8.495455881062643</v>
      </c>
      <c r="J13" s="64">
        <v>17599992.559239998</v>
      </c>
      <c r="K13" s="64">
        <v>18129273.063370001</v>
      </c>
      <c r="L13" s="54">
        <f t="shared" si="3"/>
        <v>3.0072768630355458</v>
      </c>
      <c r="M13" s="66">
        <f t="shared" si="4"/>
        <v>8.1855961334810292</v>
      </c>
    </row>
    <row r="14" spans="1:13" ht="22.5" customHeight="1" x14ac:dyDescent="0.35">
      <c r="A14" s="42" t="s">
        <v>199</v>
      </c>
      <c r="B14" s="64">
        <v>1923162.2199599999</v>
      </c>
      <c r="C14" s="64">
        <v>1176530.75777</v>
      </c>
      <c r="D14" s="54">
        <f t="shared" si="5"/>
        <v>-38.823114058757305</v>
      </c>
      <c r="E14" s="66">
        <f t="shared" si="0"/>
        <v>6.9655982518038382</v>
      </c>
      <c r="F14" s="64">
        <v>6589912.5209499998</v>
      </c>
      <c r="G14" s="64">
        <v>4741866.2820499996</v>
      </c>
      <c r="H14" s="54">
        <f t="shared" si="1"/>
        <v>-28.043562536298833</v>
      </c>
      <c r="I14" s="56">
        <f t="shared" si="2"/>
        <v>6.6633152805945075</v>
      </c>
      <c r="J14" s="64">
        <v>18348165.84993</v>
      </c>
      <c r="K14" s="64">
        <v>17438055.98911</v>
      </c>
      <c r="L14" s="54">
        <f t="shared" si="3"/>
        <v>-4.9602225544711391</v>
      </c>
      <c r="M14" s="66">
        <f t="shared" si="4"/>
        <v>7.8735028801728921</v>
      </c>
    </row>
    <row r="15" spans="1:13" ht="22.5" customHeight="1" x14ac:dyDescent="0.35">
      <c r="A15" s="42" t="s">
        <v>200</v>
      </c>
      <c r="B15" s="64">
        <v>1027614.8014999999</v>
      </c>
      <c r="C15" s="64">
        <v>869214.5368</v>
      </c>
      <c r="D15" s="54">
        <f t="shared" si="5"/>
        <v>-15.414361925186803</v>
      </c>
      <c r="E15" s="66">
        <f t="shared" si="0"/>
        <v>5.1461461742423706</v>
      </c>
      <c r="F15" s="64">
        <v>4069307.36411</v>
      </c>
      <c r="G15" s="64">
        <v>3442683.5715399999</v>
      </c>
      <c r="H15" s="54">
        <f t="shared" si="1"/>
        <v>-15.398782556870074</v>
      </c>
      <c r="I15" s="56">
        <f t="shared" si="2"/>
        <v>4.8376914666132027</v>
      </c>
      <c r="J15" s="64">
        <v>12147363.23133</v>
      </c>
      <c r="K15" s="64">
        <v>11711840.949680001</v>
      </c>
      <c r="L15" s="54">
        <f t="shared" si="3"/>
        <v>-3.5853236077333839</v>
      </c>
      <c r="M15" s="66">
        <f t="shared" si="4"/>
        <v>5.2880443500708507</v>
      </c>
    </row>
    <row r="16" spans="1:13" ht="22.5" customHeight="1" x14ac:dyDescent="0.35">
      <c r="A16" s="42" t="s">
        <v>201</v>
      </c>
      <c r="B16" s="64">
        <v>1090003.38163</v>
      </c>
      <c r="C16" s="64">
        <v>860070.36326999997</v>
      </c>
      <c r="D16" s="54">
        <f t="shared" si="5"/>
        <v>-21.094706882115933</v>
      </c>
      <c r="E16" s="66">
        <f t="shared" si="0"/>
        <v>5.092008499783705</v>
      </c>
      <c r="F16" s="64">
        <v>3742639.8037200002</v>
      </c>
      <c r="G16" s="64">
        <v>3557910.27581</v>
      </c>
      <c r="H16" s="54">
        <f t="shared" si="1"/>
        <v>-4.9358083491333602</v>
      </c>
      <c r="I16" s="56">
        <f t="shared" si="2"/>
        <v>4.9996091196270083</v>
      </c>
      <c r="J16" s="64">
        <v>10761037.012709999</v>
      </c>
      <c r="K16" s="64">
        <v>11307958.707009999</v>
      </c>
      <c r="L16" s="54">
        <f t="shared" si="3"/>
        <v>5.0824255474079623</v>
      </c>
      <c r="M16" s="66">
        <f t="shared" si="4"/>
        <v>5.1056864081707429</v>
      </c>
    </row>
    <row r="17" spans="1:13" ht="22.5" customHeight="1" x14ac:dyDescent="0.35">
      <c r="A17" s="42" t="s">
        <v>202</v>
      </c>
      <c r="B17" s="64">
        <v>362072.33744999999</v>
      </c>
      <c r="C17" s="64">
        <v>243105.06781000001</v>
      </c>
      <c r="D17" s="54">
        <f t="shared" si="5"/>
        <v>-32.85732085413143</v>
      </c>
      <c r="E17" s="66">
        <f t="shared" si="0"/>
        <v>1.4392927886998996</v>
      </c>
      <c r="F17" s="64">
        <v>1258638.71245</v>
      </c>
      <c r="G17" s="64">
        <v>1057713.21425</v>
      </c>
      <c r="H17" s="54">
        <f t="shared" si="1"/>
        <v>-15.963715100490514</v>
      </c>
      <c r="I17" s="56">
        <f t="shared" si="2"/>
        <v>1.4863085974562371</v>
      </c>
      <c r="J17" s="64">
        <v>3667998.6186600002</v>
      </c>
      <c r="K17" s="64">
        <v>3300500.9790400001</v>
      </c>
      <c r="L17" s="54">
        <f t="shared" si="3"/>
        <v>-10.019023391951411</v>
      </c>
      <c r="M17" s="66">
        <f t="shared" si="4"/>
        <v>1.4902179452063558</v>
      </c>
    </row>
    <row r="18" spans="1:13" ht="22.5" customHeight="1" x14ac:dyDescent="0.35">
      <c r="A18" s="42" t="s">
        <v>203</v>
      </c>
      <c r="B18" s="64">
        <v>261208.04308999999</v>
      </c>
      <c r="C18" s="64">
        <v>213561.84263</v>
      </c>
      <c r="D18" s="54">
        <f t="shared" si="5"/>
        <v>-18.240709549507766</v>
      </c>
      <c r="E18" s="66">
        <f t="shared" si="0"/>
        <v>1.2643834322658163</v>
      </c>
      <c r="F18" s="64">
        <v>913559.69591000001</v>
      </c>
      <c r="G18" s="64">
        <v>886248.20975000004</v>
      </c>
      <c r="H18" s="54">
        <f t="shared" si="1"/>
        <v>-2.9895677624870376</v>
      </c>
      <c r="I18" s="56">
        <f t="shared" si="2"/>
        <v>1.2453643538580985</v>
      </c>
      <c r="J18" s="64">
        <v>2621810.3134400002</v>
      </c>
      <c r="K18" s="64">
        <v>2533931.5103600002</v>
      </c>
      <c r="L18" s="54">
        <f t="shared" si="3"/>
        <v>-3.3518368064048385</v>
      </c>
      <c r="M18" s="66">
        <f t="shared" si="4"/>
        <v>1.1441021325679641</v>
      </c>
    </row>
    <row r="19" spans="1:13" ht="22.5" customHeight="1" x14ac:dyDescent="0.35">
      <c r="A19" s="42" t="s">
        <v>204</v>
      </c>
      <c r="B19" s="64">
        <v>206696.97888000001</v>
      </c>
      <c r="C19" s="64">
        <v>170742.44148000001</v>
      </c>
      <c r="D19" s="54">
        <f t="shared" si="5"/>
        <v>-17.394805475542903</v>
      </c>
      <c r="E19" s="66">
        <f t="shared" si="0"/>
        <v>1.0108730639019194</v>
      </c>
      <c r="F19" s="64">
        <v>764090.43492999999</v>
      </c>
      <c r="G19" s="64">
        <v>719468.19090000005</v>
      </c>
      <c r="H19" s="54">
        <f t="shared" si="1"/>
        <v>-5.8399165844927614</v>
      </c>
      <c r="I19" s="56">
        <f t="shared" si="2"/>
        <v>1.0110034963392305</v>
      </c>
      <c r="J19" s="64">
        <v>2463057.6206999999</v>
      </c>
      <c r="K19" s="64">
        <v>2413141.2801399999</v>
      </c>
      <c r="L19" s="54">
        <f t="shared" si="3"/>
        <v>-2.0266006016462468</v>
      </c>
      <c r="M19" s="66">
        <f t="shared" si="4"/>
        <v>1.0895638155601599</v>
      </c>
    </row>
    <row r="20" spans="1:13" ht="22.5" customHeight="1" x14ac:dyDescent="0.35">
      <c r="A20" s="42" t="s">
        <v>205</v>
      </c>
      <c r="B20" s="64">
        <v>107421.39564</v>
      </c>
      <c r="C20" s="64">
        <v>121173.88846</v>
      </c>
      <c r="D20" s="54">
        <f t="shared" si="5"/>
        <v>12.802377718204816</v>
      </c>
      <c r="E20" s="66">
        <f t="shared" si="0"/>
        <v>0.71740464076014598</v>
      </c>
      <c r="F20" s="64">
        <v>512112.40561999998</v>
      </c>
      <c r="G20" s="64">
        <v>496165.34182999999</v>
      </c>
      <c r="H20" s="54">
        <f t="shared" si="1"/>
        <v>-3.1139772469861042</v>
      </c>
      <c r="I20" s="56">
        <f t="shared" si="2"/>
        <v>0.69721622400704708</v>
      </c>
      <c r="J20" s="64">
        <v>1584033.1876600001</v>
      </c>
      <c r="K20" s="64">
        <v>1584234.9101199999</v>
      </c>
      <c r="L20" s="54">
        <f t="shared" si="3"/>
        <v>1.2734736972136125E-2</v>
      </c>
      <c r="M20" s="66">
        <f t="shared" si="4"/>
        <v>0.71530210337034716</v>
      </c>
    </row>
    <row r="21" spans="1:13" ht="22.5" customHeight="1" x14ac:dyDescent="0.35">
      <c r="A21" s="42" t="s">
        <v>206</v>
      </c>
      <c r="B21" s="64">
        <v>159426.63597999999</v>
      </c>
      <c r="C21" s="64">
        <v>97254.132379999995</v>
      </c>
      <c r="D21" s="54">
        <f t="shared" si="5"/>
        <v>-38.997563498611058</v>
      </c>
      <c r="E21" s="66">
        <f t="shared" si="0"/>
        <v>0.57578878411205836</v>
      </c>
      <c r="F21" s="64">
        <v>476418.52986000001</v>
      </c>
      <c r="G21" s="64">
        <v>367319.85996999999</v>
      </c>
      <c r="H21" s="54">
        <f t="shared" si="1"/>
        <v>-22.899753693891729</v>
      </c>
      <c r="I21" s="56">
        <f t="shared" si="2"/>
        <v>0.51616133611127579</v>
      </c>
      <c r="J21" s="64">
        <v>1441165.6324100001</v>
      </c>
      <c r="K21" s="64">
        <v>1322071.1893800001</v>
      </c>
      <c r="L21" s="54">
        <f t="shared" si="3"/>
        <v>-8.2637581934869893</v>
      </c>
      <c r="M21" s="66">
        <f t="shared" si="4"/>
        <v>0.59693186693961875</v>
      </c>
    </row>
    <row r="22" spans="1:13" ht="22.5" customHeight="1" x14ac:dyDescent="0.35">
      <c r="A22" s="42" t="s">
        <v>207</v>
      </c>
      <c r="B22" s="64">
        <v>11887.95644</v>
      </c>
      <c r="C22" s="64">
        <v>7035.1343500000003</v>
      </c>
      <c r="D22" s="54">
        <f t="shared" si="5"/>
        <v>-40.821331357435561</v>
      </c>
      <c r="E22" s="66">
        <f t="shared" si="0"/>
        <v>4.1651201386734081E-2</v>
      </c>
      <c r="F22" s="64">
        <v>15293.4377</v>
      </c>
      <c r="G22" s="64">
        <v>28464.464980000001</v>
      </c>
      <c r="H22" s="54">
        <f t="shared" si="1"/>
        <v>86.122084114548031</v>
      </c>
      <c r="I22" s="56">
        <f t="shared" si="2"/>
        <v>3.9998535001536203E-2</v>
      </c>
      <c r="J22" s="64">
        <v>36674.254999999997</v>
      </c>
      <c r="K22" s="64">
        <v>81870.044120000006</v>
      </c>
      <c r="L22" s="54">
        <f t="shared" si="3"/>
        <v>123.23573885822631</v>
      </c>
      <c r="M22" s="66">
        <f t="shared" si="4"/>
        <v>3.6965360621691694E-2</v>
      </c>
    </row>
    <row r="23" spans="1:13" ht="24" customHeight="1" x14ac:dyDescent="0.25">
      <c r="A23" s="58" t="s">
        <v>41</v>
      </c>
      <c r="B23" s="65">
        <f>SUM(B9:B22)</f>
        <v>21150224.220000003</v>
      </c>
      <c r="C23" s="65">
        <f>SUM(C9:C22)</f>
        <v>16890591.665480006</v>
      </c>
      <c r="D23" s="63">
        <f t="shared" si="5"/>
        <v>-20.139893129322083</v>
      </c>
      <c r="E23" s="67">
        <f t="shared" si="0"/>
        <v>100</v>
      </c>
      <c r="F23" s="57">
        <f>SUM(F9:F22)</f>
        <v>76095138.084359989</v>
      </c>
      <c r="G23" s="57">
        <f>SUM(G9:G22)</f>
        <v>71163768.820299998</v>
      </c>
      <c r="H23" s="63">
        <f>(G23-F23)/F23*100</f>
        <v>-6.4805313298636964</v>
      </c>
      <c r="I23" s="59">
        <f t="shared" si="2"/>
        <v>100</v>
      </c>
      <c r="J23" s="65">
        <f>SUM(J9:J22)</f>
        <v>220477281.02540001</v>
      </c>
      <c r="K23" s="65">
        <f>SUM(K9:K22)</f>
        <v>221477736.8409</v>
      </c>
      <c r="L23" s="63">
        <f t="shared" si="3"/>
        <v>0.45376821178447585</v>
      </c>
      <c r="M23" s="6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H1" sqref="H1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3"/>
    </row>
    <row r="8" spans="9:9" ht="13" x14ac:dyDescent="0.3">
      <c r="I8" s="23"/>
    </row>
    <row r="9" spans="9:9" ht="13" x14ac:dyDescent="0.3">
      <c r="I9" s="23"/>
    </row>
    <row r="10" spans="9:9" ht="13" x14ac:dyDescent="0.3">
      <c r="I10" s="23"/>
    </row>
    <row r="17" spans="3:14" ht="12.75" customHeight="1" x14ac:dyDescent="0.25"/>
    <row r="21" spans="3:14" x14ac:dyDescent="0.25">
      <c r="C21" s="1"/>
    </row>
    <row r="22" spans="3:14" ht="13" x14ac:dyDescent="0.3">
      <c r="C22" s="55"/>
    </row>
    <row r="24" spans="3:14" ht="13" x14ac:dyDescent="0.3">
      <c r="H24" s="23"/>
      <c r="I24" s="23"/>
    </row>
    <row r="25" spans="3:14" ht="13" x14ac:dyDescent="0.3">
      <c r="H25" s="23"/>
      <c r="I25" s="23"/>
    </row>
    <row r="26" spans="3:14" x14ac:dyDescent="0.25">
      <c r="H26" s="153"/>
      <c r="I26" s="153"/>
      <c r="N26" t="s">
        <v>42</v>
      </c>
    </row>
    <row r="27" spans="3:14" x14ac:dyDescent="0.25">
      <c r="H27" s="153"/>
      <c r="I27" s="15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3"/>
      <c r="I37" s="23"/>
    </row>
    <row r="38" spans="8:9" ht="13" x14ac:dyDescent="0.3">
      <c r="H38" s="23"/>
      <c r="I38" s="23"/>
    </row>
    <row r="39" spans="8:9" x14ac:dyDescent="0.25">
      <c r="H39" s="153"/>
      <c r="I39" s="153"/>
    </row>
    <row r="40" spans="8:9" x14ac:dyDescent="0.25">
      <c r="H40" s="153"/>
      <c r="I40" s="15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3"/>
      <c r="I49" s="23"/>
    </row>
    <row r="50" spans="3:9" ht="13" x14ac:dyDescent="0.3">
      <c r="H50" s="23"/>
      <c r="I50" s="23"/>
    </row>
    <row r="51" spans="3:9" x14ac:dyDescent="0.25">
      <c r="H51" s="153"/>
      <c r="I51" s="153"/>
    </row>
    <row r="52" spans="3:9" x14ac:dyDescent="0.25">
      <c r="H52" s="153"/>
      <c r="I52" s="15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24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Q1" sqref="Q1"/>
    </sheetView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3" spans="1:16" ht="15.5" x14ac:dyDescent="0.35">
      <c r="A3" s="31"/>
      <c r="B3" s="62" t="s">
        <v>118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33" customFormat="1" ht="13" x14ac:dyDescent="0.3">
      <c r="A4" s="39"/>
      <c r="B4" s="52" t="s">
        <v>102</v>
      </c>
      <c r="C4" s="52" t="s">
        <v>43</v>
      </c>
      <c r="D4" s="52" t="s">
        <v>44</v>
      </c>
      <c r="E4" s="52" t="s">
        <v>45</v>
      </c>
      <c r="F4" s="52" t="s">
        <v>46</v>
      </c>
      <c r="G4" s="52" t="s">
        <v>47</v>
      </c>
      <c r="H4" s="52" t="s">
        <v>48</v>
      </c>
      <c r="I4" s="52" t="s">
        <v>0</v>
      </c>
      <c r="J4" s="52" t="s">
        <v>101</v>
      </c>
      <c r="K4" s="52" t="s">
        <v>49</v>
      </c>
      <c r="L4" s="52" t="s">
        <v>50</v>
      </c>
      <c r="M4" s="52" t="s">
        <v>51</v>
      </c>
      <c r="N4" s="52" t="s">
        <v>52</v>
      </c>
      <c r="O4" s="53" t="s">
        <v>100</v>
      </c>
      <c r="P4" s="53" t="s">
        <v>99</v>
      </c>
    </row>
    <row r="5" spans="1:16" x14ac:dyDescent="0.25">
      <c r="A5" s="44" t="s">
        <v>98</v>
      </c>
      <c r="B5" s="45" t="s">
        <v>164</v>
      </c>
      <c r="C5" s="68">
        <v>1591862.9803899999</v>
      </c>
      <c r="D5" s="68">
        <v>1508816.51407</v>
      </c>
      <c r="E5" s="68">
        <v>1772290.47973</v>
      </c>
      <c r="F5" s="68">
        <v>1406275.3225499999</v>
      </c>
      <c r="G5" s="68">
        <v>0</v>
      </c>
      <c r="H5" s="68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68">
        <v>6279245.2967400001</v>
      </c>
      <c r="P5" s="47">
        <f t="shared" ref="P5:P24" si="0">O5/O$26*100</f>
        <v>8.8236547906788179</v>
      </c>
    </row>
    <row r="6" spans="1:16" x14ac:dyDescent="0.25">
      <c r="A6" s="44" t="s">
        <v>97</v>
      </c>
      <c r="B6" s="45" t="s">
        <v>165</v>
      </c>
      <c r="C6" s="68">
        <v>965179.13783999998</v>
      </c>
      <c r="D6" s="68">
        <v>896827.05098000006</v>
      </c>
      <c r="E6" s="68">
        <v>1066169.4899200001</v>
      </c>
      <c r="F6" s="68">
        <v>935064.98236999998</v>
      </c>
      <c r="G6" s="68">
        <v>0</v>
      </c>
      <c r="H6" s="68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68">
        <v>3863240.6611100002</v>
      </c>
      <c r="P6" s="47">
        <f t="shared" si="0"/>
        <v>5.4286622605181387</v>
      </c>
    </row>
    <row r="7" spans="1:16" x14ac:dyDescent="0.25">
      <c r="A7" s="44" t="s">
        <v>96</v>
      </c>
      <c r="B7" s="45" t="s">
        <v>167</v>
      </c>
      <c r="C7" s="68">
        <v>802009.40717999998</v>
      </c>
      <c r="D7" s="68">
        <v>967285.59797999996</v>
      </c>
      <c r="E7" s="68">
        <v>1132660.26404</v>
      </c>
      <c r="F7" s="68">
        <v>851381.93980000005</v>
      </c>
      <c r="G7" s="68">
        <v>0</v>
      </c>
      <c r="H7" s="68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68">
        <v>3753337.2089999998</v>
      </c>
      <c r="P7" s="47">
        <f t="shared" si="0"/>
        <v>5.2742248917110928</v>
      </c>
    </row>
    <row r="8" spans="1:16" x14ac:dyDescent="0.25">
      <c r="A8" s="44" t="s">
        <v>95</v>
      </c>
      <c r="B8" s="45" t="s">
        <v>166</v>
      </c>
      <c r="C8" s="68">
        <v>890034.81253999996</v>
      </c>
      <c r="D8" s="68">
        <v>804743.72733000002</v>
      </c>
      <c r="E8" s="68">
        <v>1064527.0316099999</v>
      </c>
      <c r="F8" s="68">
        <v>873443.90335000004</v>
      </c>
      <c r="G8" s="68">
        <v>0</v>
      </c>
      <c r="H8" s="68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68">
        <v>3632749.4748300002</v>
      </c>
      <c r="P8" s="47">
        <f t="shared" si="0"/>
        <v>5.1047738688535151</v>
      </c>
    </row>
    <row r="9" spans="1:16" x14ac:dyDescent="0.25">
      <c r="A9" s="44" t="s">
        <v>94</v>
      </c>
      <c r="B9" s="45" t="s">
        <v>168</v>
      </c>
      <c r="C9" s="68">
        <v>763095.31481999997</v>
      </c>
      <c r="D9" s="68">
        <v>730966.78648000001</v>
      </c>
      <c r="E9" s="68">
        <v>935858.14774000004</v>
      </c>
      <c r="F9" s="68">
        <v>818290.90015999996</v>
      </c>
      <c r="G9" s="68">
        <v>0</v>
      </c>
      <c r="H9" s="68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68">
        <v>3248211.1491999999</v>
      </c>
      <c r="P9" s="47">
        <f t="shared" si="0"/>
        <v>4.5644169821897114</v>
      </c>
    </row>
    <row r="10" spans="1:16" x14ac:dyDescent="0.25">
      <c r="A10" s="44" t="s">
        <v>93</v>
      </c>
      <c r="B10" s="45" t="s">
        <v>169</v>
      </c>
      <c r="C10" s="68">
        <v>729956.19455000001</v>
      </c>
      <c r="D10" s="68">
        <v>788569.85826999997</v>
      </c>
      <c r="E10" s="68">
        <v>962924.55948000005</v>
      </c>
      <c r="F10" s="68">
        <v>760757.12086999998</v>
      </c>
      <c r="G10" s="68">
        <v>0</v>
      </c>
      <c r="H10" s="68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68">
        <v>3242207.7331699999</v>
      </c>
      <c r="P10" s="47">
        <f t="shared" si="0"/>
        <v>4.5559809252895223</v>
      </c>
    </row>
    <row r="11" spans="1:16" x14ac:dyDescent="0.25">
      <c r="A11" s="44" t="s">
        <v>92</v>
      </c>
      <c r="B11" s="45" t="s">
        <v>171</v>
      </c>
      <c r="C11" s="68">
        <v>795058.45981999999</v>
      </c>
      <c r="D11" s="68">
        <v>773649.52223</v>
      </c>
      <c r="E11" s="68">
        <v>904047.04073999997</v>
      </c>
      <c r="F11" s="68">
        <v>730364.58938000002</v>
      </c>
      <c r="G11" s="68">
        <v>0</v>
      </c>
      <c r="H11" s="68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68">
        <v>3203119.6121700001</v>
      </c>
      <c r="P11" s="47">
        <f t="shared" si="0"/>
        <v>4.5010539285214</v>
      </c>
    </row>
    <row r="12" spans="1:16" x14ac:dyDescent="0.25">
      <c r="A12" s="44" t="s">
        <v>91</v>
      </c>
      <c r="B12" s="45" t="s">
        <v>170</v>
      </c>
      <c r="C12" s="68">
        <v>666234.78449999995</v>
      </c>
      <c r="D12" s="68">
        <v>555674.13231999998</v>
      </c>
      <c r="E12" s="68">
        <v>822218.35649000003</v>
      </c>
      <c r="F12" s="68">
        <v>733035.71586</v>
      </c>
      <c r="G12" s="68">
        <v>0</v>
      </c>
      <c r="H12" s="68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68">
        <v>2777162.98917</v>
      </c>
      <c r="P12" s="47">
        <f t="shared" si="0"/>
        <v>3.9024956592487179</v>
      </c>
    </row>
    <row r="13" spans="1:16" x14ac:dyDescent="0.25">
      <c r="A13" s="44" t="s">
        <v>90</v>
      </c>
      <c r="B13" s="45" t="s">
        <v>173</v>
      </c>
      <c r="C13" s="68">
        <v>533544.64219000004</v>
      </c>
      <c r="D13" s="68">
        <v>451983.62005000003</v>
      </c>
      <c r="E13" s="68">
        <v>718323.73638999998</v>
      </c>
      <c r="F13" s="68">
        <v>475980.55683999998</v>
      </c>
      <c r="G13" s="68">
        <v>0</v>
      </c>
      <c r="H13" s="68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68">
        <v>2179832.55547</v>
      </c>
      <c r="P13" s="47">
        <f t="shared" si="0"/>
        <v>3.0631212927668701</v>
      </c>
    </row>
    <row r="14" spans="1:16" x14ac:dyDescent="0.25">
      <c r="A14" s="44" t="s">
        <v>89</v>
      </c>
      <c r="B14" s="45" t="s">
        <v>172</v>
      </c>
      <c r="C14" s="68">
        <v>439145.81163000001</v>
      </c>
      <c r="D14" s="68">
        <v>413227.16463999997</v>
      </c>
      <c r="E14" s="68">
        <v>525185.4094</v>
      </c>
      <c r="F14" s="68">
        <v>498799.00514999998</v>
      </c>
      <c r="G14" s="68">
        <v>0</v>
      </c>
      <c r="H14" s="68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68">
        <v>1876357.3908200001</v>
      </c>
      <c r="P14" s="47">
        <f t="shared" si="0"/>
        <v>2.6366751254533827</v>
      </c>
    </row>
    <row r="15" spans="1:16" x14ac:dyDescent="0.25">
      <c r="A15" s="44" t="s">
        <v>88</v>
      </c>
      <c r="B15" s="45" t="s">
        <v>208</v>
      </c>
      <c r="C15" s="68">
        <v>455235.99219000002</v>
      </c>
      <c r="D15" s="68">
        <v>434276.16612000001</v>
      </c>
      <c r="E15" s="68">
        <v>570053.63237999997</v>
      </c>
      <c r="F15" s="68">
        <v>409424.35742000001</v>
      </c>
      <c r="G15" s="68">
        <v>0</v>
      </c>
      <c r="H15" s="68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68">
        <v>1868990.14811</v>
      </c>
      <c r="P15" s="47">
        <f t="shared" si="0"/>
        <v>2.6263226064228018</v>
      </c>
    </row>
    <row r="16" spans="1:16" x14ac:dyDescent="0.25">
      <c r="A16" s="44" t="s">
        <v>87</v>
      </c>
      <c r="B16" s="45" t="s">
        <v>209</v>
      </c>
      <c r="C16" s="68">
        <v>438203.04057999997</v>
      </c>
      <c r="D16" s="68">
        <v>425406.95026000001</v>
      </c>
      <c r="E16" s="68">
        <v>569677.52148999996</v>
      </c>
      <c r="F16" s="68">
        <v>399032.83035</v>
      </c>
      <c r="G16" s="68">
        <v>0</v>
      </c>
      <c r="H16" s="68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68">
        <v>1832320.34268</v>
      </c>
      <c r="P16" s="47">
        <f t="shared" si="0"/>
        <v>2.5747938495316411</v>
      </c>
    </row>
    <row r="17" spans="1:16" x14ac:dyDescent="0.25">
      <c r="A17" s="44" t="s">
        <v>86</v>
      </c>
      <c r="B17" s="45" t="s">
        <v>210</v>
      </c>
      <c r="C17" s="68">
        <v>222160.95522</v>
      </c>
      <c r="D17" s="68">
        <v>348463.09551000001</v>
      </c>
      <c r="E17" s="68">
        <v>450857.06956999999</v>
      </c>
      <c r="F17" s="68">
        <v>335518.29186</v>
      </c>
      <c r="G17" s="68">
        <v>0</v>
      </c>
      <c r="H17" s="68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68">
        <v>1356999.4121600001</v>
      </c>
      <c r="P17" s="47">
        <f t="shared" si="0"/>
        <v>1.906868389147071</v>
      </c>
    </row>
    <row r="18" spans="1:16" x14ac:dyDescent="0.25">
      <c r="A18" s="44" t="s">
        <v>85</v>
      </c>
      <c r="B18" s="45" t="s">
        <v>211</v>
      </c>
      <c r="C18" s="68">
        <v>306250.93781999999</v>
      </c>
      <c r="D18" s="68">
        <v>292877.09970000002</v>
      </c>
      <c r="E18" s="68">
        <v>395827.66405000002</v>
      </c>
      <c r="F18" s="68">
        <v>318166.08189999999</v>
      </c>
      <c r="G18" s="68">
        <v>0</v>
      </c>
      <c r="H18" s="68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68">
        <v>1313121.7834699999</v>
      </c>
      <c r="P18" s="47">
        <f t="shared" si="0"/>
        <v>1.8452111309419885</v>
      </c>
    </row>
    <row r="19" spans="1:16" x14ac:dyDescent="0.25">
      <c r="A19" s="44" t="s">
        <v>84</v>
      </c>
      <c r="B19" s="45" t="s">
        <v>212</v>
      </c>
      <c r="C19" s="68">
        <v>344790.32750999997</v>
      </c>
      <c r="D19" s="68">
        <v>299088.34633999999</v>
      </c>
      <c r="E19" s="68">
        <v>332924.20217</v>
      </c>
      <c r="F19" s="68">
        <v>302939.80394000001</v>
      </c>
      <c r="G19" s="68">
        <v>0</v>
      </c>
      <c r="H19" s="68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68">
        <v>1279742.6799600001</v>
      </c>
      <c r="P19" s="47">
        <f t="shared" si="0"/>
        <v>1.798306499465419</v>
      </c>
    </row>
    <row r="20" spans="1:16" x14ac:dyDescent="0.25">
      <c r="A20" s="44" t="s">
        <v>83</v>
      </c>
      <c r="B20" s="45" t="s">
        <v>162</v>
      </c>
      <c r="C20" s="68">
        <v>243748.43556000001</v>
      </c>
      <c r="D20" s="68">
        <v>203176.51243</v>
      </c>
      <c r="E20" s="68">
        <v>200693.25839</v>
      </c>
      <c r="F20" s="68">
        <v>289514.44231000001</v>
      </c>
      <c r="G20" s="68">
        <v>0</v>
      </c>
      <c r="H20" s="68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68">
        <v>937132.64868999994</v>
      </c>
      <c r="P20" s="47">
        <f t="shared" si="0"/>
        <v>1.3168676479971306</v>
      </c>
    </row>
    <row r="21" spans="1:16" x14ac:dyDescent="0.25">
      <c r="A21" s="44" t="s">
        <v>82</v>
      </c>
      <c r="B21" s="45" t="s">
        <v>213</v>
      </c>
      <c r="C21" s="68">
        <v>217530.06703999999</v>
      </c>
      <c r="D21" s="68">
        <v>230103.60732000001</v>
      </c>
      <c r="E21" s="68">
        <v>236692.46737999999</v>
      </c>
      <c r="F21" s="68">
        <v>212201.99582000001</v>
      </c>
      <c r="G21" s="68">
        <v>0</v>
      </c>
      <c r="H21" s="68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68">
        <v>896528.13755999994</v>
      </c>
      <c r="P21" s="47">
        <f t="shared" si="0"/>
        <v>1.2598098054979048</v>
      </c>
    </row>
    <row r="22" spans="1:16" x14ac:dyDescent="0.25">
      <c r="A22" s="44" t="s">
        <v>81</v>
      </c>
      <c r="B22" s="45" t="s">
        <v>214</v>
      </c>
      <c r="C22" s="68">
        <v>183930.22880000001</v>
      </c>
      <c r="D22" s="68">
        <v>211641.29892</v>
      </c>
      <c r="E22" s="68">
        <v>255787.93844</v>
      </c>
      <c r="F22" s="68">
        <v>243025.82582</v>
      </c>
      <c r="G22" s="68">
        <v>0</v>
      </c>
      <c r="H22" s="68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68">
        <v>894385.29197999998</v>
      </c>
      <c r="P22" s="47">
        <f t="shared" si="0"/>
        <v>1.2567986586523645</v>
      </c>
    </row>
    <row r="23" spans="1:16" x14ac:dyDescent="0.25">
      <c r="A23" s="44" t="s">
        <v>80</v>
      </c>
      <c r="B23" s="45" t="s">
        <v>215</v>
      </c>
      <c r="C23" s="68">
        <v>217647.67172000001</v>
      </c>
      <c r="D23" s="68">
        <v>214269.43601</v>
      </c>
      <c r="E23" s="68">
        <v>215631.45443000001</v>
      </c>
      <c r="F23" s="68">
        <v>232104.95882999999</v>
      </c>
      <c r="G23" s="68">
        <v>0</v>
      </c>
      <c r="H23" s="68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68">
        <v>879653.52098999999</v>
      </c>
      <c r="P23" s="47">
        <f t="shared" si="0"/>
        <v>1.2360974349338736</v>
      </c>
    </row>
    <row r="24" spans="1:16" x14ac:dyDescent="0.25">
      <c r="A24" s="44" t="s">
        <v>79</v>
      </c>
      <c r="B24" s="45" t="s">
        <v>216</v>
      </c>
      <c r="C24" s="68">
        <v>187305.62786000001</v>
      </c>
      <c r="D24" s="68">
        <v>197151.01087</v>
      </c>
      <c r="E24" s="68">
        <v>252324.86538999999</v>
      </c>
      <c r="F24" s="68">
        <v>190098.25627000001</v>
      </c>
      <c r="G24" s="68">
        <v>0</v>
      </c>
      <c r="H24" s="68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68">
        <v>826879.76038999995</v>
      </c>
      <c r="P24" s="47">
        <f t="shared" si="0"/>
        <v>1.1619392481559048</v>
      </c>
    </row>
    <row r="25" spans="1:16" ht="13" x14ac:dyDescent="0.3">
      <c r="A25" s="48"/>
      <c r="B25" s="154" t="s">
        <v>78</v>
      </c>
      <c r="C25" s="154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69">
        <f>SUM(O5:O24)</f>
        <v>46141217.797669999</v>
      </c>
      <c r="P25" s="50">
        <f>SUM(P5:P24)</f>
        <v>64.83807499597728</v>
      </c>
    </row>
    <row r="26" spans="1:16" ht="13.5" customHeight="1" x14ac:dyDescent="0.3">
      <c r="A26" s="48"/>
      <c r="B26" s="155" t="s">
        <v>77</v>
      </c>
      <c r="C26" s="155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69">
        <v>71163768.820299998</v>
      </c>
      <c r="P26" s="46">
        <f>O26/O$26*100</f>
        <v>100</v>
      </c>
    </row>
    <row r="27" spans="1:16" x14ac:dyDescent="0.25">
      <c r="B27" s="32"/>
    </row>
    <row r="28" spans="1:16" ht="13" x14ac:dyDescent="0.3">
      <c r="B28" s="23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1" sqref="O1"/>
    </sheetView>
  </sheetViews>
  <sheetFormatPr defaultColWidth="9.08984375" defaultRowHeight="12.5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" sqref="L1"/>
    </sheetView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25" t="s">
        <v>2</v>
      </c>
    </row>
    <row r="2" spans="2:2" ht="14" x14ac:dyDescent="0.3">
      <c r="B2" s="25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24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2023-05-04T19:39:03Z</dcterms:modified>
</cp:coreProperties>
</file>