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mayıs 2023 rakam açıklaması\"/>
    </mc:Choice>
  </mc:AlternateContent>
  <bookViews>
    <workbookView xWindow="28680" yWindow="-120" windowWidth="29040" windowHeight="1600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3_AYLIK_IHR" sheetId="22" r:id="rId14"/>
  </sheets>
  <definedNames>
    <definedName name="_xlnm._FilterDatabase" localSheetId="13" hidden="1">'2002_2023_AYLIK_IHR'!$A$1:$O$83</definedName>
  </definedNames>
  <calcPr calcId="162913"/>
</workbook>
</file>

<file path=xl/calcChain.xml><?xml version="1.0" encoding="utf-8"?>
<calcChain xmlns="http://schemas.openxmlformats.org/spreadsheetml/2006/main">
  <c r="M43" i="1" l="1"/>
  <c r="I35" i="1"/>
  <c r="E43" i="1"/>
  <c r="E41" i="1"/>
  <c r="E40" i="1"/>
  <c r="E39" i="1"/>
  <c r="E38" i="1"/>
  <c r="E37" i="1"/>
  <c r="E36" i="1"/>
  <c r="E35" i="1"/>
  <c r="E34" i="1"/>
  <c r="E33" i="1"/>
  <c r="E32" i="1"/>
  <c r="E31" i="1"/>
  <c r="E30" i="1"/>
  <c r="E28" i="1"/>
  <c r="E26" i="1"/>
  <c r="E25" i="1"/>
  <c r="E24" i="1"/>
  <c r="E21" i="1"/>
  <c r="E19" i="1"/>
  <c r="E17" i="1"/>
  <c r="E16" i="1"/>
  <c r="E15" i="1"/>
  <c r="E14" i="1"/>
  <c r="E13" i="1"/>
  <c r="E12" i="1"/>
  <c r="E11" i="1"/>
  <c r="E10" i="1"/>
  <c r="E46" i="1"/>
  <c r="D46" i="1"/>
  <c r="C23" i="4"/>
  <c r="I28" i="1" l="1"/>
  <c r="I37" i="1"/>
  <c r="I15" i="1"/>
  <c r="I36" i="1"/>
  <c r="I14" i="1"/>
  <c r="I26" i="1"/>
  <c r="M25" i="1"/>
  <c r="L46" i="1"/>
  <c r="M28" i="1"/>
  <c r="M37" i="1"/>
  <c r="M16" i="1"/>
  <c r="M30" i="1"/>
  <c r="M38" i="1"/>
  <c r="M17" i="1"/>
  <c r="M31" i="1"/>
  <c r="M39" i="1"/>
  <c r="M10" i="1"/>
  <c r="M32" i="1"/>
  <c r="M11" i="1"/>
  <c r="M21" i="1"/>
  <c r="M33" i="1"/>
  <c r="M41" i="1"/>
  <c r="M13" i="1"/>
  <c r="M35" i="1"/>
  <c r="M14" i="1"/>
  <c r="M26" i="1"/>
  <c r="M36" i="1"/>
  <c r="M15" i="1"/>
  <c r="M46" i="1"/>
  <c r="M19" i="1"/>
  <c r="M40" i="1"/>
  <c r="M12" i="1"/>
  <c r="M24" i="1"/>
  <c r="M34" i="1"/>
  <c r="H46" i="1"/>
  <c r="I16" i="1"/>
  <c r="I38" i="1"/>
  <c r="I17" i="1"/>
  <c r="I31" i="1"/>
  <c r="I39" i="1"/>
  <c r="I10" i="1"/>
  <c r="I19" i="1"/>
  <c r="I32" i="1"/>
  <c r="I40" i="1"/>
  <c r="I30" i="1"/>
  <c r="I11" i="1"/>
  <c r="I33" i="1"/>
  <c r="I46" i="1"/>
  <c r="I12" i="1"/>
  <c r="I24" i="1"/>
  <c r="I34" i="1"/>
  <c r="I43" i="1"/>
  <c r="I21" i="1"/>
  <c r="I41" i="1"/>
  <c r="I13" i="1"/>
  <c r="I25" i="1"/>
  <c r="O83" i="22"/>
  <c r="O82" i="22" l="1"/>
  <c r="L22" i="4" l="1"/>
  <c r="K23" i="4"/>
  <c r="M22" i="4" s="1"/>
  <c r="J23" i="4"/>
  <c r="G23" i="4"/>
  <c r="I22" i="4" s="1"/>
  <c r="F23" i="4"/>
  <c r="H22" i="4"/>
  <c r="E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C2" i="22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L35" i="2" s="1"/>
  <c r="G35" i="3" s="1"/>
  <c r="J34" i="2"/>
  <c r="J33" i="2"/>
  <c r="J32" i="2"/>
  <c r="J31" i="2"/>
  <c r="J30" i="2"/>
  <c r="J28" i="2"/>
  <c r="J26" i="2"/>
  <c r="J25" i="2"/>
  <c r="J24" i="2"/>
  <c r="J21" i="2"/>
  <c r="L21" i="2" s="1"/>
  <c r="G21" i="3" s="1"/>
  <c r="J19" i="2"/>
  <c r="J17" i="2"/>
  <c r="J16" i="2"/>
  <c r="J15" i="2"/>
  <c r="J14" i="2"/>
  <c r="L14" i="2" s="1"/>
  <c r="G14" i="3" s="1"/>
  <c r="J13" i="2"/>
  <c r="L13" i="2" s="1"/>
  <c r="G13" i="3" s="1"/>
  <c r="J12" i="2"/>
  <c r="J11" i="2"/>
  <c r="L11" i="2" s="1"/>
  <c r="G11" i="3" s="1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H14" i="2" s="1"/>
  <c r="E14" i="3" s="1"/>
  <c r="G13" i="2"/>
  <c r="G12" i="2"/>
  <c r="G11" i="2"/>
  <c r="G10" i="2"/>
  <c r="F43" i="2"/>
  <c r="F41" i="2"/>
  <c r="H41" i="2" s="1"/>
  <c r="E41" i="3" s="1"/>
  <c r="F40" i="2"/>
  <c r="H40" i="2" s="1"/>
  <c r="E40" i="3" s="1"/>
  <c r="F39" i="2"/>
  <c r="F38" i="2"/>
  <c r="F37" i="2"/>
  <c r="F36" i="2"/>
  <c r="F35" i="2"/>
  <c r="F34" i="2"/>
  <c r="F33" i="2"/>
  <c r="F32" i="2"/>
  <c r="H32" i="2" s="1"/>
  <c r="E32" i="3" s="1"/>
  <c r="F31" i="2"/>
  <c r="H31" i="2" s="1"/>
  <c r="E31" i="3" s="1"/>
  <c r="F30" i="2"/>
  <c r="F28" i="2"/>
  <c r="F26" i="2"/>
  <c r="F25" i="2"/>
  <c r="F24" i="2"/>
  <c r="F21" i="2"/>
  <c r="H21" i="2" s="1"/>
  <c r="E21" i="3" s="1"/>
  <c r="F19" i="2"/>
  <c r="F17" i="2"/>
  <c r="H17" i="2" s="1"/>
  <c r="E17" i="3" s="1"/>
  <c r="F16" i="2"/>
  <c r="F15" i="2"/>
  <c r="F14" i="2"/>
  <c r="F13" i="2"/>
  <c r="F12" i="2"/>
  <c r="F11" i="2"/>
  <c r="H11" i="2" s="1"/>
  <c r="E11" i="3" s="1"/>
  <c r="F10" i="2"/>
  <c r="H10" i="2" s="1"/>
  <c r="E10" i="3" s="1"/>
  <c r="C43" i="2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D24" i="2" s="1"/>
  <c r="C24" i="3" s="1"/>
  <c r="C21" i="2"/>
  <c r="C19" i="2"/>
  <c r="C17" i="2"/>
  <c r="C16" i="2"/>
  <c r="C15" i="2"/>
  <c r="C14" i="2"/>
  <c r="C13" i="2"/>
  <c r="C12" i="2"/>
  <c r="D12" i="2" s="1"/>
  <c r="C12" i="3" s="1"/>
  <c r="C11" i="2"/>
  <c r="D11" i="2" s="1"/>
  <c r="C11" i="3" s="1"/>
  <c r="C10" i="2"/>
  <c r="B43" i="2"/>
  <c r="B41" i="2"/>
  <c r="B40" i="2"/>
  <c r="B39" i="2"/>
  <c r="D39" i="2" s="1"/>
  <c r="C39" i="3" s="1"/>
  <c r="B38" i="2"/>
  <c r="B37" i="2"/>
  <c r="D37" i="2" s="1"/>
  <c r="C37" i="3" s="1"/>
  <c r="B36" i="2"/>
  <c r="B35" i="2"/>
  <c r="B34" i="2"/>
  <c r="B33" i="2"/>
  <c r="B32" i="2"/>
  <c r="B31" i="2"/>
  <c r="D31" i="2" s="1"/>
  <c r="C31" i="3" s="1"/>
  <c r="B30" i="2"/>
  <c r="B28" i="2"/>
  <c r="B26" i="2"/>
  <c r="B25" i="2"/>
  <c r="B24" i="2"/>
  <c r="B21" i="2"/>
  <c r="B19" i="2"/>
  <c r="B17" i="2"/>
  <c r="D17" i="2" s="1"/>
  <c r="C17" i="3" s="1"/>
  <c r="B16" i="2"/>
  <c r="D16" i="2" s="1"/>
  <c r="C16" i="3" s="1"/>
  <c r="B15" i="2"/>
  <c r="B14" i="2"/>
  <c r="B13" i="2"/>
  <c r="B12" i="2"/>
  <c r="B11" i="2"/>
  <c r="B10" i="2"/>
  <c r="C7" i="2"/>
  <c r="B7" i="2"/>
  <c r="F6" i="2"/>
  <c r="B6" i="2"/>
  <c r="K42" i="1"/>
  <c r="M42" i="1" s="1"/>
  <c r="J42" i="1"/>
  <c r="J42" i="2" s="1"/>
  <c r="G42" i="1"/>
  <c r="I42" i="1" s="1"/>
  <c r="F42" i="1"/>
  <c r="H42" i="1" s="1"/>
  <c r="D42" i="3" s="1"/>
  <c r="F42" i="2"/>
  <c r="C42" i="1"/>
  <c r="B42" i="1"/>
  <c r="B42" i="2" s="1"/>
  <c r="K29" i="1"/>
  <c r="M29" i="1" s="1"/>
  <c r="J29" i="1"/>
  <c r="J29" i="2" s="1"/>
  <c r="G29" i="1"/>
  <c r="F29" i="1"/>
  <c r="C29" i="1"/>
  <c r="B29" i="1"/>
  <c r="B29" i="2" s="1"/>
  <c r="K27" i="1"/>
  <c r="M27" i="1" s="1"/>
  <c r="J27" i="1"/>
  <c r="J27" i="2" s="1"/>
  <c r="G27" i="1"/>
  <c r="I27" i="1" s="1"/>
  <c r="F27" i="1"/>
  <c r="F27" i="2" s="1"/>
  <c r="C27" i="1"/>
  <c r="E27" i="1" s="1"/>
  <c r="B27" i="1"/>
  <c r="B27" i="2" s="1"/>
  <c r="K23" i="1"/>
  <c r="M23" i="1" s="1"/>
  <c r="J23" i="1"/>
  <c r="G23" i="1"/>
  <c r="I23" i="1" s="1"/>
  <c r="F23" i="1"/>
  <c r="F23" i="2" s="1"/>
  <c r="C23" i="1"/>
  <c r="B23" i="1"/>
  <c r="K20" i="1"/>
  <c r="J20" i="1"/>
  <c r="G20" i="1"/>
  <c r="F20" i="1"/>
  <c r="F20" i="2" s="1"/>
  <c r="C20" i="1"/>
  <c r="E20" i="1" s="1"/>
  <c r="C20" i="2"/>
  <c r="B20" i="1"/>
  <c r="B20" i="2" s="1"/>
  <c r="K18" i="1"/>
  <c r="M18" i="1" s="1"/>
  <c r="J18" i="1"/>
  <c r="G18" i="1"/>
  <c r="I18" i="1" s="1"/>
  <c r="F18" i="1"/>
  <c r="F18" i="2" s="1"/>
  <c r="C18" i="1"/>
  <c r="D18" i="1" s="1"/>
  <c r="B18" i="3" s="1"/>
  <c r="B18" i="1"/>
  <c r="B18" i="2"/>
  <c r="K9" i="1"/>
  <c r="M9" i="1" s="1"/>
  <c r="J9" i="1"/>
  <c r="G9" i="1"/>
  <c r="F9" i="1"/>
  <c r="C9" i="1"/>
  <c r="B9" i="1"/>
  <c r="B9" i="2" s="1"/>
  <c r="G27" i="2"/>
  <c r="H27" i="2" s="1"/>
  <c r="E27" i="3" s="1"/>
  <c r="K42" i="2"/>
  <c r="K29" i="2"/>
  <c r="L29" i="2" s="1"/>
  <c r="G29" i="3" s="1"/>
  <c r="K18" i="2"/>
  <c r="G42" i="2"/>
  <c r="J46" i="2"/>
  <c r="F46" i="2"/>
  <c r="C46" i="2"/>
  <c r="E46" i="2" s="1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6" i="1"/>
  <c r="F26" i="3" s="1"/>
  <c r="L25" i="1"/>
  <c r="F25" i="3" s="1"/>
  <c r="L24" i="1"/>
  <c r="F24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" i="22"/>
  <c r="O24" i="22"/>
  <c r="O58" i="22"/>
  <c r="O59" i="22"/>
  <c r="O62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D46" i="3"/>
  <c r="B46" i="3"/>
  <c r="H43" i="1"/>
  <c r="D43" i="3" s="1"/>
  <c r="D43" i="1"/>
  <c r="B43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1" i="1"/>
  <c r="D21" i="3" s="1"/>
  <c r="D21" i="1"/>
  <c r="B21" i="3" s="1"/>
  <c r="H19" i="1"/>
  <c r="D19" i="3" s="1"/>
  <c r="D19" i="1"/>
  <c r="B19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34" i="2"/>
  <c r="E34" i="3" s="1"/>
  <c r="D28" i="2"/>
  <c r="C28" i="3" s="1"/>
  <c r="D32" i="2"/>
  <c r="C32" i="3" s="1"/>
  <c r="D10" i="2"/>
  <c r="C10" i="3" s="1"/>
  <c r="D34" i="2"/>
  <c r="C34" i="3" s="1"/>
  <c r="D45" i="3"/>
  <c r="H12" i="2"/>
  <c r="E12" i="3" s="1"/>
  <c r="H24" i="2"/>
  <c r="E24" i="3" s="1"/>
  <c r="F46" i="3"/>
  <c r="F45" i="3"/>
  <c r="G23" i="2" l="1"/>
  <c r="D21" i="2"/>
  <c r="C21" i="3" s="1"/>
  <c r="D41" i="2"/>
  <c r="C41" i="3" s="1"/>
  <c r="H13" i="2"/>
  <c r="E13" i="3" s="1"/>
  <c r="L32" i="2"/>
  <c r="G32" i="3" s="1"/>
  <c r="L16" i="2"/>
  <c r="G16" i="3" s="1"/>
  <c r="L38" i="2"/>
  <c r="G38" i="3" s="1"/>
  <c r="L24" i="2"/>
  <c r="G24" i="3" s="1"/>
  <c r="L34" i="2"/>
  <c r="G34" i="3" s="1"/>
  <c r="L26" i="2"/>
  <c r="G26" i="3" s="1"/>
  <c r="H35" i="2"/>
  <c r="E35" i="3" s="1"/>
  <c r="H26" i="2"/>
  <c r="E26" i="3" s="1"/>
  <c r="H28" i="2"/>
  <c r="E28" i="3" s="1"/>
  <c r="H37" i="2"/>
  <c r="E37" i="3" s="1"/>
  <c r="D13" i="2"/>
  <c r="C13" i="3" s="1"/>
  <c r="L37" i="2"/>
  <c r="G37" i="3" s="1"/>
  <c r="L17" i="2"/>
  <c r="G17" i="3" s="1"/>
  <c r="D46" i="2"/>
  <c r="C46" i="3" s="1"/>
  <c r="C42" i="2"/>
  <c r="D42" i="2" s="1"/>
  <c r="C42" i="3" s="1"/>
  <c r="E42" i="1"/>
  <c r="D15" i="2"/>
  <c r="C15" i="3" s="1"/>
  <c r="C9" i="2"/>
  <c r="D9" i="2" s="1"/>
  <c r="C9" i="3" s="1"/>
  <c r="E9" i="1"/>
  <c r="H20" i="1"/>
  <c r="D20" i="3" s="1"/>
  <c r="I20" i="1"/>
  <c r="C29" i="2"/>
  <c r="D29" i="2" s="1"/>
  <c r="C29" i="3" s="1"/>
  <c r="E29" i="1"/>
  <c r="D14" i="2"/>
  <c r="C14" i="3" s="1"/>
  <c r="D26" i="2"/>
  <c r="C26" i="3" s="1"/>
  <c r="H16" i="2"/>
  <c r="E16" i="3" s="1"/>
  <c r="H30" i="2"/>
  <c r="E30" i="3" s="1"/>
  <c r="H38" i="2"/>
  <c r="E38" i="3" s="1"/>
  <c r="L10" i="2"/>
  <c r="G10" i="3" s="1"/>
  <c r="G9" i="2"/>
  <c r="I9" i="1"/>
  <c r="L18" i="1"/>
  <c r="F18" i="3" s="1"/>
  <c r="K20" i="2"/>
  <c r="M20" i="1"/>
  <c r="G29" i="2"/>
  <c r="I29" i="1"/>
  <c r="L28" i="2"/>
  <c r="G28" i="3" s="1"/>
  <c r="C18" i="2"/>
  <c r="D18" i="2" s="1"/>
  <c r="C18" i="3" s="1"/>
  <c r="E18" i="1"/>
  <c r="C23" i="2"/>
  <c r="E23" i="1"/>
  <c r="H39" i="2"/>
  <c r="E39" i="3" s="1"/>
  <c r="L31" i="2"/>
  <c r="G31" i="3" s="1"/>
  <c r="L40" i="2"/>
  <c r="G40" i="3" s="1"/>
  <c r="H36" i="2"/>
  <c r="E36" i="3" s="1"/>
  <c r="H18" i="1"/>
  <c r="D18" i="3" s="1"/>
  <c r="P25" i="23"/>
  <c r="L42" i="2"/>
  <c r="G42" i="3" s="1"/>
  <c r="D30" i="2"/>
  <c r="C30" i="3" s="1"/>
  <c r="D38" i="2"/>
  <c r="C38" i="3" s="1"/>
  <c r="H19" i="2"/>
  <c r="E19" i="3" s="1"/>
  <c r="G20" i="2"/>
  <c r="H20" i="2" s="1"/>
  <c r="E20" i="3" s="1"/>
  <c r="D35" i="2"/>
  <c r="C35" i="3" s="1"/>
  <c r="H15" i="2"/>
  <c r="E15" i="3" s="1"/>
  <c r="H43" i="2"/>
  <c r="E43" i="3" s="1"/>
  <c r="O3" i="22"/>
  <c r="O25" i="23"/>
  <c r="L43" i="2"/>
  <c r="G43" i="3" s="1"/>
  <c r="H42" i="2"/>
  <c r="E42" i="3" s="1"/>
  <c r="D43" i="2"/>
  <c r="C43" i="3" s="1"/>
  <c r="D42" i="1"/>
  <c r="B42" i="3" s="1"/>
  <c r="L41" i="2"/>
  <c r="G41" i="3" s="1"/>
  <c r="D40" i="2"/>
  <c r="C40" i="3" s="1"/>
  <c r="L36" i="2"/>
  <c r="G36" i="3" s="1"/>
  <c r="D36" i="2"/>
  <c r="C36" i="3" s="1"/>
  <c r="D33" i="2"/>
  <c r="C33" i="3" s="1"/>
  <c r="J22" i="1"/>
  <c r="J22" i="2" s="1"/>
  <c r="L30" i="2"/>
  <c r="G30" i="3" s="1"/>
  <c r="G22" i="1"/>
  <c r="D29" i="1"/>
  <c r="B29" i="3" s="1"/>
  <c r="K22" i="1"/>
  <c r="M22" i="1" s="1"/>
  <c r="L23" i="1"/>
  <c r="F23" i="3" s="1"/>
  <c r="H25" i="2"/>
  <c r="E25" i="3" s="1"/>
  <c r="K23" i="2"/>
  <c r="J23" i="2"/>
  <c r="H23" i="2"/>
  <c r="E23" i="3" s="1"/>
  <c r="K8" i="1"/>
  <c r="M8" i="1" s="1"/>
  <c r="D20" i="2"/>
  <c r="C20" i="3" s="1"/>
  <c r="D20" i="1"/>
  <c r="B20" i="3" s="1"/>
  <c r="L19" i="2"/>
  <c r="G19" i="3" s="1"/>
  <c r="J8" i="1"/>
  <c r="J18" i="2"/>
  <c r="L18" i="2" s="1"/>
  <c r="G18" i="3" s="1"/>
  <c r="C8" i="1"/>
  <c r="D19" i="2"/>
  <c r="C19" i="3" s="1"/>
  <c r="L12" i="2"/>
  <c r="G12" i="3" s="1"/>
  <c r="H9" i="1"/>
  <c r="D9" i="3" s="1"/>
  <c r="F9" i="2"/>
  <c r="L9" i="1"/>
  <c r="F9" i="3" s="1"/>
  <c r="F8" i="1"/>
  <c r="F8" i="2" s="1"/>
  <c r="D9" i="1"/>
  <c r="B9" i="3" s="1"/>
  <c r="K9" i="2"/>
  <c r="B8" i="1"/>
  <c r="G18" i="2"/>
  <c r="G8" i="1"/>
  <c r="I8" i="1" s="1"/>
  <c r="B23" i="2"/>
  <c r="D23" i="1"/>
  <c r="B23" i="3" s="1"/>
  <c r="B22" i="1"/>
  <c r="F29" i="2"/>
  <c r="F22" i="1"/>
  <c r="H29" i="1"/>
  <c r="D29" i="3" s="1"/>
  <c r="O25" i="22"/>
  <c r="D25" i="2"/>
  <c r="C25" i="3" s="1"/>
  <c r="L15" i="2"/>
  <c r="G15" i="3" s="1"/>
  <c r="L25" i="2"/>
  <c r="G25" i="3" s="1"/>
  <c r="L33" i="2"/>
  <c r="G33" i="3" s="1"/>
  <c r="L39" i="2"/>
  <c r="G39" i="3" s="1"/>
  <c r="H33" i="2"/>
  <c r="E33" i="3" s="1"/>
  <c r="L27" i="1"/>
  <c r="F27" i="3" s="1"/>
  <c r="K27" i="2"/>
  <c r="J20" i="2"/>
  <c r="L20" i="1"/>
  <c r="F20" i="3" s="1"/>
  <c r="C27" i="2"/>
  <c r="C22" i="1"/>
  <c r="E22" i="1" s="1"/>
  <c r="J9" i="2"/>
  <c r="D23" i="2" l="1"/>
  <c r="C23" i="3" s="1"/>
  <c r="L20" i="2"/>
  <c r="G20" i="3" s="1"/>
  <c r="H29" i="2"/>
  <c r="E29" i="3" s="1"/>
  <c r="L23" i="2"/>
  <c r="G23" i="3" s="1"/>
  <c r="C8" i="2"/>
  <c r="E8" i="1"/>
  <c r="L8" i="1"/>
  <c r="F8" i="3" s="1"/>
  <c r="H9" i="2"/>
  <c r="E9" i="3" s="1"/>
  <c r="K8" i="2"/>
  <c r="G22" i="2"/>
  <c r="I22" i="1"/>
  <c r="J8" i="2"/>
  <c r="L22" i="1"/>
  <c r="F22" i="3" s="1"/>
  <c r="J44" i="1"/>
  <c r="K22" i="2"/>
  <c r="L22" i="2" s="1"/>
  <c r="G22" i="3" s="1"/>
  <c r="K44" i="1"/>
  <c r="L9" i="2"/>
  <c r="G9" i="3" s="1"/>
  <c r="D8" i="1"/>
  <c r="B8" i="3" s="1"/>
  <c r="B8" i="2"/>
  <c r="G8" i="2"/>
  <c r="G44" i="1"/>
  <c r="H8" i="1"/>
  <c r="D8" i="3" s="1"/>
  <c r="D27" i="2"/>
  <c r="C27" i="3" s="1"/>
  <c r="F44" i="1"/>
  <c r="F45" i="1" s="1"/>
  <c r="H22" i="1"/>
  <c r="D22" i="3" s="1"/>
  <c r="F22" i="2"/>
  <c r="H22" i="2" s="1"/>
  <c r="E22" i="3" s="1"/>
  <c r="C22" i="2"/>
  <c r="D22" i="1"/>
  <c r="B22" i="3" s="1"/>
  <c r="H18" i="2"/>
  <c r="E18" i="3" s="1"/>
  <c r="L27" i="2"/>
  <c r="G27" i="3" s="1"/>
  <c r="B44" i="1"/>
  <c r="B45" i="1" s="1"/>
  <c r="B22" i="2"/>
  <c r="J45" i="2"/>
  <c r="C44" i="1"/>
  <c r="D8" i="2" l="1"/>
  <c r="C8" i="3" s="1"/>
  <c r="L8" i="2"/>
  <c r="G8" i="3" s="1"/>
  <c r="C45" i="1"/>
  <c r="E44" i="1"/>
  <c r="K45" i="1"/>
  <c r="M44" i="1"/>
  <c r="J44" i="2"/>
  <c r="J45" i="1"/>
  <c r="I44" i="1"/>
  <c r="G45" i="1"/>
  <c r="K44" i="2"/>
  <c r="M27" i="2" s="1"/>
  <c r="L44" i="1"/>
  <c r="F44" i="3" s="1"/>
  <c r="H44" i="1"/>
  <c r="D44" i="3" s="1"/>
  <c r="G44" i="2"/>
  <c r="B45" i="2"/>
  <c r="B44" i="2"/>
  <c r="D22" i="2"/>
  <c r="C22" i="3" s="1"/>
  <c r="F45" i="2"/>
  <c r="F44" i="2"/>
  <c r="H8" i="2"/>
  <c r="E8" i="3" s="1"/>
  <c r="D44" i="1"/>
  <c r="B44" i="3" s="1"/>
  <c r="C44" i="2"/>
  <c r="M10" i="2"/>
  <c r="I45" i="1" l="1"/>
  <c r="H45" i="1"/>
  <c r="M39" i="2"/>
  <c r="M26" i="2"/>
  <c r="E45" i="1"/>
  <c r="D45" i="1"/>
  <c r="M14" i="2"/>
  <c r="M20" i="2"/>
  <c r="M40" i="2"/>
  <c r="M32" i="2"/>
  <c r="M45" i="1"/>
  <c r="L45" i="1"/>
  <c r="M23" i="2"/>
  <c r="M18" i="2"/>
  <c r="M33" i="2"/>
  <c r="M30" i="2"/>
  <c r="M36" i="2"/>
  <c r="M38" i="2"/>
  <c r="M24" i="2"/>
  <c r="L44" i="2"/>
  <c r="G44" i="3" s="1"/>
  <c r="M31" i="2"/>
  <c r="M11" i="2"/>
  <c r="M16" i="2"/>
  <c r="M8" i="2"/>
  <c r="M37" i="2"/>
  <c r="M22" i="2"/>
  <c r="M41" i="2"/>
  <c r="M44" i="2"/>
  <c r="M25" i="2"/>
  <c r="M21" i="2"/>
  <c r="M13" i="2"/>
  <c r="M9" i="2"/>
  <c r="M34" i="2"/>
  <c r="M15" i="2"/>
  <c r="M19" i="2"/>
  <c r="M29" i="2"/>
  <c r="M35" i="2"/>
  <c r="M12" i="2"/>
  <c r="M42" i="2"/>
  <c r="M28" i="2"/>
  <c r="M17" i="2"/>
  <c r="M43" i="2"/>
  <c r="I14" i="2"/>
  <c r="I30" i="2"/>
  <c r="I21" i="2"/>
  <c r="I10" i="2"/>
  <c r="I19" i="2"/>
  <c r="I20" i="2"/>
  <c r="I16" i="2"/>
  <c r="I36" i="2"/>
  <c r="I24" i="2"/>
  <c r="I22" i="2"/>
  <c r="I31" i="2"/>
  <c r="I40" i="2"/>
  <c r="I38" i="2"/>
  <c r="I13" i="2"/>
  <c r="I44" i="2"/>
  <c r="I32" i="2"/>
  <c r="I41" i="2"/>
  <c r="I11" i="2"/>
  <c r="I27" i="2"/>
  <c r="I28" i="2"/>
  <c r="I43" i="2"/>
  <c r="I35" i="2"/>
  <c r="I37" i="2"/>
  <c r="I12" i="2"/>
  <c r="I23" i="2"/>
  <c r="H44" i="2"/>
  <c r="E44" i="3" s="1"/>
  <c r="I34" i="2"/>
  <c r="I26" i="2"/>
  <c r="I17" i="2"/>
  <c r="I25" i="2"/>
  <c r="I9" i="2"/>
  <c r="I33" i="2"/>
  <c r="I42" i="2"/>
  <c r="I15" i="2"/>
  <c r="I39" i="2"/>
  <c r="I29" i="2"/>
  <c r="I18" i="2"/>
  <c r="I8" i="2"/>
  <c r="K45" i="2"/>
  <c r="K46" i="2"/>
  <c r="E8" i="2"/>
  <c r="E30" i="2"/>
  <c r="E43" i="2"/>
  <c r="E34" i="2"/>
  <c r="E31" i="2"/>
  <c r="E26" i="2"/>
  <c r="E18" i="2"/>
  <c r="E19" i="2"/>
  <c r="E41" i="2"/>
  <c r="E10" i="2"/>
  <c r="E14" i="2"/>
  <c r="E42" i="2"/>
  <c r="E23" i="2"/>
  <c r="E12" i="2"/>
  <c r="E44" i="2"/>
  <c r="E11" i="2"/>
  <c r="E40" i="2"/>
  <c r="E16" i="2"/>
  <c r="E21" i="2"/>
  <c r="E38" i="2"/>
  <c r="E13" i="2"/>
  <c r="E17" i="2"/>
  <c r="E35" i="2"/>
  <c r="E37" i="2"/>
  <c r="E20" i="2"/>
  <c r="E36" i="2"/>
  <c r="E32" i="2"/>
  <c r="E28" i="2"/>
  <c r="E24" i="2"/>
  <c r="D44" i="2"/>
  <c r="C44" i="3" s="1"/>
  <c r="E29" i="2"/>
  <c r="E39" i="2"/>
  <c r="E9" i="2"/>
  <c r="E15" i="2"/>
  <c r="E25" i="2"/>
  <c r="E33" i="2"/>
  <c r="E27" i="2"/>
  <c r="G46" i="2"/>
  <c r="G45" i="2"/>
  <c r="E22" i="2"/>
  <c r="H46" i="2" l="1"/>
  <c r="E46" i="3" s="1"/>
  <c r="I46" i="2"/>
  <c r="M46" i="2"/>
  <c r="L46" i="2"/>
  <c r="G46" i="3" s="1"/>
  <c r="M45" i="2"/>
  <c r="L45" i="2"/>
  <c r="G45" i="3" s="1"/>
  <c r="H45" i="2"/>
  <c r="E45" i="3" s="1"/>
  <c r="I45" i="2"/>
</calcChain>
</file>

<file path=xl/sharedStrings.xml><?xml version="1.0" encoding="utf-8"?>
<sst xmlns="http://schemas.openxmlformats.org/spreadsheetml/2006/main" count="422" uniqueCount="231">
  <si>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</si>
  <si>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</si>
  <si>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</si>
  <si>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</si>
  <si>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</si>
  <si>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</si>
  <si>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</si>
  <si>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</si>
  <si>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</si>
  <si>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</si>
  <si>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</si>
  <si>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</si>
  <si>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</si>
  <si>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</si>
  <si>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</si>
  <si>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</si>
  <si>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</si>
  <si>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</si>
  <si>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</si>
  <si>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</si>
  <si>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</si>
  <si>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</si>
  <si>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</si>
  <si>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</si>
  <si>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</si>
  <si>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</si>
  <si>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</si>
  <si>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</si>
  <si>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</si>
  <si>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</si>
  <si>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</si>
  <si>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</si>
  <si>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</si>
  <si>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</si>
  <si>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</si>
  <si>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</si>
  <si>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</si>
  <si>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</si>
  <si>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</si>
  <si>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</si>
  <si>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</si>
  <si>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</si>
  <si>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</si>
  <si>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</si>
  <si>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</si>
  <si>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</si>
  <si>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</si>
  <si>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</si>
  <si>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</si>
  <si>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</si>
  <si>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</si>
  <si>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</si>
  <si>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</si>
  <si>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</si>
  <si>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</si>
  <si>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</si>
  <si>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</si>
  <si>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</si>
  <si>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</si>
  <si>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</si>
  <si>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</si>
  <si>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</si>
  <si>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</si>
  <si>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</si>
  <si>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</si>
  <si>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</si>
  <si>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</si>
  <si>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</si>
  <si>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</si>
  <si>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</si>
  <si>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</si>
  <si>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</si>
  <si>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</si>
  <si>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</si>
  <si>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</si>
  <si>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</si>
  <si>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</si>
  <si>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</si>
  <si>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</si>
  <si>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</si>
  <si>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</si>
  <si>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</si>
  <si>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</si>
  <si>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</si>
  <si>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</si>
  <si>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</si>
  <si>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</si>
  <si>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</si>
  <si>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</si>
  <si>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</si>
  <si>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</si>
  <si>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</si>
  <si>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</si>
  <si>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</si>
  <si>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</si>
  <si>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</si>
  <si>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</si>
  <si>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</si>
  <si>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</si>
  <si>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</si>
  <si>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</si>
  <si>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</si>
  <si>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</si>
  <si>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</si>
  <si>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</si>
  <si>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</si>
  <si>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</si>
  <si>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</si>
  <si>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</si>
  <si>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</si>
  <si>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</si>
  <si>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</si>
  <si>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</si>
  <si>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</si>
  <si>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</si>
  <si>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</si>
  <si>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</si>
  <si>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2022 İHRACAT RAKAMLARI - TL</t>
  </si>
  <si>
    <t>Değişim    ('23/'22)</t>
  </si>
  <si>
    <t xml:space="preserve"> Pay(23)  (%)</t>
  </si>
  <si>
    <t>OCAK  (2023/2022)</t>
  </si>
  <si>
    <t>SON 12 AYLIK
(2023/2022)</t>
  </si>
  <si>
    <t>2023 YILI İHRACATIMIZDA İLK 20 ÜLKE (1.000 $)</t>
  </si>
  <si>
    <t>OCAK - MAYIS  (2023/2022)</t>
  </si>
  <si>
    <t>1 - 31 MAYıS İHRACAT RAKAMLARI</t>
  </si>
  <si>
    <t xml:space="preserve">SEKTÖREL BAZDA İHRACAT RAKAMLARI -1.000 $ </t>
  </si>
  <si>
    <t>1 - 31 MAYıS</t>
  </si>
  <si>
    <t>1 OCAK  -  31 MAYıS</t>
  </si>
  <si>
    <t>2021 - 2022</t>
  </si>
  <si>
    <t>2022 - 2023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</si>
  <si>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</si>
  <si>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</si>
  <si>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</si>
  <si>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</si>
  <si>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</si>
  <si>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</si>
  <si>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</si>
  <si>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</si>
  <si>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</si>
  <si>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</si>
  <si>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</si>
  <si>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</si>
  <si>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</si>
  <si>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</si>
  <si>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</si>
  <si>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</si>
  <si>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</si>
  <si>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</si>
  <si>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</si>
  <si>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</si>
  <si>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</si>
  <si>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</si>
  <si>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</si>
  <si>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</si>
  <si>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</si>
  <si>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</si>
  <si>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</si>
  <si>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2022  1 - 31 MAYıS</t>
  </si>
  <si>
    <t>2023  1 - 31 MAYıS</t>
  </si>
  <si>
    <t>ABD VİRJİN ADALARI</t>
  </si>
  <si>
    <t>SUUDİ ARABİSTAN</t>
  </si>
  <si>
    <t>FİJİ</t>
  </si>
  <si>
    <t>CEBELİTARIK</t>
  </si>
  <si>
    <t>TÜRK VE CAİCOS AD.</t>
  </si>
  <si>
    <t>ERİTRE</t>
  </si>
  <si>
    <t>ST. LUCİA</t>
  </si>
  <si>
    <t>KÜBA</t>
  </si>
  <si>
    <t>BURUNDİ</t>
  </si>
  <si>
    <t>GÜNEY SUDAN</t>
  </si>
  <si>
    <t>ALMANYA</t>
  </si>
  <si>
    <t>ABD</t>
  </si>
  <si>
    <t>BİRLEŞİK KRALLIK</t>
  </si>
  <si>
    <t>İTALYA</t>
  </si>
  <si>
    <t>İSPANYA</t>
  </si>
  <si>
    <t>FRANSA</t>
  </si>
  <si>
    <t>IRAK</t>
  </si>
  <si>
    <t>RUSYA FEDERASYONU</t>
  </si>
  <si>
    <t>ROMANYA</t>
  </si>
  <si>
    <t>HOLLANDA</t>
  </si>
  <si>
    <t>İSTANBUL</t>
  </si>
  <si>
    <t>KOCAELI</t>
  </si>
  <si>
    <t>BURSA</t>
  </si>
  <si>
    <t>İZMIR</t>
  </si>
  <si>
    <t>ANKARA</t>
  </si>
  <si>
    <t>GAZIANTEP</t>
  </si>
  <si>
    <t>SAKARYA</t>
  </si>
  <si>
    <t>MANISA</t>
  </si>
  <si>
    <t>DENIZLI</t>
  </si>
  <si>
    <t>KONYA</t>
  </si>
  <si>
    <t>TUNCELI</t>
  </si>
  <si>
    <t>RIZE</t>
  </si>
  <si>
    <t>ÇORUM</t>
  </si>
  <si>
    <t>ÇANAKKALE</t>
  </si>
  <si>
    <t>EDIRNE</t>
  </si>
  <si>
    <t>KARS</t>
  </si>
  <si>
    <t>MUĞLA</t>
  </si>
  <si>
    <t>TRABZON</t>
  </si>
  <si>
    <t>ÇANKIRI</t>
  </si>
  <si>
    <t>ESKIŞEHIR</t>
  </si>
  <si>
    <t>İMMİB</t>
  </si>
  <si>
    <t>UİB</t>
  </si>
  <si>
    <t>OAİB</t>
  </si>
  <si>
    <t>İTKİB</t>
  </si>
  <si>
    <t>EİB</t>
  </si>
  <si>
    <t>AKİB</t>
  </si>
  <si>
    <t>GAİB</t>
  </si>
  <si>
    <t>İİB</t>
  </si>
  <si>
    <t>DENİB</t>
  </si>
  <si>
    <t>BAİB</t>
  </si>
  <si>
    <t>DAİB</t>
  </si>
  <si>
    <t>KİB</t>
  </si>
  <si>
    <t>DKİB</t>
  </si>
  <si>
    <t>HİZMET</t>
  </si>
  <si>
    <t>İSRAİL</t>
  </si>
  <si>
    <t>POLONYA</t>
  </si>
  <si>
    <t>BAE</t>
  </si>
  <si>
    <t>BELÇİKA</t>
  </si>
  <si>
    <t>BULGARİSTAN</t>
  </si>
  <si>
    <t>FAS</t>
  </si>
  <si>
    <t>UKRAYNA</t>
  </si>
  <si>
    <t>ÇİN</t>
  </si>
  <si>
    <t>MISIR</t>
  </si>
  <si>
    <t>YUNANİSTAN</t>
  </si>
  <si>
    <t>İhracatçı Birlikleri Kaydından Muaf İhracat ile Antrepo ve Serbest Bölgeler Farkı</t>
  </si>
  <si>
    <t>GENEL İHRACAT TOPLAMI</t>
  </si>
  <si>
    <t>1 Mayıs - 31 Mayıs</t>
  </si>
  <si>
    <t>1- Ocak - 31 Mayıs</t>
  </si>
  <si>
    <t>1 Haziran - 31 Mayıs</t>
  </si>
  <si>
    <t>1 - 31 MAYIS İHRACAT RAKAMLARI</t>
  </si>
  <si>
    <t>1 - 31 MAYIS</t>
  </si>
  <si>
    <t>1 OCAK  -  31 MAYIS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</si>
</sst>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0.0000"/>
  </numFmts>
  <fonts count="8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rgb="FF0000FF"/>
      <name val="Arial Tur"/>
      <family val="2"/>
      <charset val="162"/>
    </font>
    <font>
      <sz val="16"/>
      <color theme="1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2">
    <xf numFmtId="0" fontId="0" fillId="0" borderId="0" xfId="0"/>
    <xf numFmtId="0" fontId="17" fillId="0" borderId="0" xfId="2" applyFont="1"/>
    <xf numFmtId="0" fontId="17" fillId="0" borderId="9" xfId="2" applyFont="1" applyBorder="1" applyAlignment="1">
      <alignment wrapText="1"/>
    </xf>
    <xf numFmtId="0" fontId="20" fillId="0" borderId="9" xfId="2" applyFont="1" applyBorder="1" applyAlignment="1">
      <alignment wrapText="1"/>
    </xf>
    <xf numFmtId="0" fontId="21" fillId="0" borderId="9" xfId="2" applyFont="1" applyBorder="1" applyAlignment="1">
      <alignment horizontal="center"/>
    </xf>
    <xf numFmtId="1" fontId="21" fillId="0" borderId="9" xfId="2" applyNumberFormat="1" applyFont="1" applyBorder="1" applyAlignment="1">
      <alignment horizontal="center"/>
    </xf>
    <xf numFmtId="2" fontId="22" fillId="0" borderId="9" xfId="2" applyNumberFormat="1" applyFont="1" applyBorder="1" applyAlignment="1">
      <alignment horizontal="center" wrapText="1"/>
    </xf>
    <xf numFmtId="3" fontId="21" fillId="0" borderId="9" xfId="2" applyNumberFormat="1" applyFont="1" applyBorder="1" applyAlignment="1">
      <alignment horizontal="center"/>
    </xf>
    <xf numFmtId="0" fontId="21" fillId="0" borderId="9" xfId="2" applyFont="1" applyBorder="1"/>
    <xf numFmtId="166" fontId="21" fillId="0" borderId="9" xfId="2" applyNumberFormat="1" applyFont="1" applyBorder="1" applyAlignment="1">
      <alignment horizontal="center"/>
    </xf>
    <xf numFmtId="0" fontId="17" fillId="0" borderId="9" xfId="2" applyFont="1" applyBorder="1"/>
    <xf numFmtId="3" fontId="24" fillId="0" borderId="9" xfId="2" applyNumberFormat="1" applyFont="1" applyBorder="1" applyAlignment="1">
      <alignment horizontal="center"/>
    </xf>
    <xf numFmtId="166" fontId="24" fillId="0" borderId="9" xfId="2" applyNumberFormat="1" applyFont="1" applyBorder="1" applyAlignment="1">
      <alignment horizontal="center"/>
    </xf>
    <xf numFmtId="0" fontId="17" fillId="0" borderId="9" xfId="0" applyFont="1" applyBorder="1"/>
    <xf numFmtId="3" fontId="26" fillId="0" borderId="9" xfId="2" applyNumberFormat="1" applyFont="1" applyBorder="1" applyAlignment="1">
      <alignment horizontal="center"/>
    </xf>
    <xf numFmtId="166" fontId="26" fillId="0" borderId="9" xfId="2" applyNumberFormat="1" applyFont="1" applyBorder="1" applyAlignment="1">
      <alignment horizontal="center"/>
    </xf>
    <xf numFmtId="0" fontId="17" fillId="0" borderId="0" xfId="0" applyFont="1"/>
    <xf numFmtId="3" fontId="17" fillId="0" borderId="0" xfId="0" applyNumberFormat="1" applyFont="1"/>
    <xf numFmtId="0" fontId="31" fillId="0" borderId="0" xfId="0" applyFont="1"/>
    <xf numFmtId="0" fontId="30" fillId="0" borderId="0" xfId="0" applyFont="1"/>
    <xf numFmtId="0" fontId="20" fillId="0" borderId="0" xfId="0" applyFont="1"/>
    <xf numFmtId="3" fontId="20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0" fontId="32" fillId="0" borderId="0" xfId="0" applyFont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/>
    <xf numFmtId="0" fontId="0" fillId="0" borderId="0" xfId="0" applyAlignment="1">
      <alignment horizontal="center"/>
    </xf>
    <xf numFmtId="3" fontId="24" fillId="0" borderId="9" xfId="0" applyNumberFormat="1" applyFont="1" applyBorder="1" applyAlignment="1">
      <alignment horizontal="center"/>
    </xf>
    <xf numFmtId="2" fontId="24" fillId="0" borderId="9" xfId="0" applyNumberFormat="1" applyFont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Border="1"/>
    <xf numFmtId="49" fontId="60" fillId="0" borderId="9" xfId="0" applyNumberFormat="1" applyFont="1" applyBorder="1"/>
    <xf numFmtId="4" fontId="61" fillId="0" borderId="9" xfId="0" applyNumberFormat="1" applyFont="1" applyBorder="1"/>
    <xf numFmtId="4" fontId="61" fillId="0" borderId="12" xfId="0" applyNumberFormat="1" applyFont="1" applyBorder="1"/>
    <xf numFmtId="3" fontId="36" fillId="0" borderId="0" xfId="0" applyNumberFormat="1" applyFont="1" applyAlignment="1">
      <alignment horizontal="center"/>
    </xf>
    <xf numFmtId="4" fontId="61" fillId="0" borderId="13" xfId="0" applyNumberFormat="1" applyFont="1" applyBorder="1"/>
    <xf numFmtId="0" fontId="36" fillId="0" borderId="0" xfId="0" applyFont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/>
    <xf numFmtId="169" fontId="27" fillId="0" borderId="9" xfId="0" applyNumberFormat="1" applyFont="1" applyBorder="1" applyAlignment="1">
      <alignment horizontal="center" vertical="center"/>
    </xf>
    <xf numFmtId="3" fontId="21" fillId="0" borderId="9" xfId="0" applyNumberFormat="1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/>
    <xf numFmtId="170" fontId="26" fillId="0" borderId="9" xfId="0" applyNumberFormat="1" applyFont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0" fontId="21" fillId="0" borderId="9" xfId="2" applyFont="1" applyBorder="1" applyAlignment="1">
      <alignment horizontal="center" vertical="center"/>
    </xf>
    <xf numFmtId="1" fontId="21" fillId="0" borderId="9" xfId="2" applyNumberFormat="1" applyFont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Border="1" applyAlignment="1">
      <alignment horizontal="center" vertical="center"/>
    </xf>
    <xf numFmtId="3" fontId="25" fillId="0" borderId="9" xfId="0" applyNumberFormat="1" applyFont="1" applyBorder="1" applyAlignment="1">
      <alignment horizontal="right" vertical="center"/>
    </xf>
    <xf numFmtId="3" fontId="21" fillId="0" borderId="9" xfId="0" applyNumberFormat="1" applyFont="1" applyBorder="1" applyAlignment="1">
      <alignment horizontal="right" vertical="center"/>
    </xf>
    <xf numFmtId="169" fontId="27" fillId="0" borderId="9" xfId="0" applyNumberFormat="1" applyFont="1" applyBorder="1" applyAlignment="1">
      <alignment vertical="center"/>
    </xf>
    <xf numFmtId="170" fontId="26" fillId="0" borderId="9" xfId="0" applyNumberFormat="1" applyFont="1" applyBorder="1" applyAlignment="1">
      <alignment vertical="center"/>
    </xf>
    <xf numFmtId="4" fontId="61" fillId="0" borderId="9" xfId="0" applyNumberFormat="1" applyFont="1" applyBorder="1" applyAlignment="1">
      <alignment horizontal="right"/>
    </xf>
    <xf numFmtId="3" fontId="61" fillId="0" borderId="9" xfId="0" applyNumberFormat="1" applyFont="1" applyBorder="1" applyAlignment="1">
      <alignment horizontal="right"/>
    </xf>
    <xf numFmtId="0" fontId="32" fillId="0" borderId="9" xfId="0" applyFont="1" applyBorder="1"/>
    <xf numFmtId="0" fontId="32" fillId="0" borderId="9" xfId="0" applyFont="1" applyBorder="1" applyAlignment="1">
      <alignment horizontal="center" vertical="center"/>
    </xf>
    <xf numFmtId="17" fontId="32" fillId="0" borderId="9" xfId="0" applyNumberFormat="1" applyFont="1" applyBorder="1" applyAlignment="1">
      <alignment horizontal="center" vertical="center"/>
    </xf>
    <xf numFmtId="0" fontId="23" fillId="0" borderId="9" xfId="2" applyFont="1" applyBorder="1"/>
    <xf numFmtId="0" fontId="64" fillId="0" borderId="0" xfId="0" applyFont="1"/>
    <xf numFmtId="0" fontId="65" fillId="0" borderId="0" xfId="0" applyFont="1"/>
    <xf numFmtId="0" fontId="64" fillId="0" borderId="9" xfId="0" applyFont="1" applyBorder="1" applyAlignment="1">
      <alignment wrapText="1"/>
    </xf>
    <xf numFmtId="0" fontId="72" fillId="0" borderId="9" xfId="0" applyFont="1" applyBorder="1" applyAlignment="1">
      <alignment wrapText="1"/>
    </xf>
    <xf numFmtId="0" fontId="67" fillId="0" borderId="9" xfId="2" applyFont="1" applyBorder="1" applyAlignment="1">
      <alignment horizontal="center"/>
    </xf>
    <xf numFmtId="1" fontId="67" fillId="0" borderId="9" xfId="2" applyNumberFormat="1" applyFont="1" applyBorder="1" applyAlignment="1">
      <alignment horizontal="center"/>
    </xf>
    <xf numFmtId="0" fontId="74" fillId="0" borderId="9" xfId="0" applyFont="1" applyBorder="1"/>
    <xf numFmtId="3" fontId="67" fillId="0" borderId="9" xfId="0" applyNumberFormat="1" applyFont="1" applyBorder="1" applyAlignment="1">
      <alignment horizontal="center"/>
    </xf>
    <xf numFmtId="4" fontId="67" fillId="0" borderId="9" xfId="0" applyNumberFormat="1" applyFont="1" applyBorder="1" applyAlignment="1">
      <alignment horizontal="center"/>
    </xf>
    <xf numFmtId="0" fontId="67" fillId="0" borderId="9" xfId="0" applyFont="1" applyBorder="1"/>
    <xf numFmtId="2" fontId="67" fillId="0" borderId="9" xfId="0" applyNumberFormat="1" applyFont="1" applyBorder="1" applyAlignment="1">
      <alignment horizontal="center"/>
    </xf>
    <xf numFmtId="0" fontId="64" fillId="0" borderId="9" xfId="0" applyFont="1" applyBorder="1"/>
    <xf numFmtId="3" fontId="75" fillId="0" borderId="9" xfId="0" applyNumberFormat="1" applyFont="1" applyBorder="1" applyAlignment="1">
      <alignment horizontal="center"/>
    </xf>
    <xf numFmtId="2" fontId="75" fillId="0" borderId="9" xfId="0" applyNumberFormat="1" applyFont="1" applyBorder="1" applyAlignment="1">
      <alignment horizontal="center"/>
    </xf>
    <xf numFmtId="0" fontId="72" fillId="0" borderId="9" xfId="0" applyFont="1" applyBorder="1"/>
    <xf numFmtId="3" fontId="73" fillId="0" borderId="9" xfId="0" applyNumberFormat="1" applyFont="1" applyBorder="1" applyAlignment="1">
      <alignment horizontal="center"/>
    </xf>
    <xf numFmtId="2" fontId="73" fillId="0" borderId="9" xfId="0" applyNumberFormat="1" applyFont="1" applyBorder="1" applyAlignment="1">
      <alignment horizontal="center"/>
    </xf>
    <xf numFmtId="1" fontId="73" fillId="0" borderId="9" xfId="0" applyNumberFormat="1" applyFont="1" applyBorder="1" applyAlignment="1">
      <alignment horizontal="center"/>
    </xf>
    <xf numFmtId="2" fontId="73" fillId="0" borderId="9" xfId="0" applyNumberFormat="1" applyFont="1" applyBorder="1" applyAlignment="1">
      <alignment horizontal="center" wrapText="1"/>
    </xf>
    <xf numFmtId="166" fontId="67" fillId="0" borderId="9" xfId="0" applyNumberFormat="1" applyFont="1" applyBorder="1" applyAlignment="1">
      <alignment horizontal="center"/>
    </xf>
    <xf numFmtId="166" fontId="75" fillId="0" borderId="9" xfId="0" applyNumberFormat="1" applyFont="1" applyBorder="1" applyAlignment="1">
      <alignment horizontal="center"/>
    </xf>
    <xf numFmtId="0" fontId="64" fillId="0" borderId="9" xfId="2" applyFont="1" applyBorder="1"/>
    <xf numFmtId="0" fontId="76" fillId="0" borderId="9" xfId="0" applyFont="1" applyBorder="1"/>
    <xf numFmtId="166" fontId="72" fillId="0" borderId="9" xfId="0" applyNumberFormat="1" applyFont="1" applyBorder="1" applyAlignment="1">
      <alignment horizontal="center"/>
    </xf>
    <xf numFmtId="49" fontId="77" fillId="0" borderId="14" xfId="0" applyNumberFormat="1" applyFont="1" applyBorder="1" applyAlignment="1">
      <alignment horizontal="center"/>
    </xf>
    <xf numFmtId="49" fontId="77" fillId="0" borderId="15" xfId="0" applyNumberFormat="1" applyFont="1" applyBorder="1" applyAlignment="1">
      <alignment horizontal="center"/>
    </xf>
    <xf numFmtId="0" fontId="77" fillId="0" borderId="16" xfId="0" applyFont="1" applyBorder="1" applyAlignment="1">
      <alignment horizontal="center"/>
    </xf>
    <xf numFmtId="0" fontId="78" fillId="0" borderId="17" xfId="0" applyFont="1" applyBorder="1"/>
    <xf numFmtId="3" fontId="78" fillId="0" borderId="18" xfId="0" applyNumberFormat="1" applyFont="1" applyBorder="1" applyAlignment="1">
      <alignment horizontal="right"/>
    </xf>
    <xf numFmtId="0" fontId="79" fillId="0" borderId="17" xfId="0" applyFont="1" applyBorder="1"/>
    <xf numFmtId="3" fontId="79" fillId="0" borderId="0" xfId="0" applyNumberFormat="1" applyFont="1" applyAlignment="1">
      <alignment horizontal="right"/>
    </xf>
    <xf numFmtId="3" fontId="78" fillId="0" borderId="19" xfId="0" applyNumberFormat="1" applyFont="1" applyBorder="1" applyAlignment="1">
      <alignment horizontal="right"/>
    </xf>
    <xf numFmtId="3" fontId="80" fillId="0" borderId="0" xfId="0" applyNumberFormat="1" applyFont="1" applyAlignment="1">
      <alignment horizontal="right"/>
    </xf>
    <xf numFmtId="3" fontId="78" fillId="0" borderId="0" xfId="0" applyNumberFormat="1" applyFont="1" applyAlignment="1">
      <alignment horizontal="right"/>
    </xf>
    <xf numFmtId="0" fontId="81" fillId="0" borderId="0" xfId="0" applyFont="1"/>
    <xf numFmtId="0" fontId="82" fillId="0" borderId="20" xfId="0" applyFont="1" applyBorder="1" applyAlignment="1">
      <alignment horizontal="center"/>
    </xf>
    <xf numFmtId="3" fontId="82" fillId="0" borderId="21" xfId="0" applyNumberFormat="1" applyFont="1" applyBorder="1" applyAlignment="1">
      <alignment horizontal="right"/>
    </xf>
    <xf numFmtId="3" fontId="82" fillId="0" borderId="22" xfId="0" applyNumberFormat="1" applyFont="1" applyBorder="1" applyAlignment="1">
      <alignment horizontal="right"/>
    </xf>
    <xf numFmtId="0" fontId="64" fillId="43" borderId="0" xfId="0" applyFont="1" applyFill="1"/>
    <xf numFmtId="3" fontId="64" fillId="43" borderId="0" xfId="0" applyNumberFormat="1" applyFont="1" applyFill="1"/>
    <xf numFmtId="49" fontId="68" fillId="43" borderId="9" xfId="0" applyNumberFormat="1" applyFont="1" applyFill="1" applyBorder="1" applyAlignment="1">
      <alignment horizontal="left"/>
    </xf>
    <xf numFmtId="3" fontId="68" fillId="43" borderId="9" xfId="0" applyNumberFormat="1" applyFont="1" applyFill="1" applyBorder="1" applyAlignment="1">
      <alignment horizontal="right"/>
    </xf>
    <xf numFmtId="49" fontId="68" fillId="43" borderId="9" xfId="0" applyNumberFormat="1" applyFont="1" applyFill="1" applyBorder="1" applyAlignment="1">
      <alignment horizontal="right"/>
    </xf>
    <xf numFmtId="49" fontId="69" fillId="43" borderId="9" xfId="0" applyNumberFormat="1" applyFont="1" applyFill="1" applyBorder="1"/>
    <xf numFmtId="3" fontId="70" fillId="43" borderId="9" xfId="0" applyNumberFormat="1" applyFont="1" applyFill="1" applyBorder="1" applyAlignment="1">
      <alignment horizontal="right"/>
    </xf>
    <xf numFmtId="49" fontId="69" fillId="43" borderId="32" xfId="0" applyNumberFormat="1" applyFont="1" applyFill="1" applyBorder="1"/>
    <xf numFmtId="168" fontId="70" fillId="43" borderId="0" xfId="170" applyNumberFormat="1" applyFont="1" applyFill="1" applyBorder="1"/>
    <xf numFmtId="49" fontId="69" fillId="43" borderId="0" xfId="0" applyNumberFormat="1" applyFont="1" applyFill="1"/>
    <xf numFmtId="0" fontId="65" fillId="43" borderId="0" xfId="0" applyFont="1" applyFill="1"/>
    <xf numFmtId="3" fontId="70" fillId="43" borderId="9" xfId="0" applyNumberFormat="1" applyFont="1" applyFill="1" applyBorder="1"/>
    <xf numFmtId="168" fontId="70" fillId="43" borderId="9" xfId="170" applyNumberFormat="1" applyFont="1" applyFill="1" applyBorder="1" applyAlignment="1">
      <alignment horizontal="center"/>
    </xf>
    <xf numFmtId="3" fontId="83" fillId="0" borderId="21" xfId="0" applyNumberFormat="1" applyFont="1" applyBorder="1" applyAlignment="1">
      <alignment horizontal="right"/>
    </xf>
    <xf numFmtId="0" fontId="25" fillId="0" borderId="9" xfId="2" applyFont="1" applyBorder="1" applyAlignment="1">
      <alignment vertical="center" wrapText="1"/>
    </xf>
    <xf numFmtId="3" fontId="25" fillId="0" borderId="9" xfId="2" applyNumberFormat="1" applyFont="1" applyBorder="1" applyAlignment="1">
      <alignment horizontal="center" vertical="center"/>
    </xf>
    <xf numFmtId="166" fontId="25" fillId="0" borderId="9" xfId="2" applyNumberFormat="1" applyFont="1" applyBorder="1" applyAlignment="1">
      <alignment horizontal="center" vertical="center"/>
    </xf>
    <xf numFmtId="166" fontId="27" fillId="0" borderId="9" xfId="2" applyNumberFormat="1" applyFont="1" applyBorder="1" applyAlignment="1">
      <alignment horizontal="center" vertical="center"/>
    </xf>
    <xf numFmtId="0" fontId="29" fillId="0" borderId="9" xfId="2" applyFont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4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Border="1" applyAlignment="1">
      <alignment horizontal="center" vertical="center"/>
    </xf>
    <xf numFmtId="171" fontId="17" fillId="0" borderId="9" xfId="0" applyNumberFormat="1" applyFont="1" applyBorder="1" applyAlignment="1">
      <alignment vertical="center"/>
    </xf>
    <xf numFmtId="0" fontId="20" fillId="0" borderId="9" xfId="2" applyFont="1" applyBorder="1" applyAlignment="1">
      <alignment horizontal="center" vertical="center"/>
    </xf>
    <xf numFmtId="0" fontId="19" fillId="0" borderId="10" xfId="2" applyFont="1" applyBorder="1" applyAlignment="1">
      <alignment horizontal="center" vertical="center"/>
    </xf>
    <xf numFmtId="0" fontId="19" fillId="0" borderId="11" xfId="2" applyFont="1" applyBorder="1" applyAlignment="1">
      <alignment horizontal="center" vertical="center"/>
    </xf>
    <xf numFmtId="0" fontId="19" fillId="0" borderId="12" xfId="2" applyFont="1" applyBorder="1" applyAlignment="1">
      <alignment horizontal="center" vertical="center"/>
    </xf>
    <xf numFmtId="0" fontId="18" fillId="0" borderId="0" xfId="2" applyFont="1" applyAlignment="1">
      <alignment horizontal="center"/>
    </xf>
    <xf numFmtId="0" fontId="67" fillId="43" borderId="9" xfId="2" applyFont="1" applyFill="1" applyBorder="1" applyAlignment="1">
      <alignment horizontal="center"/>
    </xf>
    <xf numFmtId="0" fontId="66" fillId="43" borderId="9" xfId="2" applyFont="1" applyFill="1" applyBorder="1" applyAlignment="1">
      <alignment horizontal="center"/>
    </xf>
    <xf numFmtId="0" fontId="72" fillId="0" borderId="9" xfId="2" applyFont="1" applyBorder="1" applyAlignment="1">
      <alignment horizontal="center" vertical="center"/>
    </xf>
    <xf numFmtId="0" fontId="71" fillId="0" borderId="10" xfId="0" applyFont="1" applyBorder="1" applyAlignment="1">
      <alignment horizontal="center" vertical="center"/>
    </xf>
    <xf numFmtId="0" fontId="71" fillId="0" borderId="11" xfId="0" applyFont="1" applyBorder="1" applyAlignment="1">
      <alignment horizontal="center" vertical="center"/>
    </xf>
    <xf numFmtId="0" fontId="71" fillId="0" borderId="12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3" fontId="36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'2002_2023_AYLIK_IHR'!$A$25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'2002_2023_AYLIK_IHR'!$C$25:$N$25</c:f>
              <c:numCache>
                <c:formatCode>#,##0</c:formatCode>
                <c:ptCount val="12"/>
                <c:pt idx="0">
                  <c:v>13085751.028190002</c:v>
                </c:pt>
                <c:pt idx="1">
                  <c:v>14950382.272709999</c:v>
                </c:pt>
                <c:pt idx="2">
                  <c:v>17128070.660580002</c:v>
                </c:pt>
                <c:pt idx="3">
                  <c:v>17697252.857790001</c:v>
                </c:pt>
                <c:pt idx="4">
                  <c:v>14045320.082189998</c:v>
                </c:pt>
                <c:pt idx="5">
                  <c:v>17242824.653329998</c:v>
                </c:pt>
                <c:pt idx="6">
                  <c:v>13508670.310280003</c:v>
                </c:pt>
                <c:pt idx="7">
                  <c:v>15249932.033740001</c:v>
                </c:pt>
                <c:pt idx="8">
                  <c:v>16236934.645980002</c:v>
                </c:pt>
                <c:pt idx="9">
                  <c:v>14995950.630950002</c:v>
                </c:pt>
                <c:pt idx="10">
                  <c:v>15459679.92997</c:v>
                </c:pt>
                <c:pt idx="11">
                  <c:v>16151182.775760001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4B9F-9A49-10A1DF1633CC}"/>
            </c:ext>
          </c:extLst>
        </c:ser>
        <c:ser>
          <c:idx val="1"/>
          <c:order val="1"/>
          <c:tx>
            <c:strRef>
              <c:f>'2002_2023_AYLIK_IHR'!$A$24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'2002_2023_AYLIK_IHR'!$C$24:$N$24</c:f>
              <c:numCache>
                <c:formatCode>#,##0</c:formatCode>
                <c:ptCount val="12"/>
                <c:pt idx="0">
                  <c:v>13618507.565620001</c:v>
                </c:pt>
                <c:pt idx="1">
                  <c:v>13471506.854570001</c:v>
                </c:pt>
                <c:pt idx="2">
                  <c:v>17202174.161339998</c:v>
                </c:pt>
                <c:pt idx="3">
                  <c:v>13813234.326890003</c:v>
                </c:pt>
                <c:pt idx="4">
                  <c:v>15400561.968500001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B9F-9A49-10A1DF16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401456"/>
        <c:axId val="-1944412880"/>
      </c:lineChart>
      <c:catAx>
        <c:axId val="-19444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412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01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'2002_2023_AYLIK_IHR'!$C$10:$N$10</c:f>
              <c:numCache>
                <c:formatCode>#,##0</c:formatCode>
                <c:ptCount val="12"/>
                <c:pt idx="0">
                  <c:v>127705.96103999999</c:v>
                </c:pt>
                <c:pt idx="1">
                  <c:v>106668.60533000001</c:v>
                </c:pt>
                <c:pt idx="2">
                  <c:v>149439.96747999999</c:v>
                </c:pt>
                <c:pt idx="3">
                  <c:v>109243.45156</c:v>
                </c:pt>
                <c:pt idx="4">
                  <c:v>120159.17057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D-48F5-878E-A41158EFE783}"/>
            </c:ext>
          </c:extLst>
        </c:ser>
        <c:ser>
          <c:idx val="0"/>
          <c:order val="1"/>
          <c:tx>
            <c:strRef>
              <c:f>'2002_2023_AYLIK_IHR'!$A$11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'2002_2023_AYLIK_IHR'!$C$11:$N$11</c:f>
              <c:numCache>
                <c:formatCode>#,##0</c:formatCode>
                <c:ptCount val="12"/>
                <c:pt idx="0">
                  <c:v>119385.47077</c:v>
                </c:pt>
                <c:pt idx="1">
                  <c:v>126400.26445</c:v>
                </c:pt>
                <c:pt idx="2">
                  <c:v>155057.61134999999</c:v>
                </c:pt>
                <c:pt idx="3">
                  <c:v>138303.67055000001</c:v>
                </c:pt>
                <c:pt idx="4">
                  <c:v>94929.953850000005</c:v>
                </c:pt>
                <c:pt idx="5">
                  <c:v>119314.41304</c:v>
                </c:pt>
                <c:pt idx="6">
                  <c:v>74147.693660000004</c:v>
                </c:pt>
                <c:pt idx="7">
                  <c:v>105840.06853</c:v>
                </c:pt>
                <c:pt idx="8">
                  <c:v>146586.54868000001</c:v>
                </c:pt>
                <c:pt idx="9">
                  <c:v>176672.46937000001</c:v>
                </c:pt>
                <c:pt idx="10">
                  <c:v>168184.07066999999</c:v>
                </c:pt>
                <c:pt idx="11">
                  <c:v>145678.29381999999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D-48F5-878E-A41158EF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936"/>
        <c:axId val="-1909005984"/>
      </c:lineChart>
      <c:catAx>
        <c:axId val="-19073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5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'2002_2023_AYLIK_IHR'!$C$12:$N$12</c:f>
              <c:numCache>
                <c:formatCode>#,##0</c:formatCode>
                <c:ptCount val="12"/>
                <c:pt idx="0">
                  <c:v>142087.20378000001</c:v>
                </c:pt>
                <c:pt idx="1">
                  <c:v>155720.60957</c:v>
                </c:pt>
                <c:pt idx="2">
                  <c:v>156291.59169999999</c:v>
                </c:pt>
                <c:pt idx="3">
                  <c:v>124873.92991000001</c:v>
                </c:pt>
                <c:pt idx="4">
                  <c:v>143664.74707000001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F-4A26-A3FF-206D5E2D033E}"/>
            </c:ext>
          </c:extLst>
        </c:ser>
        <c:ser>
          <c:idx val="0"/>
          <c:order val="1"/>
          <c:tx>
            <c:strRef>
              <c:f>'2002_2023_AYLIK_IHR'!$A$13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'2002_2023_AYLIK_IHR'!$C$13:$N$13</c:f>
              <c:numCache>
                <c:formatCode>#,##0</c:formatCode>
                <c:ptCount val="12"/>
                <c:pt idx="0">
                  <c:v>181950.72448999999</c:v>
                </c:pt>
                <c:pt idx="1">
                  <c:v>165835.78760000001</c:v>
                </c:pt>
                <c:pt idx="2">
                  <c:v>147564.06748999999</c:v>
                </c:pt>
                <c:pt idx="3">
                  <c:v>124825.16201</c:v>
                </c:pt>
                <c:pt idx="4">
                  <c:v>99421.289829999994</c:v>
                </c:pt>
                <c:pt idx="5">
                  <c:v>111564.36086</c:v>
                </c:pt>
                <c:pt idx="6">
                  <c:v>85829.990950000007</c:v>
                </c:pt>
                <c:pt idx="7">
                  <c:v>90841.221390000006</c:v>
                </c:pt>
                <c:pt idx="8">
                  <c:v>135309.70667000001</c:v>
                </c:pt>
                <c:pt idx="9">
                  <c:v>177542.68354999999</c:v>
                </c:pt>
                <c:pt idx="10">
                  <c:v>223945.25792999999</c:v>
                </c:pt>
                <c:pt idx="11">
                  <c:v>202908.99679999999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F-4A26-A3FF-206D5E2D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1840"/>
        <c:axId val="-1908996192"/>
      </c:lineChart>
      <c:catAx>
        <c:axId val="-19089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6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1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'2002_2023_AYLIK_IHR'!$C$14:$N$14</c:f>
              <c:numCache>
                <c:formatCode>#,##0</c:formatCode>
                <c:ptCount val="12"/>
                <c:pt idx="0">
                  <c:v>119104.41473999999</c:v>
                </c:pt>
                <c:pt idx="1">
                  <c:v>81393.866899999994</c:v>
                </c:pt>
                <c:pt idx="2">
                  <c:v>91929.249599999996</c:v>
                </c:pt>
                <c:pt idx="3">
                  <c:v>84230.798800000004</c:v>
                </c:pt>
                <c:pt idx="4">
                  <c:v>103611.15989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A-47E7-AB5D-746DEA847B06}"/>
            </c:ext>
          </c:extLst>
        </c:ser>
        <c:ser>
          <c:idx val="0"/>
          <c:order val="1"/>
          <c:tx>
            <c:strRef>
              <c:f>'2002_2023_AYLIK_IHR'!$A$15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'2002_2023_AYLIK_IHR'!$C$15:$N$15</c:f>
              <c:numCache>
                <c:formatCode>#,##0</c:formatCode>
                <c:ptCount val="12"/>
                <c:pt idx="0">
                  <c:v>37521.507830000002</c:v>
                </c:pt>
                <c:pt idx="1">
                  <c:v>46265.332340000001</c:v>
                </c:pt>
                <c:pt idx="2">
                  <c:v>31049.380369999999</c:v>
                </c:pt>
                <c:pt idx="3">
                  <c:v>29631.197840000001</c:v>
                </c:pt>
                <c:pt idx="4">
                  <c:v>21837.58901</c:v>
                </c:pt>
                <c:pt idx="5">
                  <c:v>26325.63495</c:v>
                </c:pt>
                <c:pt idx="6">
                  <c:v>24070.12631</c:v>
                </c:pt>
                <c:pt idx="7">
                  <c:v>29110.841799999998</c:v>
                </c:pt>
                <c:pt idx="8">
                  <c:v>44324.273529999999</c:v>
                </c:pt>
                <c:pt idx="9">
                  <c:v>37697.34519</c:v>
                </c:pt>
                <c:pt idx="10">
                  <c:v>64223.611640000003</c:v>
                </c:pt>
                <c:pt idx="11">
                  <c:v>103405.87989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A-47E7-AB5D-746DEA84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0752"/>
        <c:axId val="-1908995648"/>
      </c:lineChart>
      <c:catAx>
        <c:axId val="-19089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5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0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'2002_2023_AYLIK_IHR'!$C$16:$N$16</c:f>
              <c:numCache>
                <c:formatCode>#,##0</c:formatCode>
                <c:ptCount val="12"/>
                <c:pt idx="0">
                  <c:v>86086.110459999996</c:v>
                </c:pt>
                <c:pt idx="1">
                  <c:v>64822.363810000003</c:v>
                </c:pt>
                <c:pt idx="2">
                  <c:v>71187.896110000001</c:v>
                </c:pt>
                <c:pt idx="3">
                  <c:v>58500.140330000002</c:v>
                </c:pt>
                <c:pt idx="4">
                  <c:v>95490.174329999994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742-B8FF-FE0DC8C44DA4}"/>
            </c:ext>
          </c:extLst>
        </c:ser>
        <c:ser>
          <c:idx val="0"/>
          <c:order val="1"/>
          <c:tx>
            <c:strRef>
              <c:f>'2002_2023_AYLIK_IHR'!$A$17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'2002_2023_AYLIK_IHR'!$C$17:$N$17</c:f>
              <c:numCache>
                <c:formatCode>#,##0</c:formatCode>
                <c:ptCount val="12"/>
                <c:pt idx="0">
                  <c:v>54248.671849999999</c:v>
                </c:pt>
                <c:pt idx="1">
                  <c:v>55002.358999999997</c:v>
                </c:pt>
                <c:pt idx="2">
                  <c:v>64496.353640000001</c:v>
                </c:pt>
                <c:pt idx="3">
                  <c:v>51947.963620000002</c:v>
                </c:pt>
                <c:pt idx="4">
                  <c:v>53632.734109999998</c:v>
                </c:pt>
                <c:pt idx="5">
                  <c:v>78822.504300000001</c:v>
                </c:pt>
                <c:pt idx="6">
                  <c:v>56311.739930000003</c:v>
                </c:pt>
                <c:pt idx="7">
                  <c:v>88413.106140000004</c:v>
                </c:pt>
                <c:pt idx="8">
                  <c:v>83802.197409999993</c:v>
                </c:pt>
                <c:pt idx="9">
                  <c:v>87581.333559999999</c:v>
                </c:pt>
                <c:pt idx="10">
                  <c:v>75182.485799999995</c:v>
                </c:pt>
                <c:pt idx="11">
                  <c:v>79429.707819999996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742-B8FF-FE0DC8C4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9004352"/>
        <c:axId val="-1909002720"/>
      </c:lineChart>
      <c:catAx>
        <c:axId val="-19090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27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4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'2002_2023_AYLIK_IHR'!$C$18:$N$18</c:f>
              <c:numCache>
                <c:formatCode>#,##0</c:formatCode>
                <c:ptCount val="12"/>
                <c:pt idx="0">
                  <c:v>13946.6906</c:v>
                </c:pt>
                <c:pt idx="1">
                  <c:v>16068.542299999999</c:v>
                </c:pt>
                <c:pt idx="2">
                  <c:v>18032.499930000002</c:v>
                </c:pt>
                <c:pt idx="3">
                  <c:v>14438.38581</c:v>
                </c:pt>
                <c:pt idx="4">
                  <c:v>14025.41843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0-47F0-912F-9DF6D206047E}"/>
            </c:ext>
          </c:extLst>
        </c:ser>
        <c:ser>
          <c:idx val="0"/>
          <c:order val="1"/>
          <c:tx>
            <c:strRef>
              <c:f>'2002_2023_AYLIK_IHR'!$A$19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'2002_2023_AYLIK_IHR'!$C$19:$N$19</c:f>
              <c:numCache>
                <c:formatCode>#,##0</c:formatCode>
                <c:ptCount val="12"/>
                <c:pt idx="0">
                  <c:v>12415.09123</c:v>
                </c:pt>
                <c:pt idx="1">
                  <c:v>15693.36544</c:v>
                </c:pt>
                <c:pt idx="2">
                  <c:v>17018.63062</c:v>
                </c:pt>
                <c:pt idx="3">
                  <c:v>18025.69253</c:v>
                </c:pt>
                <c:pt idx="4">
                  <c:v>12424.481959999999</c:v>
                </c:pt>
                <c:pt idx="5">
                  <c:v>9079.7731199999998</c:v>
                </c:pt>
                <c:pt idx="6">
                  <c:v>5411.4847600000003</c:v>
                </c:pt>
                <c:pt idx="7">
                  <c:v>8150.7517200000002</c:v>
                </c:pt>
                <c:pt idx="8">
                  <c:v>7678.1554299999998</c:v>
                </c:pt>
                <c:pt idx="9">
                  <c:v>8254.6918999999998</c:v>
                </c:pt>
                <c:pt idx="10">
                  <c:v>10091.904850000001</c:v>
                </c:pt>
                <c:pt idx="11">
                  <c:v>12919.24202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0-47F0-912F-9DF6D206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6736"/>
        <c:axId val="-1908999456"/>
      </c:lineChart>
      <c:catAx>
        <c:axId val="-19089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94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'2002_2023_AYLIK_IHR'!$C$20:$N$20</c:f>
              <c:numCache>
                <c:formatCode>#,##0</c:formatCode>
                <c:ptCount val="12"/>
                <c:pt idx="0">
                  <c:v>270908.34821000003</c:v>
                </c:pt>
                <c:pt idx="1">
                  <c:v>242998.91232</c:v>
                </c:pt>
                <c:pt idx="2">
                  <c:v>306570.67113999999</c:v>
                </c:pt>
                <c:pt idx="3">
                  <c:v>274494.29583999998</c:v>
                </c:pt>
                <c:pt idx="4">
                  <c:v>310330.26254999998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4EDE-9F2C-F10EC02D2265}"/>
            </c:ext>
          </c:extLst>
        </c:ser>
        <c:ser>
          <c:idx val="0"/>
          <c:order val="1"/>
          <c:tx>
            <c:strRef>
              <c:f>'2002_2023_AYLIK_IHR'!$A$21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'2002_2023_AYLIK_IHR'!$C$21:$N$21</c:f>
              <c:numCache>
                <c:formatCode>#,##0</c:formatCode>
                <c:ptCount val="12"/>
                <c:pt idx="0">
                  <c:v>300295.32032</c:v>
                </c:pt>
                <c:pt idx="1">
                  <c:v>316201.99005999998</c:v>
                </c:pt>
                <c:pt idx="2">
                  <c:v>381564.50910000002</c:v>
                </c:pt>
                <c:pt idx="3">
                  <c:v>382265.55797999998</c:v>
                </c:pt>
                <c:pt idx="4">
                  <c:v>301401.84957000002</c:v>
                </c:pt>
                <c:pt idx="5">
                  <c:v>369561.76286000002</c:v>
                </c:pt>
                <c:pt idx="6">
                  <c:v>318336.14055000001</c:v>
                </c:pt>
                <c:pt idx="7">
                  <c:v>323036.57241000002</c:v>
                </c:pt>
                <c:pt idx="8">
                  <c:v>355787.51679000002</c:v>
                </c:pt>
                <c:pt idx="9">
                  <c:v>308775.10398000001</c:v>
                </c:pt>
                <c:pt idx="10">
                  <c:v>355407.83247000002</c:v>
                </c:pt>
                <c:pt idx="11">
                  <c:v>351900.45250999997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8-4EDE-9F2C-F10EC02D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3472"/>
        <c:axId val="-1909000000"/>
      </c:lineChart>
      <c:catAx>
        <c:axId val="-19089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0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'2002_2023_AYLIK_IHR'!$C$22:$N$22</c:f>
              <c:numCache>
                <c:formatCode>#,##0</c:formatCode>
                <c:ptCount val="12"/>
                <c:pt idx="0">
                  <c:v>624239.92399000004</c:v>
                </c:pt>
                <c:pt idx="1">
                  <c:v>576382.41654999997</c:v>
                </c:pt>
                <c:pt idx="2">
                  <c:v>759026.65428999998</c:v>
                </c:pt>
                <c:pt idx="3">
                  <c:v>627480.46294</c:v>
                </c:pt>
                <c:pt idx="4">
                  <c:v>730588.48445999995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2-40AE-9AEC-7C29F32654DF}"/>
            </c:ext>
          </c:extLst>
        </c:ser>
        <c:ser>
          <c:idx val="0"/>
          <c:order val="1"/>
          <c:tx>
            <c:strRef>
              <c:f>'2002_2023_AYLIK_IHR'!$A$23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'2002_2023_AYLIK_IHR'!$C$23:$N$23</c:f>
              <c:numCache>
                <c:formatCode>#,##0</c:formatCode>
                <c:ptCount val="12"/>
                <c:pt idx="0">
                  <c:v>557400.76728000003</c:v>
                </c:pt>
                <c:pt idx="1">
                  <c:v>622166.03535999998</c:v>
                </c:pt>
                <c:pt idx="2">
                  <c:v>751891.70181</c:v>
                </c:pt>
                <c:pt idx="3">
                  <c:v>775660.34239999996</c:v>
                </c:pt>
                <c:pt idx="4">
                  <c:v>612463.31593000004</c:v>
                </c:pt>
                <c:pt idx="5">
                  <c:v>799355.97829999996</c:v>
                </c:pt>
                <c:pt idx="6">
                  <c:v>605449.34011999995</c:v>
                </c:pt>
                <c:pt idx="7">
                  <c:v>730824.52127999999</c:v>
                </c:pt>
                <c:pt idx="8">
                  <c:v>759516.88364999997</c:v>
                </c:pt>
                <c:pt idx="9">
                  <c:v>702853.52387000003</c:v>
                </c:pt>
                <c:pt idx="10">
                  <c:v>763034.17200000002</c:v>
                </c:pt>
                <c:pt idx="11">
                  <c:v>755276.75011999998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2-40AE-9AEC-7C29F326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2928"/>
        <c:axId val="-1909001088"/>
      </c:lineChart>
      <c:catAx>
        <c:axId val="-19089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1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2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'2002_2023_AYLIK_IHR'!$C$26:$N$26</c:f>
              <c:numCache>
                <c:formatCode>#,##0</c:formatCode>
                <c:ptCount val="12"/>
                <c:pt idx="0">
                  <c:v>817773.02185000002</c:v>
                </c:pt>
                <c:pt idx="1">
                  <c:v>717514.67299999995</c:v>
                </c:pt>
                <c:pt idx="2">
                  <c:v>902210.46109</c:v>
                </c:pt>
                <c:pt idx="3">
                  <c:v>757586.17481</c:v>
                </c:pt>
                <c:pt idx="4">
                  <c:v>849287.28917999996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C-48DC-A0F5-85AD48B1BE12}"/>
            </c:ext>
          </c:extLst>
        </c:ser>
        <c:ser>
          <c:idx val="0"/>
          <c:order val="1"/>
          <c:tx>
            <c:strRef>
              <c:f>'2002_2023_AYLIK_IHR'!$A$27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'2002_2023_AYLIK_IHR'!$C$27:$N$27</c:f>
              <c:numCache>
                <c:formatCode>#,##0</c:formatCode>
                <c:ptCount val="12"/>
                <c:pt idx="0">
                  <c:v>814822.90006000001</c:v>
                </c:pt>
                <c:pt idx="1">
                  <c:v>879799.59158000001</c:v>
                </c:pt>
                <c:pt idx="2">
                  <c:v>950773.50791000004</c:v>
                </c:pt>
                <c:pt idx="3">
                  <c:v>992917.55605999997</c:v>
                </c:pt>
                <c:pt idx="4">
                  <c:v>766271.68854</c:v>
                </c:pt>
                <c:pt idx="5">
                  <c:v>980914.60858</c:v>
                </c:pt>
                <c:pt idx="6">
                  <c:v>726540.43102000002</c:v>
                </c:pt>
                <c:pt idx="7">
                  <c:v>834420.46420000005</c:v>
                </c:pt>
                <c:pt idx="8">
                  <c:v>933701.87228999997</c:v>
                </c:pt>
                <c:pt idx="9">
                  <c:v>832648.26343000005</c:v>
                </c:pt>
                <c:pt idx="10">
                  <c:v>843132.59499000001</c:v>
                </c:pt>
                <c:pt idx="11">
                  <c:v>797306.88650999998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C-48DC-A0F5-85AD48B1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8368"/>
        <c:axId val="-1908997824"/>
      </c:lineChart>
      <c:catAx>
        <c:axId val="-19089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7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8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'2002_2023_AYLIK_IHR'!$C$28:$N$28</c:f>
              <c:numCache>
                <c:formatCode>#,##0</c:formatCode>
                <c:ptCount val="12"/>
                <c:pt idx="0">
                  <c:v>178376.19063</c:v>
                </c:pt>
                <c:pt idx="1">
                  <c:v>171834.82629999999</c:v>
                </c:pt>
                <c:pt idx="2">
                  <c:v>219596.60978999999</c:v>
                </c:pt>
                <c:pt idx="3">
                  <c:v>146392.62847</c:v>
                </c:pt>
                <c:pt idx="4">
                  <c:v>149469.47579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00C-85FF-AFB9441E77F2}"/>
            </c:ext>
          </c:extLst>
        </c:ser>
        <c:ser>
          <c:idx val="0"/>
          <c:order val="1"/>
          <c:tx>
            <c:strRef>
              <c:f>'2002_2023_AYLIK_IHR'!$A$29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'2002_2023_AYLIK_IHR'!$C$29:$N$29</c:f>
              <c:numCache>
                <c:formatCode>#,##0</c:formatCode>
                <c:ptCount val="12"/>
                <c:pt idx="0">
                  <c:v>132687.65895000001</c:v>
                </c:pt>
                <c:pt idx="1">
                  <c:v>177385.01052000001</c:v>
                </c:pt>
                <c:pt idx="2">
                  <c:v>191676.15315999999</c:v>
                </c:pt>
                <c:pt idx="3">
                  <c:v>186942.61778999999</c:v>
                </c:pt>
                <c:pt idx="4">
                  <c:v>116439.71348999999</c:v>
                </c:pt>
                <c:pt idx="5">
                  <c:v>171939.23658</c:v>
                </c:pt>
                <c:pt idx="6">
                  <c:v>155363.01069</c:v>
                </c:pt>
                <c:pt idx="7">
                  <c:v>190914.53387000001</c:v>
                </c:pt>
                <c:pt idx="8">
                  <c:v>209755.53984000001</c:v>
                </c:pt>
                <c:pt idx="9">
                  <c:v>168281.44620000001</c:v>
                </c:pt>
                <c:pt idx="10">
                  <c:v>173170.27515999999</c:v>
                </c:pt>
                <c:pt idx="11">
                  <c:v>182055.60848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9-400C-85FF-AFB9441E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032"/>
        <c:axId val="-1912214240"/>
      </c:lineChart>
      <c:catAx>
        <c:axId val="-19122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4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'2002_2023_AYLIK_IHR'!$C$30:$N$30</c:f>
              <c:numCache>
                <c:formatCode>#,##0</c:formatCode>
                <c:ptCount val="12"/>
                <c:pt idx="0">
                  <c:v>209939.18562999999</c:v>
                </c:pt>
                <c:pt idx="1">
                  <c:v>133503.44308999999</c:v>
                </c:pt>
                <c:pt idx="2">
                  <c:v>263254.37513</c:v>
                </c:pt>
                <c:pt idx="3">
                  <c:v>216521.54412000001</c:v>
                </c:pt>
                <c:pt idx="4">
                  <c:v>234316.80050000001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B39-AE7C-1EB53902C708}"/>
            </c:ext>
          </c:extLst>
        </c:ser>
        <c:ser>
          <c:idx val="0"/>
          <c:order val="1"/>
          <c:tx>
            <c:strRef>
              <c:f>'2002_2023_AYLIK_IHR'!$A$31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'2002_2023_AYLIK_IHR'!$C$31:$N$31</c:f>
              <c:numCache>
                <c:formatCode>#,##0</c:formatCode>
                <c:ptCount val="12"/>
                <c:pt idx="0">
                  <c:v>198477.64064999999</c:v>
                </c:pt>
                <c:pt idx="1">
                  <c:v>251000.23457999999</c:v>
                </c:pt>
                <c:pt idx="2">
                  <c:v>259245.27828999999</c:v>
                </c:pt>
                <c:pt idx="3">
                  <c:v>262164.34668000002</c:v>
                </c:pt>
                <c:pt idx="4">
                  <c:v>157792.49171</c:v>
                </c:pt>
                <c:pt idx="5">
                  <c:v>225184.98795000001</c:v>
                </c:pt>
                <c:pt idx="6">
                  <c:v>156147.20764000001</c:v>
                </c:pt>
                <c:pt idx="7">
                  <c:v>224283.58918000001</c:v>
                </c:pt>
                <c:pt idx="8">
                  <c:v>245518.36559999999</c:v>
                </c:pt>
                <c:pt idx="9">
                  <c:v>256687.9411</c:v>
                </c:pt>
                <c:pt idx="10">
                  <c:v>256439.34284</c:v>
                </c:pt>
                <c:pt idx="11">
                  <c:v>260559.78106000001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B39-AE7C-1EB53902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3696"/>
        <c:axId val="-1912213152"/>
      </c:lineChart>
      <c:catAx>
        <c:axId val="-19122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3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'2002_2023_AYLIK_IHR'!$A$59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'2002_2023_AYLIK_IHR'!$C$59:$N$59</c:f>
              <c:numCache>
                <c:formatCode>#,##0</c:formatCode>
                <c:ptCount val="12"/>
                <c:pt idx="0">
                  <c:v>497849.89552999998</c:v>
                </c:pt>
                <c:pt idx="1">
                  <c:v>471704.26270999998</c:v>
                </c:pt>
                <c:pt idx="2">
                  <c:v>554613.88878000004</c:v>
                </c:pt>
                <c:pt idx="3">
                  <c:v>704145.15989999997</c:v>
                </c:pt>
                <c:pt idx="4">
                  <c:v>533041.87158000004</c:v>
                </c:pt>
                <c:pt idx="5">
                  <c:v>594051.50404999999</c:v>
                </c:pt>
                <c:pt idx="6">
                  <c:v>487990.84642999998</c:v>
                </c:pt>
                <c:pt idx="7">
                  <c:v>593089.54356999998</c:v>
                </c:pt>
                <c:pt idx="8">
                  <c:v>537870.25352000003</c:v>
                </c:pt>
                <c:pt idx="9">
                  <c:v>462048.16090000002</c:v>
                </c:pt>
                <c:pt idx="10">
                  <c:v>503422.24767000001</c:v>
                </c:pt>
                <c:pt idx="11">
                  <c:v>515296.00030000001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9-4425-869C-DE79CB9FF844}"/>
            </c:ext>
          </c:extLst>
        </c:ser>
        <c:ser>
          <c:idx val="1"/>
          <c:order val="1"/>
          <c:tx>
            <c:strRef>
              <c:f>'2002_2023_AYLIK_IHR'!$A$58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'2002_2023_AYLIK_IHR'!$C$58:$N$58</c:f>
              <c:numCache>
                <c:formatCode>#,##0</c:formatCode>
                <c:ptCount val="12"/>
                <c:pt idx="0">
                  <c:v>441331.33650999999</c:v>
                </c:pt>
                <c:pt idx="1">
                  <c:v>397258.84544</c:v>
                </c:pt>
                <c:pt idx="2">
                  <c:v>479064.02106</c:v>
                </c:pt>
                <c:pt idx="3">
                  <c:v>470140.53755000001</c:v>
                </c:pt>
                <c:pt idx="4">
                  <c:v>546879.82062999997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9-4425-869C-DE79CB9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075904"/>
        <c:axId val="-2080074272"/>
      </c:lineChart>
      <c:catAx>
        <c:axId val="-2080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074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5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'2002_2023_AYLIK_IHR'!$C$32:$N$32</c:f>
              <c:numCache>
                <c:formatCode>#,##0</c:formatCode>
                <c:ptCount val="12"/>
                <c:pt idx="0">
                  <c:v>2291304.0444299998</c:v>
                </c:pt>
                <c:pt idx="1">
                  <c:v>2255493.82766</c:v>
                </c:pt>
                <c:pt idx="2">
                  <c:v>2878597.2053700001</c:v>
                </c:pt>
                <c:pt idx="3">
                  <c:v>2387738.27734</c:v>
                </c:pt>
                <c:pt idx="4">
                  <c:v>2453037.0674700001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D-4CC2-A4D7-87A5CF538DB8}"/>
            </c:ext>
          </c:extLst>
        </c:ser>
        <c:ser>
          <c:idx val="0"/>
          <c:order val="1"/>
          <c:tx>
            <c:strRef>
              <c:f>'2002_2023_AYLIK_IHR'!$A$33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'2002_2023_AYLIK_IHR'!$C$33:$N$33</c:f>
              <c:numCache>
                <c:formatCode>#,##0</c:formatCode>
                <c:ptCount val="12"/>
                <c:pt idx="0">
                  <c:v>2140750.01669</c:v>
                </c:pt>
                <c:pt idx="1">
                  <c:v>2432026.1516300002</c:v>
                </c:pt>
                <c:pt idx="2">
                  <c:v>3018911.40943</c:v>
                </c:pt>
                <c:pt idx="3">
                  <c:v>3329557.4687399999</c:v>
                </c:pt>
                <c:pt idx="4">
                  <c:v>2789101.1165999998</c:v>
                </c:pt>
                <c:pt idx="5">
                  <c:v>3166413.0656900001</c:v>
                </c:pt>
                <c:pt idx="6">
                  <c:v>2890330.4197399998</c:v>
                </c:pt>
                <c:pt idx="7">
                  <c:v>2921090.7574300002</c:v>
                </c:pt>
                <c:pt idx="8">
                  <c:v>2938596.5740399999</c:v>
                </c:pt>
                <c:pt idx="9">
                  <c:v>2601502.9860999999</c:v>
                </c:pt>
                <c:pt idx="10">
                  <c:v>2594943.26798</c:v>
                </c:pt>
                <c:pt idx="11">
                  <c:v>2717768.0962299998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D-4CC2-A4D7-87A5CF53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7504"/>
        <c:axId val="-1912210976"/>
      </c:lineChart>
      <c:catAx>
        <c:axId val="-19122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0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7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'2002_2023_AYLIK_IHR'!$C$42:$N$42</c:f>
              <c:numCache>
                <c:formatCode>#,##0</c:formatCode>
                <c:ptCount val="12"/>
                <c:pt idx="0">
                  <c:v>842210.49951999995</c:v>
                </c:pt>
                <c:pt idx="1">
                  <c:v>848654.38324</c:v>
                </c:pt>
                <c:pt idx="2">
                  <c:v>1052687.16487</c:v>
                </c:pt>
                <c:pt idx="3">
                  <c:v>884650.83511999995</c:v>
                </c:pt>
                <c:pt idx="4">
                  <c:v>924154.35507000005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6-4262-BD13-C4893219C019}"/>
            </c:ext>
          </c:extLst>
        </c:ser>
        <c:ser>
          <c:idx val="0"/>
          <c:order val="1"/>
          <c:tx>
            <c:strRef>
              <c:f>'2002_2023_AYLIK_IHR'!$A$43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'2002_2023_AYLIK_IHR'!$C$43:$N$43</c:f>
              <c:numCache>
                <c:formatCode>#,##0</c:formatCode>
                <c:ptCount val="12"/>
                <c:pt idx="0">
                  <c:v>710884.73427999998</c:v>
                </c:pt>
                <c:pt idx="1">
                  <c:v>812965.62821</c:v>
                </c:pt>
                <c:pt idx="2">
                  <c:v>908505.47490999999</c:v>
                </c:pt>
                <c:pt idx="3">
                  <c:v>905912.17776999995</c:v>
                </c:pt>
                <c:pt idx="4">
                  <c:v>719464.86737999995</c:v>
                </c:pt>
                <c:pt idx="5">
                  <c:v>903204.04480999999</c:v>
                </c:pt>
                <c:pt idx="6">
                  <c:v>720295.57866999996</c:v>
                </c:pt>
                <c:pt idx="7">
                  <c:v>848008.97644999996</c:v>
                </c:pt>
                <c:pt idx="8">
                  <c:v>946768.13425999996</c:v>
                </c:pt>
                <c:pt idx="9">
                  <c:v>851636.64610999997</c:v>
                </c:pt>
                <c:pt idx="10">
                  <c:v>1009919.7824800001</c:v>
                </c:pt>
                <c:pt idx="11">
                  <c:v>1025025.0668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6-4262-BD13-C4893219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2064"/>
        <c:axId val="-1912221312"/>
      </c:lineChart>
      <c:catAx>
        <c:axId val="-19122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21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'2002_2023_AYLIK_IHR'!$C$36:$N$36</c:f>
              <c:numCache>
                <c:formatCode>#,##0</c:formatCode>
                <c:ptCount val="12"/>
                <c:pt idx="0">
                  <c:v>2712768.0980000002</c:v>
                </c:pt>
                <c:pt idx="1">
                  <c:v>2611871.1216099998</c:v>
                </c:pt>
                <c:pt idx="2">
                  <c:v>3286407.29054</c:v>
                </c:pt>
                <c:pt idx="3">
                  <c:v>2691843.93365</c:v>
                </c:pt>
                <c:pt idx="4">
                  <c:v>3029593.0847700001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F-44C0-9690-A70C16799082}"/>
            </c:ext>
          </c:extLst>
        </c:ser>
        <c:ser>
          <c:idx val="0"/>
          <c:order val="1"/>
          <c:tx>
            <c:strRef>
              <c:f>'2002_2023_AYLIK_IHR'!$A$37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'2002_2023_AYLIK_IHR'!$C$37:$N$37</c:f>
              <c:numCache>
                <c:formatCode>#,##0</c:formatCode>
                <c:ptCount val="12"/>
                <c:pt idx="0">
                  <c:v>2227495.67979</c:v>
                </c:pt>
                <c:pt idx="1">
                  <c:v>2538030.7753300001</c:v>
                </c:pt>
                <c:pt idx="2">
                  <c:v>2679444.6951199998</c:v>
                </c:pt>
                <c:pt idx="3">
                  <c:v>2742252.4482399998</c:v>
                </c:pt>
                <c:pt idx="4">
                  <c:v>2294859.9537499999</c:v>
                </c:pt>
                <c:pt idx="5">
                  <c:v>2768733.2277000002</c:v>
                </c:pt>
                <c:pt idx="6">
                  <c:v>2048229.95441</c:v>
                </c:pt>
                <c:pt idx="7">
                  <c:v>2264566.8483500001</c:v>
                </c:pt>
                <c:pt idx="8">
                  <c:v>2751304.5730599998</c:v>
                </c:pt>
                <c:pt idx="9">
                  <c:v>2647895.1439800002</c:v>
                </c:pt>
                <c:pt idx="10">
                  <c:v>2872016.2843999998</c:v>
                </c:pt>
                <c:pt idx="11">
                  <c:v>3142601.2570400001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F-44C0-9690-A70C1679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3488"/>
        <c:axId val="-1912212608"/>
      </c:lineChart>
      <c:catAx>
        <c:axId val="-19122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2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3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'2002_2023_AYLIK_IHR'!$C$40:$N$40</c:f>
              <c:numCache>
                <c:formatCode>#,##0</c:formatCode>
                <c:ptCount val="12"/>
                <c:pt idx="0">
                  <c:v>1173320.79345</c:v>
                </c:pt>
                <c:pt idx="1">
                  <c:v>1303829.9395300001</c:v>
                </c:pt>
                <c:pt idx="2">
                  <c:v>1511610.3177199999</c:v>
                </c:pt>
                <c:pt idx="3">
                  <c:v>1216057.59118</c:v>
                </c:pt>
                <c:pt idx="4">
                  <c:v>1384584.3384700001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5-4170-952C-28B5E0B441D8}"/>
            </c:ext>
          </c:extLst>
        </c:ser>
        <c:ser>
          <c:idx val="0"/>
          <c:order val="1"/>
          <c:tx>
            <c:strRef>
              <c:f>'2002_2023_AYLIK_IHR'!$A$41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'2002_2023_AYLIK_IHR'!$C$41:$N$41</c:f>
              <c:numCache>
                <c:formatCode>#,##0</c:formatCode>
                <c:ptCount val="12"/>
                <c:pt idx="0">
                  <c:v>980376.86144999997</c:v>
                </c:pt>
                <c:pt idx="1">
                  <c:v>1173475.6285399999</c:v>
                </c:pt>
                <c:pt idx="2">
                  <c:v>1365461.8518999999</c:v>
                </c:pt>
                <c:pt idx="3">
                  <c:v>1395625.0508300001</c:v>
                </c:pt>
                <c:pt idx="4">
                  <c:v>1064263.3647499999</c:v>
                </c:pt>
                <c:pt idx="5">
                  <c:v>1356619.8025199999</c:v>
                </c:pt>
                <c:pt idx="6">
                  <c:v>1024659.93056</c:v>
                </c:pt>
                <c:pt idx="7">
                  <c:v>1253689.5612699999</c:v>
                </c:pt>
                <c:pt idx="8">
                  <c:v>1334627.8920700001</c:v>
                </c:pt>
                <c:pt idx="9">
                  <c:v>1320621.2350699999</c:v>
                </c:pt>
                <c:pt idx="10">
                  <c:v>1423782.48722</c:v>
                </c:pt>
                <c:pt idx="11">
                  <c:v>1473140.1061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5-4170-952C-28B5E0B4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576"/>
        <c:axId val="-1912218048"/>
      </c:lineChart>
      <c:catAx>
        <c:axId val="-1912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8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'2002_2023_AYLIK_IHR'!$C$34:$N$34</c:f>
              <c:numCache>
                <c:formatCode>#,##0</c:formatCode>
                <c:ptCount val="12"/>
                <c:pt idx="0">
                  <c:v>1625232.9950300001</c:v>
                </c:pt>
                <c:pt idx="1">
                  <c:v>1578002.3063000001</c:v>
                </c:pt>
                <c:pt idx="2">
                  <c:v>1993768.2274199999</c:v>
                </c:pt>
                <c:pt idx="3">
                  <c:v>1501523.03801</c:v>
                </c:pt>
                <c:pt idx="4">
                  <c:v>1656510.23123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4-4C45-85C7-81E1087A311C}"/>
            </c:ext>
          </c:extLst>
        </c:ser>
        <c:ser>
          <c:idx val="0"/>
          <c:order val="1"/>
          <c:tx>
            <c:strRef>
              <c:f>'2002_2023_AYLIK_IHR'!$A$35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'2002_2023_AYLIK_IHR'!$C$35:$N$35</c:f>
              <c:numCache>
                <c:formatCode>#,##0</c:formatCode>
                <c:ptCount val="12"/>
                <c:pt idx="0">
                  <c:v>1591576.2647599999</c:v>
                </c:pt>
                <c:pt idx="1">
                  <c:v>1840359.24076</c:v>
                </c:pt>
                <c:pt idx="2">
                  <c:v>2014041.28021</c:v>
                </c:pt>
                <c:pt idx="3">
                  <c:v>2035677.66182</c:v>
                </c:pt>
                <c:pt idx="4">
                  <c:v>1335848.45138</c:v>
                </c:pt>
                <c:pt idx="5">
                  <c:v>1965713.6195700001</c:v>
                </c:pt>
                <c:pt idx="6">
                  <c:v>1617526.0504600001</c:v>
                </c:pt>
                <c:pt idx="7">
                  <c:v>1836903.6642700001</c:v>
                </c:pt>
                <c:pt idx="8">
                  <c:v>1920533.91181</c:v>
                </c:pt>
                <c:pt idx="9">
                  <c:v>1702137.63812</c:v>
                </c:pt>
                <c:pt idx="10">
                  <c:v>1631112.9230500001</c:v>
                </c:pt>
                <c:pt idx="11">
                  <c:v>1704082.5183900001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4-4C45-85C7-81E1087A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0768"/>
        <c:axId val="-1912219680"/>
      </c:lineChart>
      <c:catAx>
        <c:axId val="-19122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9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0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'2002_2023_AYLIK_IHR'!$C$44:$N$44</c:f>
              <c:numCache>
                <c:formatCode>#,##0</c:formatCode>
                <c:ptCount val="12"/>
                <c:pt idx="0">
                  <c:v>1049381.22187</c:v>
                </c:pt>
                <c:pt idx="1">
                  <c:v>1000249.7408</c:v>
                </c:pt>
                <c:pt idx="2">
                  <c:v>1222080.1063999999</c:v>
                </c:pt>
                <c:pt idx="3">
                  <c:v>995760.84427999996</c:v>
                </c:pt>
                <c:pt idx="4">
                  <c:v>1142325.86195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3-4F87-BB4D-7D8AA3CFD930}"/>
            </c:ext>
          </c:extLst>
        </c:ser>
        <c:ser>
          <c:idx val="0"/>
          <c:order val="1"/>
          <c:tx>
            <c:strRef>
              <c:f>'2002_2023_AYLIK_IHR'!$A$45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'2002_2023_AYLIK_IHR'!$C$45:$N$45</c:f>
              <c:numCache>
                <c:formatCode>#,##0</c:formatCode>
                <c:ptCount val="12"/>
                <c:pt idx="0">
                  <c:v>1119856.8788900001</c:v>
                </c:pt>
                <c:pt idx="1">
                  <c:v>1241122.8416200001</c:v>
                </c:pt>
                <c:pt idx="2">
                  <c:v>1443490.8133700001</c:v>
                </c:pt>
                <c:pt idx="3">
                  <c:v>1496964.3426000001</c:v>
                </c:pt>
                <c:pt idx="4">
                  <c:v>1165758.5621799999</c:v>
                </c:pt>
                <c:pt idx="5">
                  <c:v>1343496.24389</c:v>
                </c:pt>
                <c:pt idx="6">
                  <c:v>978555.89494999999</c:v>
                </c:pt>
                <c:pt idx="7">
                  <c:v>1131632.9654999999</c:v>
                </c:pt>
                <c:pt idx="8">
                  <c:v>1187677.73196</c:v>
                </c:pt>
                <c:pt idx="9">
                  <c:v>1048163.68378</c:v>
                </c:pt>
                <c:pt idx="10">
                  <c:v>1127764.2492800001</c:v>
                </c:pt>
                <c:pt idx="11">
                  <c:v>1095946.8892600001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3-4F87-BB4D-7D8AA3CF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2512"/>
        <c:axId val="-1951184688"/>
      </c:lineChart>
      <c:catAx>
        <c:axId val="-195118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4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2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'2002_2023_AYLIK_IHR'!$C$48:$N$48</c:f>
              <c:numCache>
                <c:formatCode>#,##0</c:formatCode>
                <c:ptCount val="12"/>
                <c:pt idx="0">
                  <c:v>360903.68251000001</c:v>
                </c:pt>
                <c:pt idx="1">
                  <c:v>355128.17164000002</c:v>
                </c:pt>
                <c:pt idx="2">
                  <c:v>438491.61044999998</c:v>
                </c:pt>
                <c:pt idx="3">
                  <c:v>374160.13536000001</c:v>
                </c:pt>
                <c:pt idx="4">
                  <c:v>450481.05560999998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8-4D92-8BCF-89562101FD9D}"/>
            </c:ext>
          </c:extLst>
        </c:ser>
        <c:ser>
          <c:idx val="0"/>
          <c:order val="1"/>
          <c:tx>
            <c:strRef>
              <c:f>'2002_2023_AYLIK_IHR'!$A$49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'2002_2023_AYLIK_IHR'!$C$49:$N$49</c:f>
              <c:numCache>
                <c:formatCode>#,##0</c:formatCode>
                <c:ptCount val="12"/>
                <c:pt idx="0">
                  <c:v>353650.46789000003</c:v>
                </c:pt>
                <c:pt idx="1">
                  <c:v>428044.07788</c:v>
                </c:pt>
                <c:pt idx="2">
                  <c:v>512999.46243999997</c:v>
                </c:pt>
                <c:pt idx="3">
                  <c:v>565782.74280000001</c:v>
                </c:pt>
                <c:pt idx="4">
                  <c:v>444256.85512999998</c:v>
                </c:pt>
                <c:pt idx="5">
                  <c:v>522786.63435000001</c:v>
                </c:pt>
                <c:pt idx="6">
                  <c:v>416802.67871000001</c:v>
                </c:pt>
                <c:pt idx="7">
                  <c:v>473865.71408000001</c:v>
                </c:pt>
                <c:pt idx="8">
                  <c:v>458798.56595999998</c:v>
                </c:pt>
                <c:pt idx="9">
                  <c:v>413673.52396999998</c:v>
                </c:pt>
                <c:pt idx="10">
                  <c:v>416755.20763000002</c:v>
                </c:pt>
                <c:pt idx="11">
                  <c:v>439790.88270000002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8-4D92-8BCF-89562101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2848"/>
        <c:axId val="-1951187408"/>
      </c:lineChart>
      <c:catAx>
        <c:axId val="-195119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7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2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'2002_2023_AYLIK_IHR'!$C$50:$N$50</c:f>
              <c:numCache>
                <c:formatCode>#,##0</c:formatCode>
                <c:ptCount val="12"/>
                <c:pt idx="0">
                  <c:v>416423.85333000001</c:v>
                </c:pt>
                <c:pt idx="1">
                  <c:v>526705.62991000002</c:v>
                </c:pt>
                <c:pt idx="2">
                  <c:v>738707.38476000004</c:v>
                </c:pt>
                <c:pt idx="3">
                  <c:v>474255.13326999999</c:v>
                </c:pt>
                <c:pt idx="4">
                  <c:v>464006.42466000002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F-4EFA-8A15-3AD98E2FF4AD}"/>
            </c:ext>
          </c:extLst>
        </c:ser>
        <c:ser>
          <c:idx val="0"/>
          <c:order val="1"/>
          <c:tx>
            <c:strRef>
              <c:f>'2002_2023_AYLIK_IHR'!$A$51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'2002_2023_AYLIK_IHR'!$C$51:$N$51</c:f>
              <c:numCache>
                <c:formatCode>#,##0</c:formatCode>
                <c:ptCount val="12"/>
                <c:pt idx="0">
                  <c:v>358948.23914999998</c:v>
                </c:pt>
                <c:pt idx="1">
                  <c:v>490405.67524999997</c:v>
                </c:pt>
                <c:pt idx="2">
                  <c:v>434421.48194000003</c:v>
                </c:pt>
                <c:pt idx="3">
                  <c:v>528519.02058999997</c:v>
                </c:pt>
                <c:pt idx="4">
                  <c:v>352291.01225999999</c:v>
                </c:pt>
                <c:pt idx="5">
                  <c:v>532181.44374000002</c:v>
                </c:pt>
                <c:pt idx="6">
                  <c:v>370703.57504000003</c:v>
                </c:pt>
                <c:pt idx="7">
                  <c:v>500628.32678</c:v>
                </c:pt>
                <c:pt idx="8">
                  <c:v>600700.11855000001</c:v>
                </c:pt>
                <c:pt idx="9">
                  <c:v>535563.36066000001</c:v>
                </c:pt>
                <c:pt idx="10">
                  <c:v>601798.09045999998</c:v>
                </c:pt>
                <c:pt idx="11">
                  <c:v>545605.82096000004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F-4EFA-8A15-3AD98E2F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4144"/>
        <c:axId val="-1951183600"/>
      </c:lineChart>
      <c:catAx>
        <c:axId val="-19511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3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'2002_2023_AYLIK_IHR'!$C$46:$N$46</c:f>
              <c:numCache>
                <c:formatCode>#,##0</c:formatCode>
                <c:ptCount val="12"/>
                <c:pt idx="0">
                  <c:v>1106262.8393300001</c:v>
                </c:pt>
                <c:pt idx="1">
                  <c:v>1057248.9742300001</c:v>
                </c:pt>
                <c:pt idx="2">
                  <c:v>1391652.65111</c:v>
                </c:pt>
                <c:pt idx="3">
                  <c:v>1067426.3827800001</c:v>
                </c:pt>
                <c:pt idx="4">
                  <c:v>1253583.11427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E-42B5-9807-8FD69DC2BC16}"/>
            </c:ext>
          </c:extLst>
        </c:ser>
        <c:ser>
          <c:idx val="0"/>
          <c:order val="1"/>
          <c:tx>
            <c:strRef>
              <c:f>'2002_2023_AYLIK_IHR'!$A$47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'2002_2023_AYLIK_IHR'!$C$47:$N$47</c:f>
              <c:numCache>
                <c:formatCode>#,##0</c:formatCode>
                <c:ptCount val="12"/>
                <c:pt idx="0">
                  <c:v>1623913.35512</c:v>
                </c:pt>
                <c:pt idx="1">
                  <c:v>1746708.6849799999</c:v>
                </c:pt>
                <c:pt idx="2">
                  <c:v>2254350.4908799999</c:v>
                </c:pt>
                <c:pt idx="3">
                  <c:v>2016306.50877</c:v>
                </c:pt>
                <c:pt idx="4">
                  <c:v>1903115.9358300001</c:v>
                </c:pt>
                <c:pt idx="5">
                  <c:v>2283539.2785899998</c:v>
                </c:pt>
                <c:pt idx="6">
                  <c:v>1597061.82348</c:v>
                </c:pt>
                <c:pt idx="7">
                  <c:v>1804283.59558</c:v>
                </c:pt>
                <c:pt idx="8">
                  <c:v>1755135.9758899999</c:v>
                </c:pt>
                <c:pt idx="9">
                  <c:v>1379827.48349</c:v>
                </c:pt>
                <c:pt idx="10">
                  <c:v>1339482.04018</c:v>
                </c:pt>
                <c:pt idx="11">
                  <c:v>1332648.61897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E-42B5-9807-8FD69DC2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1424"/>
        <c:axId val="-1951195024"/>
      </c:lineChart>
      <c:catAx>
        <c:axId val="-195118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50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1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'2002_2023_AYLIK_IHR'!$A$60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'2002_2023_AYLIK_IHR'!$C$60:$N$60</c:f>
              <c:numCache>
                <c:formatCode>#,##0</c:formatCode>
                <c:ptCount val="12"/>
                <c:pt idx="0">
                  <c:v>441331.33650999999</c:v>
                </c:pt>
                <c:pt idx="1">
                  <c:v>397258.84544</c:v>
                </c:pt>
                <c:pt idx="2">
                  <c:v>479064.02106</c:v>
                </c:pt>
                <c:pt idx="3">
                  <c:v>470140.53755000001</c:v>
                </c:pt>
                <c:pt idx="4">
                  <c:v>546879.82062999997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7A4-9D91-862489D728A2}"/>
            </c:ext>
          </c:extLst>
        </c:ser>
        <c:ser>
          <c:idx val="0"/>
          <c:order val="1"/>
          <c:tx>
            <c:strRef>
              <c:f>'2002_2023_AYLIK_IHR'!$A$61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'2002_2023_AYLIK_IHR'!$C$61:$N$61</c:f>
              <c:numCache>
                <c:formatCode>#,##0</c:formatCode>
                <c:ptCount val="12"/>
                <c:pt idx="0">
                  <c:v>497849.89552999998</c:v>
                </c:pt>
                <c:pt idx="1">
                  <c:v>471704.26270999998</c:v>
                </c:pt>
                <c:pt idx="2">
                  <c:v>554613.88878000004</c:v>
                </c:pt>
                <c:pt idx="3">
                  <c:v>704145.15989999997</c:v>
                </c:pt>
                <c:pt idx="4">
                  <c:v>533041.87158000004</c:v>
                </c:pt>
                <c:pt idx="5">
                  <c:v>594051.50404999999</c:v>
                </c:pt>
                <c:pt idx="6">
                  <c:v>487990.84642999998</c:v>
                </c:pt>
                <c:pt idx="7">
                  <c:v>593089.54356999998</c:v>
                </c:pt>
                <c:pt idx="8">
                  <c:v>537870.25352000003</c:v>
                </c:pt>
                <c:pt idx="9">
                  <c:v>462048.16090000002</c:v>
                </c:pt>
                <c:pt idx="10">
                  <c:v>503422.24767000001</c:v>
                </c:pt>
                <c:pt idx="11">
                  <c:v>515296.00030000001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2-47A4-9D91-862489D7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9040"/>
        <c:axId val="-1951189584"/>
      </c:lineChart>
      <c:catAx>
        <c:axId val="-195118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9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'2002_2023_AYLIK_IHR'!$A$82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'2002_2023_AYLIK_IHR'!$C$82:$N$82</c:f>
              <c:numCache>
                <c:formatCode>#,##0</c:formatCode>
                <c:ptCount val="12"/>
                <c:pt idx="0">
                  <c:v>17553752.158</c:v>
                </c:pt>
                <c:pt idx="1">
                  <c:v>19904337.681000002</c:v>
                </c:pt>
                <c:pt idx="2">
                  <c:v>22609642.478</c:v>
                </c:pt>
                <c:pt idx="3">
                  <c:v>23331222.199999999</c:v>
                </c:pt>
                <c:pt idx="4">
                  <c:v>18931948.050999999</c:v>
                </c:pt>
                <c:pt idx="5">
                  <c:v>23359581.311999999</c:v>
                </c:pt>
                <c:pt idx="6">
                  <c:v>18536559.431000002</c:v>
                </c:pt>
                <c:pt idx="7">
                  <c:v>21275790.603999998</c:v>
                </c:pt>
                <c:pt idx="8">
                  <c:v>22596830.142000001</c:v>
                </c:pt>
                <c:pt idx="9">
                  <c:v>21300956.070999999</c:v>
                </c:pt>
                <c:pt idx="10">
                  <c:v>21871010.572999999</c:v>
                </c:pt>
                <c:pt idx="11">
                  <c:v>22916757.784000002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9-4A68-A978-839CDC97D32B}"/>
            </c:ext>
          </c:extLst>
        </c:ser>
        <c:ser>
          <c:idx val="1"/>
          <c:order val="1"/>
          <c:tx>
            <c:strRef>
              <c:f>'2002_2023_AYLIK_IHR'!$A$83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'2002_2023_AYLIK_IHR'!$C$83:$N$83</c:f>
              <c:numCache>
                <c:formatCode>#,##0</c:formatCode>
                <c:ptCount val="12"/>
                <c:pt idx="0">
                  <c:v>19346566.199999999</c:v>
                </c:pt>
                <c:pt idx="1">
                  <c:v>18601799.513999999</c:v>
                </c:pt>
                <c:pt idx="2">
                  <c:v>23590016.831</c:v>
                </c:pt>
                <c:pt idx="3">
                  <c:v>19330683.668000001</c:v>
                </c:pt>
                <c:pt idx="4">
                  <c:v>21651485.761999998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A68-A978-839CDC97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49760"/>
        <c:axId val="-1907357376"/>
      </c:lineChart>
      <c:catAx>
        <c:axId val="-1907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7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'2002_2023_AYLIK_IHR'!$C$38:$N$38</c:f>
              <c:numCache>
                <c:formatCode>#,##0</c:formatCode>
                <c:ptCount val="12"/>
                <c:pt idx="0">
                  <c:v>20511.080989999999</c:v>
                </c:pt>
                <c:pt idx="1">
                  <c:v>48988.009310000001</c:v>
                </c:pt>
                <c:pt idx="2">
                  <c:v>108585.76742</c:v>
                </c:pt>
                <c:pt idx="3">
                  <c:v>107990.90265</c:v>
                </c:pt>
                <c:pt idx="4">
                  <c:v>203809.47146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47A6-A84C-773D7A30B069}"/>
            </c:ext>
          </c:extLst>
        </c:ser>
        <c:ser>
          <c:idx val="0"/>
          <c:order val="1"/>
          <c:tx>
            <c:strRef>
              <c:f>'2002_2023_AYLIK_IHR'!$A$39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'2002_2023_AYLIK_IHR'!$C$39:$N$39</c:f>
              <c:numCache>
                <c:formatCode>#,##0</c:formatCode>
                <c:ptCount val="12"/>
                <c:pt idx="0">
                  <c:v>70779.795960000003</c:v>
                </c:pt>
                <c:pt idx="1">
                  <c:v>67064.578930000003</c:v>
                </c:pt>
                <c:pt idx="2">
                  <c:v>140227.68844</c:v>
                </c:pt>
                <c:pt idx="3">
                  <c:v>198881.65714</c:v>
                </c:pt>
                <c:pt idx="4">
                  <c:v>100124.42561000001</c:v>
                </c:pt>
                <c:pt idx="5">
                  <c:v>101131.22425</c:v>
                </c:pt>
                <c:pt idx="6">
                  <c:v>44142.997860000003</c:v>
                </c:pt>
                <c:pt idx="7">
                  <c:v>77395.488570000001</c:v>
                </c:pt>
                <c:pt idx="8">
                  <c:v>199348.73256</c:v>
                </c:pt>
                <c:pt idx="9">
                  <c:v>209571.99903000001</c:v>
                </c:pt>
                <c:pt idx="10">
                  <c:v>55079.846700000002</c:v>
                </c:pt>
                <c:pt idx="11">
                  <c:v>189314.94339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47A6-A84C-773D7A30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3936"/>
        <c:axId val="-1951194480"/>
      </c:lineChart>
      <c:catAx>
        <c:axId val="-195119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44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39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'2002_2023_AYLIK_IHR'!$C$52:$N$52</c:f>
              <c:numCache>
                <c:formatCode>#,##0</c:formatCode>
                <c:ptCount val="12"/>
                <c:pt idx="0">
                  <c:v>279155.83729</c:v>
                </c:pt>
                <c:pt idx="1">
                  <c:v>287118.45542000001</c:v>
                </c:pt>
                <c:pt idx="2">
                  <c:v>505895.74426000001</c:v>
                </c:pt>
                <c:pt idx="3">
                  <c:v>417869.74572000001</c:v>
                </c:pt>
                <c:pt idx="4">
                  <c:v>554395.85094999999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52E-B66D-1EF371E00EB6}"/>
            </c:ext>
          </c:extLst>
        </c:ser>
        <c:ser>
          <c:idx val="0"/>
          <c:order val="1"/>
          <c:tx>
            <c:strRef>
              <c:f>'2002_2023_AYLIK_IHR'!$A$53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'2002_2023_AYLIK_IHR'!$C$53:$N$53</c:f>
              <c:numCache>
                <c:formatCode>#,##0</c:formatCode>
                <c:ptCount val="12"/>
                <c:pt idx="0">
                  <c:v>295374.95462999999</c:v>
                </c:pt>
                <c:pt idx="1">
                  <c:v>325086.05401000002</c:v>
                </c:pt>
                <c:pt idx="2">
                  <c:v>326942.17726000003</c:v>
                </c:pt>
                <c:pt idx="3">
                  <c:v>390461.09840999998</c:v>
                </c:pt>
                <c:pt idx="4">
                  <c:v>330384.31631000002</c:v>
                </c:pt>
                <c:pt idx="5">
                  <c:v>286911.48207999999</c:v>
                </c:pt>
                <c:pt idx="6">
                  <c:v>294368.00948000001</c:v>
                </c:pt>
                <c:pt idx="7">
                  <c:v>333532.23485000001</c:v>
                </c:pt>
                <c:pt idx="8">
                  <c:v>166231.57717999999</c:v>
                </c:pt>
                <c:pt idx="9">
                  <c:v>464524.54810000001</c:v>
                </c:pt>
                <c:pt idx="10">
                  <c:v>503261.04168000002</c:v>
                </c:pt>
                <c:pt idx="11">
                  <c:v>647436.28095000004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452E-B66D-1EF371E0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6864"/>
        <c:axId val="-1951186320"/>
      </c:lineChart>
      <c:catAx>
        <c:axId val="-195118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6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'2002_2023_AYLIK_IHR'!$C$54:$N$54</c:f>
              <c:numCache>
                <c:formatCode>#,##0</c:formatCode>
                <c:ptCount val="12"/>
                <c:pt idx="0">
                  <c:v>525911.07510000002</c:v>
                </c:pt>
                <c:pt idx="1">
                  <c:v>566115.91532999999</c:v>
                </c:pt>
                <c:pt idx="2">
                  <c:v>673870.37753000006</c:v>
                </c:pt>
                <c:pt idx="3">
                  <c:v>563386.74730000005</c:v>
                </c:pt>
                <c:pt idx="4">
                  <c:v>638904.64191999997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3-42DA-9FF3-1F19EFE6F72D}"/>
            </c:ext>
          </c:extLst>
        </c:ser>
        <c:ser>
          <c:idx val="0"/>
          <c:order val="1"/>
          <c:tx>
            <c:strRef>
              <c:f>'2002_2023_AYLIK_IHR'!$A$55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'2002_2023_AYLIK_IHR'!$C$55:$N$55</c:f>
              <c:numCache>
                <c:formatCode>#,##0</c:formatCode>
                <c:ptCount val="12"/>
                <c:pt idx="0">
                  <c:v>457957.73116999998</c:v>
                </c:pt>
                <c:pt idx="1">
                  <c:v>536898.83403999999</c:v>
                </c:pt>
                <c:pt idx="2">
                  <c:v>616160.55461999995</c:v>
                </c:pt>
                <c:pt idx="3">
                  <c:v>634998.59199999995</c:v>
                </c:pt>
                <c:pt idx="4">
                  <c:v>494716.69890000002</c:v>
                </c:pt>
                <c:pt idx="5">
                  <c:v>619966.64288000006</c:v>
                </c:pt>
                <c:pt idx="6">
                  <c:v>458392.17177000002</c:v>
                </c:pt>
                <c:pt idx="7">
                  <c:v>544494.71669000003</c:v>
                </c:pt>
                <c:pt idx="8">
                  <c:v>576830.52269999997</c:v>
                </c:pt>
                <c:pt idx="9">
                  <c:v>551139.76018999994</c:v>
                </c:pt>
                <c:pt idx="10">
                  <c:v>598847.26315000001</c:v>
                </c:pt>
                <c:pt idx="11">
                  <c:v>586374.08533999999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3-42DA-9FF3-1F19EFE6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366768"/>
        <c:axId val="-1908358064"/>
      </c:lineChart>
      <c:catAx>
        <c:axId val="-190836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5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358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66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'2002_2023_AYLIK_IHR'!$C$3:$N$3</c:f>
              <c:numCache>
                <c:formatCode>#,##0</c:formatCode>
                <c:ptCount val="12"/>
                <c:pt idx="0">
                  <c:v>2549557.3796999999</c:v>
                </c:pt>
                <c:pt idx="1">
                  <c:v>2742220.8972699996</c:v>
                </c:pt>
                <c:pt idx="2">
                  <c:v>2964177.4834699999</c:v>
                </c:pt>
                <c:pt idx="3">
                  <c:v>2748809.52795</c:v>
                </c:pt>
                <c:pt idx="4">
                  <c:v>2408144.8256999999</c:v>
                </c:pt>
                <c:pt idx="5">
                  <c:v>2984399.4978300002</c:v>
                </c:pt>
                <c:pt idx="6">
                  <c:v>2311607.8848699997</c:v>
                </c:pt>
                <c:pt idx="7">
                  <c:v>2759916.1127000004</c:v>
                </c:pt>
                <c:pt idx="8">
                  <c:v>2982059.5754899997</c:v>
                </c:pt>
                <c:pt idx="9">
                  <c:v>3024203.76749</c:v>
                </c:pt>
                <c:pt idx="10">
                  <c:v>3318146.8519200003</c:v>
                </c:pt>
                <c:pt idx="11">
                  <c:v>3425957.5949900001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0-435C-89ED-3527757BB3FD}"/>
            </c:ext>
          </c:extLst>
        </c:ser>
        <c:ser>
          <c:idx val="1"/>
          <c:order val="1"/>
          <c:tx>
            <c:strRef>
              <c:f>'2002_2023_AYLIK_IHR'!$A$2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'2002_2023_AYLIK_IHR'!$C$2:$N$2</c:f>
              <c:numCache>
                <c:formatCode>#,##0</c:formatCode>
                <c:ptCount val="12"/>
                <c:pt idx="0">
                  <c:v>2862819.7398900003</c:v>
                </c:pt>
                <c:pt idx="1">
                  <c:v>2549402.1059499998</c:v>
                </c:pt>
                <c:pt idx="2">
                  <c:v>3183679.19594</c:v>
                </c:pt>
                <c:pt idx="3">
                  <c:v>2563387.8595699999</c:v>
                </c:pt>
                <c:pt idx="4">
                  <c:v>2899402.8966000006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35C-89ED-3527757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62272"/>
        <c:axId val="-1907349216"/>
      </c:lineChart>
      <c:catAx>
        <c:axId val="-19073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9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2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'2002_2023_AYLIK_IHR'!$C$69:$N$69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CDB-95E4-8E6D668BA313}"/>
            </c:ext>
          </c:extLst>
        </c:ser>
        <c:ser>
          <c:idx val="6"/>
          <c:order val="1"/>
          <c:tx>
            <c:strRef>
              <c:f>'2002_2023_AYLIK_IHR'!$A$70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'2002_2023_AYLIK_IHR'!$C$70:$N$70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5-4CDB-95E4-8E6D668BA313}"/>
            </c:ext>
          </c:extLst>
        </c:ser>
        <c:ser>
          <c:idx val="7"/>
          <c:order val="2"/>
          <c:tx>
            <c:strRef>
              <c:f>'2002_2023_AYLIK_IHR'!$A$71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'2002_2023_AYLIK_IHR'!$C$71:$N$71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5-4CDB-95E4-8E6D668BA313}"/>
            </c:ext>
          </c:extLst>
        </c:ser>
        <c:ser>
          <c:idx val="0"/>
          <c:order val="3"/>
          <c:tx>
            <c:strRef>
              <c:f>'2002_2023_AYLIK_IHR'!$A$72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'2002_2023_AYLIK_IHR'!$C$72:$N$72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5-4CDB-95E4-8E6D668BA313}"/>
            </c:ext>
          </c:extLst>
        </c:ser>
        <c:ser>
          <c:idx val="3"/>
          <c:order val="4"/>
          <c:tx>
            <c:strRef>
              <c:f>'2002_2023_AYLIK_IHR'!$A$73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'2002_2023_AYLIK_IHR'!$C$73:$N$73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5-4CDB-95E4-8E6D668BA313}"/>
            </c:ext>
          </c:extLst>
        </c:ser>
        <c:ser>
          <c:idx val="4"/>
          <c:order val="5"/>
          <c:tx>
            <c:strRef>
              <c:f>'2002_2023_AYLIK_IHR'!$A$74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'2002_2023_AYLIK_IHR'!$C$74:$N$74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5-4CDB-95E4-8E6D668BA313}"/>
            </c:ext>
          </c:extLst>
        </c:ser>
        <c:ser>
          <c:idx val="1"/>
          <c:order val="6"/>
          <c:tx>
            <c:strRef>
              <c:f>'2002_2023_AYLIK_IHR'!$A$75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'2002_2023_AYLIK_IHR'!$C$75:$N$75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5-4CDB-95E4-8E6D668BA313}"/>
            </c:ext>
          </c:extLst>
        </c:ser>
        <c:ser>
          <c:idx val="2"/>
          <c:order val="7"/>
          <c:tx>
            <c:strRef>
              <c:f>'2002_2023_AYLIK_IHR'!$A$76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'2002_2023_AYLIK_IHR'!$C$76:$N$76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5-4CDB-95E4-8E6D668BA313}"/>
            </c:ext>
          </c:extLst>
        </c:ser>
        <c:ser>
          <c:idx val="8"/>
          <c:order val="8"/>
          <c:tx>
            <c:strRef>
              <c:f>'2002_2023_AYLIK_IHR'!$A$77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'2002_2023_AYLIK_IHR'!$C$77:$N$77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5-4CDB-95E4-8E6D668BA313}"/>
            </c:ext>
          </c:extLst>
        </c:ser>
        <c:ser>
          <c:idx val="9"/>
          <c:order val="9"/>
          <c:tx>
            <c:strRef>
              <c:f>'2002_2023_AYLIK_IHR'!$A$78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'2002_2023_AYLIK_IHR'!$C$78:$N$78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5-4CDB-95E4-8E6D668BA313}"/>
            </c:ext>
          </c:extLst>
        </c:ser>
        <c:ser>
          <c:idx val="10"/>
          <c:order val="10"/>
          <c:tx>
            <c:strRef>
              <c:f>'2002_2023_AYLIK_IHR'!$A$79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'2002_2023_AYLIK_IHR'!$C$79:$N$79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E5-4CDB-95E4-8E6D668BA313}"/>
            </c:ext>
          </c:extLst>
        </c:ser>
        <c:ser>
          <c:idx val="11"/>
          <c:order val="11"/>
          <c:tx>
            <c:strRef>
              <c:f>'2002_2023_AYLIK_IHR'!$A$81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'2002_2023_AYLIK_IHR'!$C$81:$N$81</c:f>
              <c:numCache>
                <c:formatCode>#,##0</c:formatCode>
                <c:ptCount val="12"/>
                <c:pt idx="0">
                  <c:v>15306487.643915899</c:v>
                </c:pt>
                <c:pt idx="1">
                  <c:v>15777151.373676499</c:v>
                </c:pt>
                <c:pt idx="2">
                  <c:v>18125533.345878098</c:v>
                </c:pt>
                <c:pt idx="3">
                  <c:v>18106582.520971801</c:v>
                </c:pt>
                <c:pt idx="4">
                  <c:v>18587253.5966384</c:v>
                </c:pt>
                <c:pt idx="5">
                  <c:v>19036800.670268498</c:v>
                </c:pt>
                <c:pt idx="6">
                  <c:v>19020902.292177301</c:v>
                </c:pt>
                <c:pt idx="7">
                  <c:v>18681996.8976386</c:v>
                </c:pt>
                <c:pt idx="8">
                  <c:v>19984264.497713201</c:v>
                </c:pt>
                <c:pt idx="9">
                  <c:v>21100833.1277362</c:v>
                </c:pt>
                <c:pt idx="10">
                  <c:v>20749365.9948617</c:v>
                </c:pt>
                <c:pt idx="11">
                  <c:v>21316881.481321499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E5-4CDB-95E4-8E6D668BA313}"/>
            </c:ext>
          </c:extLst>
        </c:ser>
        <c:ser>
          <c:idx val="12"/>
          <c:order val="12"/>
          <c:tx>
            <c:strRef>
              <c:f>'2002_2023_AYLIK_IHR'!$A$82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'2002_2023_AYLIK_IHR'!$C$82:$N$82</c:f>
              <c:numCache>
                <c:formatCode>#,##0</c:formatCode>
                <c:ptCount val="12"/>
                <c:pt idx="0">
                  <c:v>17553752.158</c:v>
                </c:pt>
                <c:pt idx="1">
                  <c:v>19904337.681000002</c:v>
                </c:pt>
                <c:pt idx="2">
                  <c:v>22609642.478</c:v>
                </c:pt>
                <c:pt idx="3">
                  <c:v>23331222.199999999</c:v>
                </c:pt>
                <c:pt idx="4">
                  <c:v>18931948.050999999</c:v>
                </c:pt>
                <c:pt idx="5">
                  <c:v>23359581.311999999</c:v>
                </c:pt>
                <c:pt idx="6">
                  <c:v>18536559.431000002</c:v>
                </c:pt>
                <c:pt idx="7">
                  <c:v>21275790.603999998</c:v>
                </c:pt>
                <c:pt idx="8">
                  <c:v>22596830.142000001</c:v>
                </c:pt>
                <c:pt idx="9">
                  <c:v>21300956.070999999</c:v>
                </c:pt>
                <c:pt idx="10">
                  <c:v>21871010.572999999</c:v>
                </c:pt>
                <c:pt idx="11">
                  <c:v>22916757.784000002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E5-4CDB-95E4-8E6D668BA313}"/>
            </c:ext>
          </c:extLst>
        </c:ser>
        <c:ser>
          <c:idx val="13"/>
          <c:order val="13"/>
          <c:tx>
            <c:strRef>
              <c:f>'2002_2023_AYLIK_IHR'!$A$83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val>
            <c:numRef>
              <c:f>'2002_2023_AYLIK_IHR'!$C$83:$N$83</c:f>
              <c:numCache>
                <c:formatCode>#,##0</c:formatCode>
                <c:ptCount val="12"/>
                <c:pt idx="0">
                  <c:v>19346566.199999999</c:v>
                </c:pt>
                <c:pt idx="1">
                  <c:v>18601799.513999999</c:v>
                </c:pt>
                <c:pt idx="2">
                  <c:v>23590016.831</c:v>
                </c:pt>
                <c:pt idx="3">
                  <c:v>19330683.668000001</c:v>
                </c:pt>
                <c:pt idx="4">
                  <c:v>21651485.761999998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5-4CDB-95E4-8E6D668B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56832"/>
        <c:axId val="-1907355200"/>
      </c:lineChart>
      <c:catAx>
        <c:axId val="-19073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6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2002-2022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'2002_2023_AYLIK_IHR'!$A$62:$A$83</c:f>
              <c:strCach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'2002_2023_AYLIK_IHR'!$A$62:$A$82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'2002_2023_AYLIK_IHR'!$O$62:$O$83</c:f>
              <c:numCache>
                <c:formatCode>#,##0</c:formatCode>
                <c:ptCount val="22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225794053.44279772</c:v>
                </c:pt>
                <c:pt idx="20">
                  <c:v>254188388.48499998</c:v>
                </c:pt>
                <c:pt idx="21">
                  <c:v>102520551.97499999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F-4C54-B889-9BE2071B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7361184"/>
        <c:axId val="-1907354656"/>
      </c:barChart>
      <c:catAx>
        <c:axId val="-19073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4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11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'2002_2023_AYLIK_IHR'!$C$4:$N$4</c:f>
              <c:numCache>
                <c:formatCode>#,##0</c:formatCode>
                <c:ptCount val="12"/>
                <c:pt idx="0">
                  <c:v>983893.83568000002</c:v>
                </c:pt>
                <c:pt idx="1">
                  <c:v>826132.11098</c:v>
                </c:pt>
                <c:pt idx="2">
                  <c:v>1115518.6287700001</c:v>
                </c:pt>
                <c:pt idx="3">
                  <c:v>866314.67345999996</c:v>
                </c:pt>
                <c:pt idx="4">
                  <c:v>946577.69697000005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4-4AD7-8D6F-3E8D49121D16}"/>
            </c:ext>
          </c:extLst>
        </c:ser>
        <c:ser>
          <c:idx val="0"/>
          <c:order val="1"/>
          <c:tx>
            <c:strRef>
              <c:f>'2002_2023_AYLIK_IHR'!$A$5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'2002_2023_AYLIK_IHR'!$C$5:$N$5</c:f>
              <c:numCache>
                <c:formatCode>#,##0</c:formatCode>
                <c:ptCount val="12"/>
                <c:pt idx="0">
                  <c:v>828945.51020000002</c:v>
                </c:pt>
                <c:pt idx="1">
                  <c:v>938099.47031999996</c:v>
                </c:pt>
                <c:pt idx="2">
                  <c:v>960869.57848000003</c:v>
                </c:pt>
                <c:pt idx="3">
                  <c:v>811604.11647000001</c:v>
                </c:pt>
                <c:pt idx="4">
                  <c:v>864789.17327999999</c:v>
                </c:pt>
                <c:pt idx="5">
                  <c:v>994772.19979999994</c:v>
                </c:pt>
                <c:pt idx="6">
                  <c:v>826260.72427000001</c:v>
                </c:pt>
                <c:pt idx="7">
                  <c:v>993087.55908000004</c:v>
                </c:pt>
                <c:pt idx="8">
                  <c:v>1009061.34397</c:v>
                </c:pt>
                <c:pt idx="9">
                  <c:v>1039742.86</c:v>
                </c:pt>
                <c:pt idx="10">
                  <c:v>1072880.77941</c:v>
                </c:pt>
                <c:pt idx="11">
                  <c:v>1122497.64934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4-4AD7-8D6F-3E8D4912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392"/>
        <c:axId val="-1907348672"/>
      </c:lineChart>
      <c:catAx>
        <c:axId val="-19073513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8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'2002_2023_AYLIK_IHR'!$C$6:$N$6</c:f>
              <c:numCache>
                <c:formatCode>#,##0</c:formatCode>
                <c:ptCount val="12"/>
                <c:pt idx="0">
                  <c:v>324267.18180999998</c:v>
                </c:pt>
                <c:pt idx="1">
                  <c:v>308423.74320999999</c:v>
                </c:pt>
                <c:pt idx="2">
                  <c:v>307134.88104000001</c:v>
                </c:pt>
                <c:pt idx="3">
                  <c:v>235284.45908999999</c:v>
                </c:pt>
                <c:pt idx="4">
                  <c:v>249466.21406999999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4-4A2A-8F37-E7F2A36BC1BD}"/>
            </c:ext>
          </c:extLst>
        </c:ser>
        <c:ser>
          <c:idx val="0"/>
          <c:order val="1"/>
          <c:tx>
            <c:strRef>
              <c:f>'2002_2023_AYLIK_IHR'!$A$7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'2002_2023_AYLIK_IHR'!$C$7:$N$7</c:f>
              <c:numCache>
                <c:formatCode>#,##0</c:formatCode>
                <c:ptCount val="12"/>
                <c:pt idx="0">
                  <c:v>284427.62802</c:v>
                </c:pt>
                <c:pt idx="1">
                  <c:v>253755.51634</c:v>
                </c:pt>
                <c:pt idx="2">
                  <c:v>224880.32947</c:v>
                </c:pt>
                <c:pt idx="3">
                  <c:v>209873.58611</c:v>
                </c:pt>
                <c:pt idx="4">
                  <c:v>189527.81724</c:v>
                </c:pt>
                <c:pt idx="5">
                  <c:v>293428.89767999999</c:v>
                </c:pt>
                <c:pt idx="6">
                  <c:v>155047.71494000001</c:v>
                </c:pt>
                <c:pt idx="7">
                  <c:v>154822.78200000001</c:v>
                </c:pt>
                <c:pt idx="8">
                  <c:v>178508.83301</c:v>
                </c:pt>
                <c:pt idx="9">
                  <c:v>238876.24402000001</c:v>
                </c:pt>
                <c:pt idx="10">
                  <c:v>354076.88809999998</c:v>
                </c:pt>
                <c:pt idx="11">
                  <c:v>414803.45147999999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4-4A2A-8F37-E7F2A36B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2480"/>
        <c:axId val="-1907360096"/>
      </c:lineChart>
      <c:catAx>
        <c:axId val="-19073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60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2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'2002_2023_AYLIK_IHR'!$C$8:$N$8</c:f>
              <c:numCache>
                <c:formatCode>#,##0</c:formatCode>
                <c:ptCount val="12"/>
                <c:pt idx="0">
                  <c:v>170580.06958000001</c:v>
                </c:pt>
                <c:pt idx="1">
                  <c:v>170790.93497999999</c:v>
                </c:pt>
                <c:pt idx="2">
                  <c:v>208547.15588000001</c:v>
                </c:pt>
                <c:pt idx="3">
                  <c:v>168527.26183</c:v>
                </c:pt>
                <c:pt idx="4">
                  <c:v>185489.56826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3-4BDD-ACF4-0487D79D0841}"/>
            </c:ext>
          </c:extLst>
        </c:ser>
        <c:ser>
          <c:idx val="0"/>
          <c:order val="1"/>
          <c:tx>
            <c:strRef>
              <c:f>'2002_2023_AYLIK_IHR'!$A$9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'2002_2023_AYLIK_IHR'!$C$9:$N$9</c:f>
              <c:numCache>
                <c:formatCode>#,##0</c:formatCode>
                <c:ptCount val="12"/>
                <c:pt idx="0">
                  <c:v>172966.68771</c:v>
                </c:pt>
                <c:pt idx="1">
                  <c:v>202800.77635999999</c:v>
                </c:pt>
                <c:pt idx="2">
                  <c:v>229785.32113999999</c:v>
                </c:pt>
                <c:pt idx="3">
                  <c:v>206672.23843999999</c:v>
                </c:pt>
                <c:pt idx="4">
                  <c:v>157716.62091999999</c:v>
                </c:pt>
                <c:pt idx="5">
                  <c:v>182173.97292</c:v>
                </c:pt>
                <c:pt idx="6">
                  <c:v>160742.92937999999</c:v>
                </c:pt>
                <c:pt idx="7">
                  <c:v>235788.68835000001</c:v>
                </c:pt>
                <c:pt idx="8">
                  <c:v>261484.11635</c:v>
                </c:pt>
                <c:pt idx="9">
                  <c:v>246207.51204999999</c:v>
                </c:pt>
                <c:pt idx="10">
                  <c:v>231119.84904999999</c:v>
                </c:pt>
                <c:pt idx="11">
                  <c:v>237137.17118999999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3-4BDD-ACF4-0487D79D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63904"/>
        <c:axId val="-1907359552"/>
      </c:lineChart>
      <c:catAx>
        <c:axId val="-1907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9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3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71438</xdr:colOff>
      <xdr:row>0</xdr:row>
      <xdr:rowOff>0</xdr:rowOff>
    </xdr:from>
    <xdr:to>
      <xdr:col>0</xdr:col>
      <xdr:colOff>2519438</xdr:colOff>
      <xdr:row>3</xdr:row>
      <xdr:rowOff>125412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8" y="0"/>
          <a:ext cx="2448000" cy="76766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35719</xdr:colOff>
      <xdr:row>0</xdr:row>
      <xdr:rowOff>0</xdr:rowOff>
    </xdr:from>
    <xdr:to>
      <xdr:col>0</xdr:col>
      <xdr:colOff>2571148</xdr:colOff>
      <xdr:row>3</xdr:row>
      <xdr:rowOff>125412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9" y="0"/>
          <a:ext cx="2535429" cy="7826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0</xdr:rowOff>
    </xdr:from>
    <xdr:to>
      <xdr:col>0</xdr:col>
      <xdr:colOff>3036307</xdr:colOff>
      <xdr:row>3</xdr:row>
      <xdr:rowOff>142873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3" y="0"/>
          <a:ext cx="3012494" cy="6429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23813</xdr:rowOff>
    </xdr:from>
    <xdr:to>
      <xdr:col>2</xdr:col>
      <xdr:colOff>380999</xdr:colOff>
      <xdr:row>3</xdr:row>
      <xdr:rowOff>142875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3"/>
          <a:ext cx="3381374" cy="785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476250</xdr:colOff>
      <xdr:row>3</xdr:row>
      <xdr:rowOff>49905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05050" cy="5356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tabSelected="1" zoomScale="70" zoomScaleNormal="70" workbookViewId="0">
      <pane xSplit="1" ySplit="7" topLeftCell="B26" activePane="bottomRight" state="frozen"/>
      <selection activeCell="B16" sqref="B16"/>
      <selection pane="topRight" activeCell="B16" sqref="B16"/>
      <selection pane="bottomLeft" activeCell="B16" sqref="B16"/>
      <selection pane="bottomRight" activeCell="E12" sqref="E12"/>
    </sheetView>
  </sheetViews>
  <sheetFormatPr defaultColWidth="9.1796875" defaultRowHeight="12.5" x14ac:dyDescent="0.25"/>
  <cols>
    <col min="1" max="1" width="52.1796875" style="1" customWidth="1"/>
    <col min="2" max="2" width="17.81640625" style="1" customWidth="1"/>
    <col min="3" max="3" width="17" style="1" bestFit="1" customWidth="1"/>
    <col min="4" max="4" width="10.54296875" style="1" bestFit="1" customWidth="1"/>
    <col min="5" max="5" width="13.54296875" style="1" bestFit="1" customWidth="1"/>
    <col min="6" max="7" width="18.81640625" style="1" bestFit="1" customWidth="1"/>
    <col min="8" max="8" width="10.1796875" style="1" bestFit="1" customWidth="1"/>
    <col min="9" max="9" width="13.54296875" style="1" bestFit="1" customWidth="1"/>
    <col min="10" max="11" width="18.81640625" style="1" bestFit="1" customWidth="1"/>
    <col min="12" max="13" width="9.453125" style="1" bestFit="1" customWidth="1"/>
    <col min="14" max="16384" width="9.1796875" style="1"/>
  </cols>
  <sheetData>
    <row r="1" spans="1:13" ht="25" x14ac:dyDescent="0.5">
      <c r="B1" s="148" t="s">
        <v>228</v>
      </c>
      <c r="C1" s="148"/>
      <c r="D1" s="148"/>
      <c r="E1" s="148"/>
      <c r="F1" s="148"/>
      <c r="G1" s="148"/>
      <c r="H1" s="148"/>
      <c r="I1" s="148"/>
      <c r="J1" s="148"/>
      <c r="K1" s="65"/>
      <c r="L1" s="65"/>
      <c r="M1" s="65"/>
    </row>
    <row r="5" spans="1:13" ht="25" x14ac:dyDescent="0.25">
      <c r="A5" s="145" t="s">
        <v>125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7"/>
    </row>
    <row r="6" spans="1:13" ht="18" x14ac:dyDescent="0.25">
      <c r="A6" s="2"/>
      <c r="B6" s="144" t="s">
        <v>229</v>
      </c>
      <c r="C6" s="144"/>
      <c r="D6" s="144"/>
      <c r="E6" s="144"/>
      <c r="F6" s="144" t="s">
        <v>230</v>
      </c>
      <c r="G6" s="144"/>
      <c r="H6" s="144"/>
      <c r="I6" s="144"/>
      <c r="J6" s="144" t="s">
        <v>104</v>
      </c>
      <c r="K6" s="144"/>
      <c r="L6" s="144"/>
      <c r="M6" s="144"/>
    </row>
    <row r="7" spans="1:13" ht="29" x14ac:dyDescent="0.4">
      <c r="A7" s="3" t="s">
        <v>1</v>
      </c>
      <c r="B7" s="4">
        <v>2022</v>
      </c>
      <c r="C7" s="5">
        <v>2023</v>
      </c>
      <c r="D7" s="6" t="s">
        <v>118</v>
      </c>
      <c r="E7" s="6" t="s">
        <v>119</v>
      </c>
      <c r="F7" s="4">
        <v>2022</v>
      </c>
      <c r="G7" s="5">
        <v>2023</v>
      </c>
      <c r="H7" s="6" t="s">
        <v>118</v>
      </c>
      <c r="I7" s="6" t="s">
        <v>119</v>
      </c>
      <c r="J7" s="4" t="s">
        <v>128</v>
      </c>
      <c r="K7" s="4" t="s">
        <v>129</v>
      </c>
      <c r="L7" s="6" t="s">
        <v>118</v>
      </c>
      <c r="M7" s="6" t="s">
        <v>119</v>
      </c>
    </row>
    <row r="8" spans="1:13" ht="16.5" x14ac:dyDescent="0.35">
      <c r="A8" s="82" t="s">
        <v>2</v>
      </c>
      <c r="B8" s="7">
        <f>B9+B18+B20</f>
        <v>2408144.8256999999</v>
      </c>
      <c r="C8" s="7">
        <f>C9+C18+C20</f>
        <v>2899402.8966000006</v>
      </c>
      <c r="D8" s="9">
        <f t="shared" ref="D8:D46" si="0">(C8-B8)/B8*100</f>
        <v>20.399855758558942</v>
      </c>
      <c r="E8" s="9">
        <f t="shared" ref="E8:E45" si="1">C8/C$46*100</f>
        <v>13.39124219220407</v>
      </c>
      <c r="F8" s="7">
        <f>F9+F18+F20</f>
        <v>13412910.114089999</v>
      </c>
      <c r="G8" s="7">
        <f>G9+G18+G20</f>
        <v>14058691.797950003</v>
      </c>
      <c r="H8" s="9">
        <f t="shared" ref="H8:H46" si="2">(G8-F8)/F8*100</f>
        <v>4.8146276860651067</v>
      </c>
      <c r="I8" s="9">
        <f t="shared" ref="I8:I45" si="3">G8/G$46*100</f>
        <v>13.713047313067788</v>
      </c>
      <c r="J8" s="7">
        <f>J9+J18+J20</f>
        <v>32086775.681090001</v>
      </c>
      <c r="K8" s="7">
        <f>K9+K18+K20</f>
        <v>34864983.083240002</v>
      </c>
      <c r="L8" s="9">
        <f t="shared" ref="L8:L46" si="4">(K8-J8)/J8*100</f>
        <v>8.6584187509600987</v>
      </c>
      <c r="M8" s="9">
        <f t="shared" ref="M8:M45" si="5">K8/K$46*100</f>
        <v>13.705972171246344</v>
      </c>
    </row>
    <row r="9" spans="1:13" ht="15.5" x14ac:dyDescent="0.35">
      <c r="A9" s="8" t="s">
        <v>3</v>
      </c>
      <c r="B9" s="7">
        <f>B10+B11+B12+B13+B14+B15+B16+B17</f>
        <v>1494279.6601999998</v>
      </c>
      <c r="C9" s="7">
        <f>C10+C11+C12+C13+C14+C15+C16+C17</f>
        <v>1858484.1495900005</v>
      </c>
      <c r="D9" s="9">
        <f t="shared" si="0"/>
        <v>24.373248133569202</v>
      </c>
      <c r="E9" s="9">
        <f t="shared" si="1"/>
        <v>8.5836333359246009</v>
      </c>
      <c r="F9" s="7">
        <f>F10+F11+F12+F13+F14+F15+F16+F17</f>
        <v>8411598.7242799997</v>
      </c>
      <c r="G9" s="7">
        <f>G10+G11+G12+G13+G14+G15+G16+G17</f>
        <v>9335671.3656600025</v>
      </c>
      <c r="H9" s="9">
        <f t="shared" si="2"/>
        <v>10.985695724080083</v>
      </c>
      <c r="I9" s="9">
        <f t="shared" si="3"/>
        <v>9.106146217332638</v>
      </c>
      <c r="J9" s="7">
        <f>J10+J11+J12+J13+J14+J15+J16+J17</f>
        <v>20511944.153030001</v>
      </c>
      <c r="K9" s="7">
        <f>K10+K11+K12+K13+K14+K15+K16+K17</f>
        <v>22642846.100040004</v>
      </c>
      <c r="L9" s="9">
        <f t="shared" si="4"/>
        <v>10.388590818658351</v>
      </c>
      <c r="M9" s="9">
        <f t="shared" si="5"/>
        <v>8.9012582562860096</v>
      </c>
    </row>
    <row r="10" spans="1:13" ht="14" x14ac:dyDescent="0.3">
      <c r="A10" s="10" t="s">
        <v>130</v>
      </c>
      <c r="B10" s="11">
        <v>864789.17327999999</v>
      </c>
      <c r="C10" s="11">
        <v>946577.69697000005</v>
      </c>
      <c r="D10" s="12">
        <f t="shared" si="0"/>
        <v>9.4576257678839735</v>
      </c>
      <c r="E10" s="12">
        <f t="shared" si="1"/>
        <v>4.3718833311260132</v>
      </c>
      <c r="F10" s="11">
        <v>4404307.8487499999</v>
      </c>
      <c r="G10" s="11">
        <v>4738436.9458600003</v>
      </c>
      <c r="H10" s="12">
        <f t="shared" si="2"/>
        <v>7.5864155863861926</v>
      </c>
      <c r="I10" s="12">
        <f t="shared" si="3"/>
        <v>4.6219385816567637</v>
      </c>
      <c r="J10" s="11">
        <v>10173165.60795</v>
      </c>
      <c r="K10" s="11">
        <v>11796740.061729999</v>
      </c>
      <c r="L10" s="12">
        <f t="shared" si="4"/>
        <v>15.959382913330616</v>
      </c>
      <c r="M10" s="12">
        <f t="shared" si="5"/>
        <v>4.6374837071188049</v>
      </c>
    </row>
    <row r="11" spans="1:13" ht="14" x14ac:dyDescent="0.3">
      <c r="A11" s="10" t="s">
        <v>131</v>
      </c>
      <c r="B11" s="11">
        <v>189527.81724</v>
      </c>
      <c r="C11" s="11">
        <v>249466.21406999999</v>
      </c>
      <c r="D11" s="12">
        <f t="shared" si="0"/>
        <v>31.625118519726158</v>
      </c>
      <c r="E11" s="12">
        <f t="shared" si="1"/>
        <v>1.1521898164967141</v>
      </c>
      <c r="F11" s="11">
        <v>1162464.8771800001</v>
      </c>
      <c r="G11" s="11">
        <v>1424576.4792200001</v>
      </c>
      <c r="H11" s="12">
        <f t="shared" si="2"/>
        <v>22.547915828291622</v>
      </c>
      <c r="I11" s="12">
        <f t="shared" si="3"/>
        <v>1.389552096410277</v>
      </c>
      <c r="J11" s="11">
        <v>3066480.6574499998</v>
      </c>
      <c r="K11" s="11">
        <v>3214141.2904500002</v>
      </c>
      <c r="L11" s="12">
        <f t="shared" si="4"/>
        <v>4.8153127149607027</v>
      </c>
      <c r="M11" s="12">
        <f t="shared" si="5"/>
        <v>1.2635293978541544</v>
      </c>
    </row>
    <row r="12" spans="1:13" ht="14" x14ac:dyDescent="0.3">
      <c r="A12" s="10" t="s">
        <v>132</v>
      </c>
      <c r="B12" s="11">
        <v>157716.62091999999</v>
      </c>
      <c r="C12" s="11">
        <v>185489.56826</v>
      </c>
      <c r="D12" s="12">
        <f t="shared" si="0"/>
        <v>17.609397904921849</v>
      </c>
      <c r="E12" s="12">
        <f t="shared" si="1"/>
        <v>0.85670595680573702</v>
      </c>
      <c r="F12" s="11">
        <v>969941.64457</v>
      </c>
      <c r="G12" s="11">
        <v>903934.99052999995</v>
      </c>
      <c r="H12" s="12">
        <f t="shared" si="2"/>
        <v>-6.8052190984399363</v>
      </c>
      <c r="I12" s="12">
        <f t="shared" si="3"/>
        <v>0.88171100634575961</v>
      </c>
      <c r="J12" s="11">
        <v>2255289.96655</v>
      </c>
      <c r="K12" s="11">
        <v>2458589.22982</v>
      </c>
      <c r="L12" s="12">
        <f t="shared" si="4"/>
        <v>9.0143292563392343</v>
      </c>
      <c r="M12" s="12">
        <f t="shared" si="5"/>
        <v>0.96651002193193691</v>
      </c>
    </row>
    <row r="13" spans="1:13" ht="14" x14ac:dyDescent="0.3">
      <c r="A13" s="10" t="s">
        <v>133</v>
      </c>
      <c r="B13" s="11">
        <v>94929.953850000005</v>
      </c>
      <c r="C13" s="11">
        <v>120159.17057</v>
      </c>
      <c r="D13" s="12">
        <f t="shared" si="0"/>
        <v>26.57666594873205</v>
      </c>
      <c r="E13" s="12">
        <f t="shared" si="1"/>
        <v>0.55496963067951888</v>
      </c>
      <c r="F13" s="11">
        <v>634076.97097000002</v>
      </c>
      <c r="G13" s="11">
        <v>613217.15598000004</v>
      </c>
      <c r="H13" s="12">
        <f t="shared" si="2"/>
        <v>-3.2897922405365079</v>
      </c>
      <c r="I13" s="12">
        <f t="shared" si="3"/>
        <v>0.59814070853767476</v>
      </c>
      <c r="J13" s="11">
        <v>1629790.5708699999</v>
      </c>
      <c r="K13" s="11">
        <v>1549640.7137500001</v>
      </c>
      <c r="L13" s="12">
        <f t="shared" si="4"/>
        <v>-4.9178010078445213</v>
      </c>
      <c r="M13" s="12">
        <f t="shared" si="5"/>
        <v>0.60918809131153184</v>
      </c>
    </row>
    <row r="14" spans="1:13" ht="14" x14ac:dyDescent="0.3">
      <c r="A14" s="10" t="s">
        <v>134</v>
      </c>
      <c r="B14" s="11">
        <v>99421.289829999994</v>
      </c>
      <c r="C14" s="11">
        <v>143664.74707000001</v>
      </c>
      <c r="D14" s="12">
        <f t="shared" si="0"/>
        <v>44.500988989030112</v>
      </c>
      <c r="E14" s="12">
        <f t="shared" si="1"/>
        <v>0.6635329725137965</v>
      </c>
      <c r="F14" s="11">
        <v>719597.03142000001</v>
      </c>
      <c r="G14" s="11">
        <v>722638.08203000005</v>
      </c>
      <c r="H14" s="12">
        <f t="shared" si="2"/>
        <v>0.42260466305691236</v>
      </c>
      <c r="I14" s="12">
        <f t="shared" si="3"/>
        <v>0.7048714312484563</v>
      </c>
      <c r="J14" s="11">
        <v>2087290.7610500001</v>
      </c>
      <c r="K14" s="11">
        <v>1750580.30018</v>
      </c>
      <c r="L14" s="12">
        <f t="shared" si="4"/>
        <v>-16.131459361254478</v>
      </c>
      <c r="M14" s="12">
        <f t="shared" si="5"/>
        <v>0.68818059714857738</v>
      </c>
    </row>
    <row r="15" spans="1:13" ht="14" x14ac:dyDescent="0.3">
      <c r="A15" s="10" t="s">
        <v>135</v>
      </c>
      <c r="B15" s="11">
        <v>21837.58901</v>
      </c>
      <c r="C15" s="11">
        <v>103611.15989</v>
      </c>
      <c r="D15" s="12">
        <f t="shared" si="0"/>
        <v>374.46245023914389</v>
      </c>
      <c r="E15" s="12">
        <f t="shared" si="1"/>
        <v>0.47854064625830645</v>
      </c>
      <c r="F15" s="11">
        <v>166305.00739000001</v>
      </c>
      <c r="G15" s="11">
        <v>480269.48992999998</v>
      </c>
      <c r="H15" s="12">
        <f t="shared" si="2"/>
        <v>188.78835187669688</v>
      </c>
      <c r="I15" s="12">
        <f t="shared" si="3"/>
        <v>0.46846167005335226</v>
      </c>
      <c r="J15" s="11">
        <v>362691.55564999999</v>
      </c>
      <c r="K15" s="11">
        <v>809427.20323999994</v>
      </c>
      <c r="L15" s="12">
        <f t="shared" si="4"/>
        <v>123.17233214580357</v>
      </c>
      <c r="M15" s="12">
        <f t="shared" si="5"/>
        <v>0.31819854023076249</v>
      </c>
    </row>
    <row r="16" spans="1:13" ht="14" x14ac:dyDescent="0.3">
      <c r="A16" s="10" t="s">
        <v>136</v>
      </c>
      <c r="B16" s="11">
        <v>53632.734109999998</v>
      </c>
      <c r="C16" s="11">
        <v>95490.174329999994</v>
      </c>
      <c r="D16" s="12">
        <f t="shared" si="0"/>
        <v>78.044576534455558</v>
      </c>
      <c r="E16" s="12">
        <f t="shared" si="1"/>
        <v>0.44103289436881282</v>
      </c>
      <c r="F16" s="11">
        <v>279328.08221999998</v>
      </c>
      <c r="G16" s="11">
        <v>376086.68504000001</v>
      </c>
      <c r="H16" s="12">
        <f t="shared" si="2"/>
        <v>34.639769138497343</v>
      </c>
      <c r="I16" s="12">
        <f t="shared" si="3"/>
        <v>0.36684028499154991</v>
      </c>
      <c r="J16" s="11">
        <v>789717.65394999995</v>
      </c>
      <c r="K16" s="11">
        <v>925629.76</v>
      </c>
      <c r="L16" s="12">
        <f t="shared" si="4"/>
        <v>17.210214988888318</v>
      </c>
      <c r="M16" s="12">
        <f t="shared" si="5"/>
        <v>0.36387958947658444</v>
      </c>
    </row>
    <row r="17" spans="1:13" ht="14" x14ac:dyDescent="0.3">
      <c r="A17" s="10" t="s">
        <v>137</v>
      </c>
      <c r="B17" s="11">
        <v>12424.481959999999</v>
      </c>
      <c r="C17" s="11">
        <v>14025.41843</v>
      </c>
      <c r="D17" s="12">
        <f t="shared" si="0"/>
        <v>12.885337796409829</v>
      </c>
      <c r="E17" s="12">
        <f t="shared" si="1"/>
        <v>6.4778087675699716E-2</v>
      </c>
      <c r="F17" s="11">
        <v>75577.261780000001</v>
      </c>
      <c r="G17" s="11">
        <v>76511.537070000006</v>
      </c>
      <c r="H17" s="12">
        <f t="shared" si="2"/>
        <v>1.2361856833601799</v>
      </c>
      <c r="I17" s="12">
        <f t="shared" si="3"/>
        <v>7.4630438088801571E-2</v>
      </c>
      <c r="J17" s="11">
        <v>147517.37956</v>
      </c>
      <c r="K17" s="11">
        <v>138097.54087</v>
      </c>
      <c r="L17" s="12">
        <f t="shared" si="4"/>
        <v>-6.3855789182918992</v>
      </c>
      <c r="M17" s="12">
        <f t="shared" si="5"/>
        <v>5.428831121365571E-2</v>
      </c>
    </row>
    <row r="18" spans="1:13" ht="15.5" x14ac:dyDescent="0.35">
      <c r="A18" s="8" t="s">
        <v>12</v>
      </c>
      <c r="B18" s="7">
        <f>B19</f>
        <v>301401.84957000002</v>
      </c>
      <c r="C18" s="7">
        <f>C19</f>
        <v>310330.26254999998</v>
      </c>
      <c r="D18" s="9">
        <f t="shared" si="0"/>
        <v>2.9622953517829549</v>
      </c>
      <c r="E18" s="9">
        <f t="shared" si="1"/>
        <v>1.4332977697754727</v>
      </c>
      <c r="F18" s="7">
        <f>F19</f>
        <v>1681729.22703</v>
      </c>
      <c r="G18" s="7">
        <f>G19</f>
        <v>1405302.49006</v>
      </c>
      <c r="H18" s="9">
        <f t="shared" si="2"/>
        <v>-16.437053749620588</v>
      </c>
      <c r="I18" s="9">
        <f t="shared" si="3"/>
        <v>1.3707519741043612</v>
      </c>
      <c r="J18" s="7">
        <f>J19</f>
        <v>3860142.08977</v>
      </c>
      <c r="K18" s="7">
        <f>K19</f>
        <v>3788107.87163</v>
      </c>
      <c r="L18" s="9">
        <f t="shared" si="4"/>
        <v>-1.8661027616289652</v>
      </c>
      <c r="M18" s="9">
        <f t="shared" si="5"/>
        <v>1.4891646712198865</v>
      </c>
    </row>
    <row r="19" spans="1:13" ht="14" x14ac:dyDescent="0.3">
      <c r="A19" s="10" t="s">
        <v>138</v>
      </c>
      <c r="B19" s="11">
        <v>301401.84957000002</v>
      </c>
      <c r="C19" s="11">
        <v>310330.26254999998</v>
      </c>
      <c r="D19" s="12">
        <f t="shared" si="0"/>
        <v>2.9622953517829549</v>
      </c>
      <c r="E19" s="12">
        <f t="shared" si="1"/>
        <v>1.4332977697754727</v>
      </c>
      <c r="F19" s="11">
        <v>1681729.22703</v>
      </c>
      <c r="G19" s="11">
        <v>1405302.49006</v>
      </c>
      <c r="H19" s="12">
        <f t="shared" si="2"/>
        <v>-16.437053749620588</v>
      </c>
      <c r="I19" s="12">
        <f t="shared" si="3"/>
        <v>1.3707519741043612</v>
      </c>
      <c r="J19" s="11">
        <v>3860142.08977</v>
      </c>
      <c r="K19" s="11">
        <v>3788107.87163</v>
      </c>
      <c r="L19" s="12">
        <f t="shared" si="4"/>
        <v>-1.8661027616289652</v>
      </c>
      <c r="M19" s="12">
        <f t="shared" si="5"/>
        <v>1.4891646712198865</v>
      </c>
    </row>
    <row r="20" spans="1:13" ht="15.5" x14ac:dyDescent="0.35">
      <c r="A20" s="8" t="s">
        <v>110</v>
      </c>
      <c r="B20" s="7">
        <f>B21</f>
        <v>612463.31593000004</v>
      </c>
      <c r="C20" s="7">
        <f>C21</f>
        <v>730588.48445999995</v>
      </c>
      <c r="D20" s="9">
        <f t="shared" si="0"/>
        <v>19.286896938575293</v>
      </c>
      <c r="E20" s="9">
        <f t="shared" si="1"/>
        <v>3.3743110865039947</v>
      </c>
      <c r="F20" s="7">
        <f>F21</f>
        <v>3319582.1627799999</v>
      </c>
      <c r="G20" s="7">
        <f>G21</f>
        <v>3317717.9422300002</v>
      </c>
      <c r="H20" s="9">
        <f t="shared" si="2"/>
        <v>-5.6158289163674019E-2</v>
      </c>
      <c r="I20" s="9">
        <f t="shared" si="3"/>
        <v>3.23614912163079</v>
      </c>
      <c r="J20" s="7">
        <f>J21</f>
        <v>7714689.43829</v>
      </c>
      <c r="K20" s="7">
        <f>K21</f>
        <v>8434029.1115700006</v>
      </c>
      <c r="L20" s="9">
        <f t="shared" si="4"/>
        <v>9.3242855598273575</v>
      </c>
      <c r="M20" s="9">
        <f t="shared" si="5"/>
        <v>3.3155492437404495</v>
      </c>
    </row>
    <row r="21" spans="1:13" ht="14" x14ac:dyDescent="0.3">
      <c r="A21" s="10" t="s">
        <v>139</v>
      </c>
      <c r="B21" s="11">
        <v>612463.31593000004</v>
      </c>
      <c r="C21" s="11">
        <v>730588.48445999995</v>
      </c>
      <c r="D21" s="12">
        <f t="shared" si="0"/>
        <v>19.286896938575293</v>
      </c>
      <c r="E21" s="12">
        <f t="shared" si="1"/>
        <v>3.3743110865039947</v>
      </c>
      <c r="F21" s="11">
        <v>3319582.1627799999</v>
      </c>
      <c r="G21" s="11">
        <v>3317717.9422300002</v>
      </c>
      <c r="H21" s="12">
        <f t="shared" si="2"/>
        <v>-5.6158289163674019E-2</v>
      </c>
      <c r="I21" s="12">
        <f t="shared" si="3"/>
        <v>3.23614912163079</v>
      </c>
      <c r="J21" s="11">
        <v>7714689.43829</v>
      </c>
      <c r="K21" s="11">
        <v>8434029.1115700006</v>
      </c>
      <c r="L21" s="12">
        <f t="shared" si="4"/>
        <v>9.3242855598273575</v>
      </c>
      <c r="M21" s="12">
        <f t="shared" si="5"/>
        <v>3.3155492437404495</v>
      </c>
    </row>
    <row r="22" spans="1:13" ht="16.5" x14ac:dyDescent="0.35">
      <c r="A22" s="82" t="s">
        <v>14</v>
      </c>
      <c r="B22" s="7">
        <f>B23+B27+B29</f>
        <v>14045320.082189998</v>
      </c>
      <c r="C22" s="7">
        <f>C23+C27+C29</f>
        <v>15400561.968499999</v>
      </c>
      <c r="D22" s="9">
        <f t="shared" si="0"/>
        <v>9.649063733538549</v>
      </c>
      <c r="E22" s="9">
        <f t="shared" si="1"/>
        <v>71.129354067373768</v>
      </c>
      <c r="F22" s="7">
        <f>F23+F27+F29</f>
        <v>76906776.901460007</v>
      </c>
      <c r="G22" s="7">
        <f>G23+G27+G29</f>
        <v>73505984.87692</v>
      </c>
      <c r="H22" s="9">
        <f t="shared" si="2"/>
        <v>-4.4219666478773556</v>
      </c>
      <c r="I22" s="9">
        <f t="shared" si="3"/>
        <v>71.698779864982285</v>
      </c>
      <c r="J22" s="7">
        <f>J23+J27+J29</f>
        <v>183793890.51179999</v>
      </c>
      <c r="K22" s="7">
        <f>K23+K27+K29</f>
        <v>182351159.85692999</v>
      </c>
      <c r="L22" s="9">
        <f t="shared" si="4"/>
        <v>-0.78497204169981749</v>
      </c>
      <c r="M22" s="9">
        <f t="shared" si="5"/>
        <v>71.685103544335817</v>
      </c>
    </row>
    <row r="23" spans="1:13" ht="15.5" x14ac:dyDescent="0.35">
      <c r="A23" s="8" t="s">
        <v>15</v>
      </c>
      <c r="B23" s="7">
        <f>B24+B25+B26</f>
        <v>1040503.89374</v>
      </c>
      <c r="C23" s="7">
        <f>C24+C25+C26</f>
        <v>1233073.5654699998</v>
      </c>
      <c r="D23" s="9">
        <f>(C23-B23)/B23*100</f>
        <v>18.507347535031805</v>
      </c>
      <c r="E23" s="9">
        <f t="shared" si="1"/>
        <v>5.6950990755292068</v>
      </c>
      <c r="F23" s="7">
        <f>F24+F25+F26</f>
        <v>6338396.3899699999</v>
      </c>
      <c r="G23" s="7">
        <f>G24+G25+G26</f>
        <v>5967576.6993800011</v>
      </c>
      <c r="H23" s="9">
        <f t="shared" si="2"/>
        <v>-5.8503707842695203</v>
      </c>
      <c r="I23" s="9">
        <f t="shared" si="3"/>
        <v>5.8208589247892624</v>
      </c>
      <c r="J23" s="7">
        <f>J24+J25+J26</f>
        <v>15468118.112330001</v>
      </c>
      <c r="K23" s="7">
        <f>K24+K25+K26</f>
        <v>14792542.686589999</v>
      </c>
      <c r="L23" s="9">
        <f t="shared" si="4"/>
        <v>-4.3675346983644028</v>
      </c>
      <c r="M23" s="9">
        <f t="shared" si="5"/>
        <v>5.8151807479820228</v>
      </c>
    </row>
    <row r="24" spans="1:13" ht="14" x14ac:dyDescent="0.3">
      <c r="A24" s="10" t="s">
        <v>140</v>
      </c>
      <c r="B24" s="11">
        <v>766271.68854</v>
      </c>
      <c r="C24" s="11">
        <v>849287.28917999996</v>
      </c>
      <c r="D24" s="12">
        <f t="shared" si="0"/>
        <v>10.833703225832606</v>
      </c>
      <c r="E24" s="12">
        <f t="shared" si="1"/>
        <v>3.9225358412611282</v>
      </c>
      <c r="F24" s="11">
        <v>4404585.2441499997</v>
      </c>
      <c r="G24" s="11">
        <v>4044371.61993</v>
      </c>
      <c r="H24" s="12">
        <f t="shared" si="2"/>
        <v>-8.1781508190452552</v>
      </c>
      <c r="I24" s="12">
        <f t="shared" si="3"/>
        <v>3.9449374218315119</v>
      </c>
      <c r="J24" s="11">
        <v>10582320.510090001</v>
      </c>
      <c r="K24" s="11">
        <v>9993036.7409499995</v>
      </c>
      <c r="L24" s="12">
        <f t="shared" si="4"/>
        <v>-5.5685685250048209</v>
      </c>
      <c r="M24" s="12">
        <f t="shared" si="5"/>
        <v>3.9284196166308556</v>
      </c>
    </row>
    <row r="25" spans="1:13" ht="14" x14ac:dyDescent="0.3">
      <c r="A25" s="10" t="s">
        <v>141</v>
      </c>
      <c r="B25" s="11">
        <v>116439.71348999999</v>
      </c>
      <c r="C25" s="11">
        <v>149469.47579</v>
      </c>
      <c r="D25" s="12">
        <f t="shared" si="0"/>
        <v>28.366406366017593</v>
      </c>
      <c r="E25" s="12">
        <f t="shared" si="1"/>
        <v>0.6903428126504384</v>
      </c>
      <c r="F25" s="11">
        <v>805131.15390999999</v>
      </c>
      <c r="G25" s="11">
        <v>865669.73097999999</v>
      </c>
      <c r="H25" s="12">
        <f t="shared" si="2"/>
        <v>7.5190950910299996</v>
      </c>
      <c r="I25" s="12">
        <f t="shared" si="3"/>
        <v>0.84438652963075811</v>
      </c>
      <c r="J25" s="11">
        <v>1897152.1243700001</v>
      </c>
      <c r="K25" s="11">
        <v>2117149.3818000001</v>
      </c>
      <c r="L25" s="12">
        <f t="shared" si="4"/>
        <v>11.596184333560281</v>
      </c>
      <c r="M25" s="12">
        <f t="shared" si="5"/>
        <v>0.8322846576475551</v>
      </c>
    </row>
    <row r="26" spans="1:13" ht="14" x14ac:dyDescent="0.3">
      <c r="A26" s="10" t="s">
        <v>142</v>
      </c>
      <c r="B26" s="11">
        <v>157792.49171</v>
      </c>
      <c r="C26" s="11">
        <v>234316.80050000001</v>
      </c>
      <c r="D26" s="12">
        <f t="shared" si="0"/>
        <v>48.496799791108394</v>
      </c>
      <c r="E26" s="12">
        <f t="shared" si="1"/>
        <v>1.0822204216176416</v>
      </c>
      <c r="F26" s="11">
        <v>1128679.9919100001</v>
      </c>
      <c r="G26" s="11">
        <v>1057535.3484700001</v>
      </c>
      <c r="H26" s="12">
        <f t="shared" si="2"/>
        <v>-6.3033493948631127</v>
      </c>
      <c r="I26" s="12">
        <f t="shared" si="3"/>
        <v>1.031534973326991</v>
      </c>
      <c r="J26" s="11">
        <v>2988645.4778700001</v>
      </c>
      <c r="K26" s="11">
        <v>2682356.56384</v>
      </c>
      <c r="L26" s="12">
        <f t="shared" si="4"/>
        <v>-10.24841910149515</v>
      </c>
      <c r="M26" s="12">
        <f t="shared" si="5"/>
        <v>1.0544764737036121</v>
      </c>
    </row>
    <row r="27" spans="1:13" ht="15.5" x14ac:dyDescent="0.35">
      <c r="A27" s="8" t="s">
        <v>19</v>
      </c>
      <c r="B27" s="7">
        <f>B28</f>
        <v>2789101.1165999998</v>
      </c>
      <c r="C27" s="7">
        <f>C28</f>
        <v>2453037.0674700001</v>
      </c>
      <c r="D27" s="9">
        <f t="shared" si="0"/>
        <v>-12.049188433141934</v>
      </c>
      <c r="E27" s="9">
        <f t="shared" si="1"/>
        <v>11.329647740735032</v>
      </c>
      <c r="F27" s="7">
        <f>F28</f>
        <v>13710346.16309</v>
      </c>
      <c r="G27" s="7">
        <f>G28</f>
        <v>12266170.42227</v>
      </c>
      <c r="H27" s="9">
        <f t="shared" si="2"/>
        <v>-10.533473944719974</v>
      </c>
      <c r="I27" s="9">
        <f t="shared" si="3"/>
        <v>11.964596547686506</v>
      </c>
      <c r="J27" s="7">
        <f>J28</f>
        <v>29488075.8704</v>
      </c>
      <c r="K27" s="7">
        <f>K28</f>
        <v>32096815.589480001</v>
      </c>
      <c r="L27" s="9">
        <f t="shared" si="4"/>
        <v>8.8467614182268246</v>
      </c>
      <c r="M27" s="9">
        <f t="shared" si="5"/>
        <v>12.617762073904817</v>
      </c>
    </row>
    <row r="28" spans="1:13" ht="14" x14ac:dyDescent="0.3">
      <c r="A28" s="10" t="s">
        <v>143</v>
      </c>
      <c r="B28" s="11">
        <v>2789101.1165999998</v>
      </c>
      <c r="C28" s="11">
        <v>2453037.0674700001</v>
      </c>
      <c r="D28" s="12">
        <f t="shared" si="0"/>
        <v>-12.049188433141934</v>
      </c>
      <c r="E28" s="12">
        <f t="shared" si="1"/>
        <v>11.329647740735032</v>
      </c>
      <c r="F28" s="11">
        <v>13710346.16309</v>
      </c>
      <c r="G28" s="11">
        <v>12266170.42227</v>
      </c>
      <c r="H28" s="12">
        <f t="shared" si="2"/>
        <v>-10.533473944719974</v>
      </c>
      <c r="I28" s="12">
        <f t="shared" si="3"/>
        <v>11.964596547686506</v>
      </c>
      <c r="J28" s="11">
        <v>29488075.8704</v>
      </c>
      <c r="K28" s="11">
        <v>32096815.589480001</v>
      </c>
      <c r="L28" s="12">
        <f t="shared" si="4"/>
        <v>8.8467614182268246</v>
      </c>
      <c r="M28" s="12">
        <f t="shared" si="5"/>
        <v>12.617762073904817</v>
      </c>
    </row>
    <row r="29" spans="1:13" ht="15.5" x14ac:dyDescent="0.35">
      <c r="A29" s="8" t="s">
        <v>21</v>
      </c>
      <c r="B29" s="7">
        <f>B30+B31+B32+B33+B34+B35+B36+B37+B38+B39+B40+B41</f>
        <v>10215715.071849998</v>
      </c>
      <c r="C29" s="7">
        <f>C30+C31+C32+C33+C34+C35+C36+C37+C38+C39+C40+C41</f>
        <v>11714451.33556</v>
      </c>
      <c r="D29" s="9">
        <f t="shared" si="0"/>
        <v>14.670889440131873</v>
      </c>
      <c r="E29" s="9">
        <f t="shared" si="1"/>
        <v>54.104607251109535</v>
      </c>
      <c r="F29" s="7">
        <f>F30+F31+F32+F33+F34+F35+F36+F37+F38+F39+F40+F41</f>
        <v>56858034.348400004</v>
      </c>
      <c r="G29" s="7">
        <f>G30+G31+G32+G33+G34+G35+G36+G37+G38+G39+G40+G41</f>
        <v>55272237.755269997</v>
      </c>
      <c r="H29" s="9">
        <f t="shared" si="2"/>
        <v>-2.7890457545770433</v>
      </c>
      <c r="I29" s="9">
        <f t="shared" si="3"/>
        <v>53.913324392506524</v>
      </c>
      <c r="J29" s="7">
        <f>J30+J31+J32+J33+J34+J35+J36+J37+J38+J39+J40+J41</f>
        <v>138837696.52906999</v>
      </c>
      <c r="K29" s="7">
        <f>K30+K31+K32+K33+K34+K35+K36+K37+K38+K39+K40+K41</f>
        <v>135461801.58085999</v>
      </c>
      <c r="L29" s="9">
        <f t="shared" si="4"/>
        <v>-2.4315405920777087</v>
      </c>
      <c r="M29" s="9">
        <f t="shared" si="5"/>
        <v>53.25216072244897</v>
      </c>
    </row>
    <row r="30" spans="1:13" ht="14" x14ac:dyDescent="0.3">
      <c r="A30" s="10" t="s">
        <v>144</v>
      </c>
      <c r="B30" s="11">
        <v>1335848.45138</v>
      </c>
      <c r="C30" s="11">
        <v>1656510.23123</v>
      </c>
      <c r="D30" s="12">
        <f t="shared" si="0"/>
        <v>24.004353152390902</v>
      </c>
      <c r="E30" s="12">
        <f t="shared" si="1"/>
        <v>7.6507924187692531</v>
      </c>
      <c r="F30" s="11">
        <v>8817502.8989300001</v>
      </c>
      <c r="G30" s="11">
        <v>8355036.7979899999</v>
      </c>
      <c r="H30" s="12">
        <f t="shared" si="2"/>
        <v>-5.2448647450529364</v>
      </c>
      <c r="I30" s="12">
        <f t="shared" si="3"/>
        <v>8.1496213559476409</v>
      </c>
      <c r="J30" s="11">
        <v>21434807.07674</v>
      </c>
      <c r="K30" s="11">
        <v>20733047.123659998</v>
      </c>
      <c r="L30" s="12">
        <f t="shared" si="4"/>
        <v>-3.2739270783617997</v>
      </c>
      <c r="M30" s="12">
        <f t="shared" si="5"/>
        <v>8.1504862980594748</v>
      </c>
    </row>
    <row r="31" spans="1:13" ht="14" x14ac:dyDescent="0.3">
      <c r="A31" s="10" t="s">
        <v>145</v>
      </c>
      <c r="B31" s="11">
        <v>2294859.9537499999</v>
      </c>
      <c r="C31" s="11">
        <v>3029593.0847700001</v>
      </c>
      <c r="D31" s="12">
        <f t="shared" si="0"/>
        <v>32.016469232441949</v>
      </c>
      <c r="E31" s="12">
        <f t="shared" si="1"/>
        <v>13.992541288261917</v>
      </c>
      <c r="F31" s="11">
        <v>12482083.55223</v>
      </c>
      <c r="G31" s="11">
        <v>14332483.52857</v>
      </c>
      <c r="H31" s="12">
        <f t="shared" si="2"/>
        <v>14.824447926479504</v>
      </c>
      <c r="I31" s="12">
        <f t="shared" si="3"/>
        <v>13.980107649113153</v>
      </c>
      <c r="J31" s="11">
        <v>29787095.278170001</v>
      </c>
      <c r="K31" s="11">
        <v>32827830.817510001</v>
      </c>
      <c r="L31" s="12">
        <f t="shared" si="4"/>
        <v>10.208231151590191</v>
      </c>
      <c r="M31" s="12">
        <f t="shared" si="5"/>
        <v>12.905135635745232</v>
      </c>
    </row>
    <row r="32" spans="1:13" ht="14" x14ac:dyDescent="0.3">
      <c r="A32" s="10" t="s">
        <v>146</v>
      </c>
      <c r="B32" s="11">
        <v>100124.42561000001</v>
      </c>
      <c r="C32" s="11">
        <v>203809.47146</v>
      </c>
      <c r="D32" s="12">
        <f t="shared" si="0"/>
        <v>103.55619542215318</v>
      </c>
      <c r="E32" s="12">
        <f t="shared" si="1"/>
        <v>0.94131864067130722</v>
      </c>
      <c r="F32" s="11">
        <v>577078.14607999998</v>
      </c>
      <c r="G32" s="11">
        <v>489885.23183</v>
      </c>
      <c r="H32" s="12">
        <f t="shared" si="2"/>
        <v>-15.109377272781435</v>
      </c>
      <c r="I32" s="12">
        <f t="shared" si="3"/>
        <v>0.47784100104090377</v>
      </c>
      <c r="J32" s="11">
        <v>1745358.03455</v>
      </c>
      <c r="K32" s="11">
        <v>1365870.46419</v>
      </c>
      <c r="L32" s="12">
        <f t="shared" si="4"/>
        <v>-21.742677596682451</v>
      </c>
      <c r="M32" s="12">
        <f t="shared" si="5"/>
        <v>0.53694512132761263</v>
      </c>
    </row>
    <row r="33" spans="1:13" ht="14" x14ac:dyDescent="0.3">
      <c r="A33" s="10" t="s">
        <v>147</v>
      </c>
      <c r="B33" s="11">
        <v>1064263.3647499999</v>
      </c>
      <c r="C33" s="11">
        <v>1384584.3384700001</v>
      </c>
      <c r="D33" s="12">
        <f t="shared" si="0"/>
        <v>30.097904741393116</v>
      </c>
      <c r="E33" s="12">
        <f t="shared" si="1"/>
        <v>6.3948698656978582</v>
      </c>
      <c r="F33" s="11">
        <v>5979202.7574699996</v>
      </c>
      <c r="G33" s="11">
        <v>6589402.9803499999</v>
      </c>
      <c r="H33" s="12">
        <f t="shared" si="2"/>
        <v>10.205377667075407</v>
      </c>
      <c r="I33" s="12">
        <f t="shared" si="3"/>
        <v>6.427397095907998</v>
      </c>
      <c r="J33" s="11">
        <v>14576578.02228</v>
      </c>
      <c r="K33" s="11">
        <v>15776543.99516</v>
      </c>
      <c r="L33" s="12">
        <f t="shared" si="4"/>
        <v>8.2321514078673115</v>
      </c>
      <c r="M33" s="12">
        <f t="shared" si="5"/>
        <v>6.2020071095359928</v>
      </c>
    </row>
    <row r="34" spans="1:13" ht="14" x14ac:dyDescent="0.3">
      <c r="A34" s="10" t="s">
        <v>148</v>
      </c>
      <c r="B34" s="11">
        <v>719464.86737999995</v>
      </c>
      <c r="C34" s="11">
        <v>924154.35507000005</v>
      </c>
      <c r="D34" s="12">
        <f t="shared" si="0"/>
        <v>28.45024086240603</v>
      </c>
      <c r="E34" s="12">
        <f t="shared" si="1"/>
        <v>4.2683184204012505</v>
      </c>
      <c r="F34" s="11">
        <v>4057732.8825500002</v>
      </c>
      <c r="G34" s="11">
        <v>4552357.2378200004</v>
      </c>
      <c r="H34" s="12">
        <f t="shared" si="2"/>
        <v>12.189672646937851</v>
      </c>
      <c r="I34" s="12">
        <f t="shared" si="3"/>
        <v>4.440433796074478</v>
      </c>
      <c r="J34" s="11">
        <v>9793769.37531</v>
      </c>
      <c r="K34" s="11">
        <v>10857215.467399999</v>
      </c>
      <c r="L34" s="12">
        <f t="shared" si="4"/>
        <v>10.858394264122014</v>
      </c>
      <c r="M34" s="12">
        <f t="shared" si="5"/>
        <v>4.2681418401417153</v>
      </c>
    </row>
    <row r="35" spans="1:13" ht="14" x14ac:dyDescent="0.3">
      <c r="A35" s="10" t="s">
        <v>149</v>
      </c>
      <c r="B35" s="11">
        <v>1165758.5621799999</v>
      </c>
      <c r="C35" s="11">
        <v>1142325.86195</v>
      </c>
      <c r="D35" s="12">
        <f t="shared" si="0"/>
        <v>-2.0100817605130916</v>
      </c>
      <c r="E35" s="12">
        <f t="shared" si="1"/>
        <v>5.2759698549411729</v>
      </c>
      <c r="F35" s="11">
        <v>6467193.4386600005</v>
      </c>
      <c r="G35" s="11">
        <v>5409797.7752999999</v>
      </c>
      <c r="H35" s="12">
        <f t="shared" si="2"/>
        <v>-16.350147454056863</v>
      </c>
      <c r="I35" s="12">
        <f t="shared" si="3"/>
        <v>5.2767934536864365</v>
      </c>
      <c r="J35" s="11">
        <v>14267635.17997</v>
      </c>
      <c r="K35" s="11">
        <v>13323035.43392</v>
      </c>
      <c r="L35" s="12">
        <f t="shared" si="4"/>
        <v>-6.6205768099264386</v>
      </c>
      <c r="M35" s="12">
        <f t="shared" si="5"/>
        <v>5.2374943781807506</v>
      </c>
    </row>
    <row r="36" spans="1:13" ht="14" x14ac:dyDescent="0.3">
      <c r="A36" s="10" t="s">
        <v>150</v>
      </c>
      <c r="B36" s="11">
        <v>1903115.9358300001</v>
      </c>
      <c r="C36" s="11">
        <v>1253583.11427</v>
      </c>
      <c r="D36" s="12">
        <f t="shared" si="0"/>
        <v>-34.129965985320879</v>
      </c>
      <c r="E36" s="12">
        <f t="shared" si="1"/>
        <v>5.7898249018556207</v>
      </c>
      <c r="F36" s="11">
        <v>9544394.9755799994</v>
      </c>
      <c r="G36" s="11">
        <v>5876173.96172</v>
      </c>
      <c r="H36" s="12">
        <f t="shared" si="2"/>
        <v>-38.433248238839639</v>
      </c>
      <c r="I36" s="12">
        <f t="shared" si="3"/>
        <v>5.7317033985077703</v>
      </c>
      <c r="J36" s="11">
        <v>24645727.608199999</v>
      </c>
      <c r="K36" s="11">
        <v>17368152.777899999</v>
      </c>
      <c r="L36" s="12">
        <f t="shared" si="4"/>
        <v>-29.528748130278949</v>
      </c>
      <c r="M36" s="12">
        <f t="shared" si="5"/>
        <v>6.8276935075951437</v>
      </c>
    </row>
    <row r="37" spans="1:13" ht="14" x14ac:dyDescent="0.3">
      <c r="A37" s="13" t="s">
        <v>151</v>
      </c>
      <c r="B37" s="11">
        <v>444256.85512999998</v>
      </c>
      <c r="C37" s="11">
        <v>450481.05560999998</v>
      </c>
      <c r="D37" s="12">
        <f t="shared" si="0"/>
        <v>1.4010364518018867</v>
      </c>
      <c r="E37" s="12">
        <f t="shared" si="1"/>
        <v>2.0806011216127644</v>
      </c>
      <c r="F37" s="11">
        <v>2304733.6061399998</v>
      </c>
      <c r="G37" s="11">
        <v>1979164.6555699999</v>
      </c>
      <c r="H37" s="12">
        <f t="shared" si="2"/>
        <v>-14.126098986132602</v>
      </c>
      <c r="I37" s="12">
        <f t="shared" si="3"/>
        <v>1.9305052669367466</v>
      </c>
      <c r="J37" s="11">
        <v>5118234.5615600003</v>
      </c>
      <c r="K37" s="11">
        <v>5121637.8629700001</v>
      </c>
      <c r="L37" s="12">
        <f t="shared" si="4"/>
        <v>6.6493658488417123E-2</v>
      </c>
      <c r="M37" s="12">
        <f t="shared" si="5"/>
        <v>2.0133962449794778</v>
      </c>
    </row>
    <row r="38" spans="1:13" ht="14" x14ac:dyDescent="0.3">
      <c r="A38" s="10" t="s">
        <v>152</v>
      </c>
      <c r="B38" s="11">
        <v>352291.01225999999</v>
      </c>
      <c r="C38" s="11">
        <v>464006.42466000002</v>
      </c>
      <c r="D38" s="12">
        <f t="shared" si="0"/>
        <v>31.711116239761218</v>
      </c>
      <c r="E38" s="12">
        <f t="shared" si="1"/>
        <v>2.1430696708785066</v>
      </c>
      <c r="F38" s="11">
        <v>2164585.4291900001</v>
      </c>
      <c r="G38" s="11">
        <v>2620098.4259299999</v>
      </c>
      <c r="H38" s="12">
        <f t="shared" si="2"/>
        <v>21.043890926977891</v>
      </c>
      <c r="I38" s="12">
        <f t="shared" si="3"/>
        <v>2.5556811541249993</v>
      </c>
      <c r="J38" s="11">
        <v>7074411.0113599999</v>
      </c>
      <c r="K38" s="11">
        <v>6307279.1621200005</v>
      </c>
      <c r="L38" s="12">
        <f t="shared" si="4"/>
        <v>-10.84375572762381</v>
      </c>
      <c r="M38" s="12">
        <f t="shared" si="5"/>
        <v>2.4794904522370169</v>
      </c>
    </row>
    <row r="39" spans="1:13" ht="14" x14ac:dyDescent="0.3">
      <c r="A39" s="10" t="s">
        <v>153</v>
      </c>
      <c r="B39" s="11">
        <v>330384.31631000002</v>
      </c>
      <c r="C39" s="11">
        <v>554395.85094999999</v>
      </c>
      <c r="D39" s="12">
        <f>(C39-B39)/B39*100</f>
        <v>67.803319825209158</v>
      </c>
      <c r="E39" s="12">
        <f t="shared" si="1"/>
        <v>2.5605441448411215</v>
      </c>
      <c r="F39" s="11">
        <v>1668248.6006199999</v>
      </c>
      <c r="G39" s="11">
        <v>2044435.6336399999</v>
      </c>
      <c r="H39" s="12">
        <f t="shared" si="2"/>
        <v>22.549818587001429</v>
      </c>
      <c r="I39" s="12">
        <f t="shared" si="3"/>
        <v>1.9941715044009349</v>
      </c>
      <c r="J39" s="11">
        <v>3758697.79899</v>
      </c>
      <c r="K39" s="11">
        <v>4740700.8079599999</v>
      </c>
      <c r="L39" s="12">
        <f t="shared" si="4"/>
        <v>26.126149573234486</v>
      </c>
      <c r="M39" s="12">
        <f t="shared" si="5"/>
        <v>1.8636439085880265</v>
      </c>
    </row>
    <row r="40" spans="1:13" ht="14" x14ac:dyDescent="0.3">
      <c r="A40" s="10" t="s">
        <v>154</v>
      </c>
      <c r="B40" s="11">
        <v>494716.69890000002</v>
      </c>
      <c r="C40" s="11">
        <v>638904.64191999997</v>
      </c>
      <c r="D40" s="12">
        <f>(C40-B40)/B40*100</f>
        <v>29.145558122578251</v>
      </c>
      <c r="E40" s="12">
        <f t="shared" si="1"/>
        <v>2.9508581948742112</v>
      </c>
      <c r="F40" s="11">
        <v>2740732.4107300001</v>
      </c>
      <c r="G40" s="11">
        <v>2968188.7571800002</v>
      </c>
      <c r="H40" s="12">
        <f t="shared" si="2"/>
        <v>8.2991081347272644</v>
      </c>
      <c r="I40" s="12">
        <f t="shared" si="3"/>
        <v>2.8952133986791289</v>
      </c>
      <c r="J40" s="11">
        <v>6494526.5038000001</v>
      </c>
      <c r="K40" s="11">
        <v>6904233.9199000001</v>
      </c>
      <c r="L40" s="12">
        <f t="shared" si="4"/>
        <v>6.3085032582479545</v>
      </c>
      <c r="M40" s="12">
        <f t="shared" si="5"/>
        <v>2.7141627386996734</v>
      </c>
    </row>
    <row r="41" spans="1:13" ht="14" x14ac:dyDescent="0.3">
      <c r="A41" s="10" t="s">
        <v>155</v>
      </c>
      <c r="B41" s="11">
        <v>10630.62837</v>
      </c>
      <c r="C41" s="11">
        <v>12102.905199999999</v>
      </c>
      <c r="D41" s="12">
        <f t="shared" si="0"/>
        <v>13.849386684937787</v>
      </c>
      <c r="E41" s="12">
        <f t="shared" si="1"/>
        <v>5.5898728304555972E-2</v>
      </c>
      <c r="F41" s="11">
        <v>54545.650220000003</v>
      </c>
      <c r="G41" s="11">
        <v>55212.769370000002</v>
      </c>
      <c r="H41" s="12">
        <f t="shared" si="2"/>
        <v>1.2230473874805678</v>
      </c>
      <c r="I41" s="12">
        <f t="shared" si="3"/>
        <v>5.385531808633242E-2</v>
      </c>
      <c r="J41" s="11">
        <v>140856.07814</v>
      </c>
      <c r="K41" s="11">
        <v>136253.74817000001</v>
      </c>
      <c r="L41" s="12">
        <f t="shared" si="4"/>
        <v>-3.267398915810813</v>
      </c>
      <c r="M41" s="12">
        <f t="shared" si="5"/>
        <v>5.3563487358860976E-2</v>
      </c>
    </row>
    <row r="42" spans="1:13" ht="15.5" x14ac:dyDescent="0.35">
      <c r="A42" s="8" t="s">
        <v>31</v>
      </c>
      <c r="B42" s="7">
        <f>B43</f>
        <v>533041.87158000004</v>
      </c>
      <c r="C42" s="7">
        <f>C43</f>
        <v>546879.82062999997</v>
      </c>
      <c r="D42" s="9">
        <f t="shared" si="0"/>
        <v>2.5960341556250723</v>
      </c>
      <c r="E42" s="9">
        <f t="shared" si="1"/>
        <v>2.5258304517365526</v>
      </c>
      <c r="F42" s="7">
        <f>F43</f>
        <v>2761355.0784999998</v>
      </c>
      <c r="G42" s="7">
        <f>G43</f>
        <v>2334674.5611899998</v>
      </c>
      <c r="H42" s="9">
        <f t="shared" si="2"/>
        <v>-15.451852629607412</v>
      </c>
      <c r="I42" s="9">
        <f t="shared" si="3"/>
        <v>2.2772746695309625</v>
      </c>
      <c r="J42" s="7">
        <f>J43</f>
        <v>6370744.4384500002</v>
      </c>
      <c r="K42" s="7">
        <f>K43</f>
        <v>6028443.1176300002</v>
      </c>
      <c r="L42" s="9">
        <f t="shared" si="4"/>
        <v>-5.3730191836620245</v>
      </c>
      <c r="M42" s="9">
        <f t="shared" si="5"/>
        <v>2.3698756258940348</v>
      </c>
    </row>
    <row r="43" spans="1:13" ht="14" x14ac:dyDescent="0.3">
      <c r="A43" s="10" t="s">
        <v>156</v>
      </c>
      <c r="B43" s="11">
        <v>533041.87158000004</v>
      </c>
      <c r="C43" s="11">
        <v>546879.82062999997</v>
      </c>
      <c r="D43" s="12">
        <f t="shared" si="0"/>
        <v>2.5960341556250723</v>
      </c>
      <c r="E43" s="12">
        <f t="shared" si="1"/>
        <v>2.5258304517365526</v>
      </c>
      <c r="F43" s="11">
        <v>2761355.0784999998</v>
      </c>
      <c r="G43" s="11">
        <v>2334674.5611899998</v>
      </c>
      <c r="H43" s="12">
        <f t="shared" si="2"/>
        <v>-15.451852629607412</v>
      </c>
      <c r="I43" s="12">
        <f t="shared" si="3"/>
        <v>2.2772746695309625</v>
      </c>
      <c r="J43" s="11">
        <v>6370744.4384500002</v>
      </c>
      <c r="K43" s="11">
        <v>6028443.1176300002</v>
      </c>
      <c r="L43" s="12">
        <f t="shared" si="4"/>
        <v>-5.3730191836620245</v>
      </c>
      <c r="M43" s="12">
        <f t="shared" si="5"/>
        <v>2.3698756258940348</v>
      </c>
    </row>
    <row r="44" spans="1:13" ht="15.5" x14ac:dyDescent="0.35">
      <c r="A44" s="8" t="s">
        <v>33</v>
      </c>
      <c r="B44" s="7">
        <f>B8+B22+B42</f>
        <v>16986506.779469997</v>
      </c>
      <c r="C44" s="7">
        <f>C8+C22+C42</f>
        <v>18846844.685729999</v>
      </c>
      <c r="D44" s="9">
        <f t="shared" si="0"/>
        <v>10.951856849746287</v>
      </c>
      <c r="E44" s="9">
        <f t="shared" si="1"/>
        <v>87.046426711314396</v>
      </c>
      <c r="F44" s="14">
        <f>F8+F22+F42</f>
        <v>93081042.094050005</v>
      </c>
      <c r="G44" s="14">
        <f>G8+G22+G42</f>
        <v>89899351.236059994</v>
      </c>
      <c r="H44" s="15">
        <f t="shared" si="2"/>
        <v>-3.4181942814683999</v>
      </c>
      <c r="I44" s="15">
        <f t="shared" si="3"/>
        <v>87.689101847581028</v>
      </c>
      <c r="J44" s="14">
        <f>J8+J22+J42</f>
        <v>222251410.63134</v>
      </c>
      <c r="K44" s="14">
        <f>K8+K22+K42</f>
        <v>223244586.05779999</v>
      </c>
      <c r="L44" s="15">
        <f t="shared" si="4"/>
        <v>0.44687024646490536</v>
      </c>
      <c r="M44" s="15">
        <f t="shared" si="5"/>
        <v>87.760951341476201</v>
      </c>
    </row>
    <row r="45" spans="1:13" ht="31" x14ac:dyDescent="0.25">
      <c r="A45" s="135" t="s">
        <v>223</v>
      </c>
      <c r="B45" s="136">
        <f>B46-B44</f>
        <v>1945441.2715300024</v>
      </c>
      <c r="C45" s="136">
        <f>C46-C44</f>
        <v>2804641.0762699991</v>
      </c>
      <c r="D45" s="137">
        <f t="shared" si="0"/>
        <v>44.164777282856484</v>
      </c>
      <c r="E45" s="137">
        <f t="shared" si="1"/>
        <v>12.953573288685607</v>
      </c>
      <c r="F45" s="136">
        <f>F46-F44</f>
        <v>9249860.4739499986</v>
      </c>
      <c r="G45" s="136">
        <f>G46-G44</f>
        <v>12621200.738940001</v>
      </c>
      <c r="H45" s="138">
        <f t="shared" si="2"/>
        <v>36.447471553593367</v>
      </c>
      <c r="I45" s="137">
        <f t="shared" si="3"/>
        <v>12.310898152418966</v>
      </c>
      <c r="J45" s="136">
        <f>J46-J44</f>
        <v>20156571.300659984</v>
      </c>
      <c r="K45" s="136">
        <f>K46-K44</f>
        <v>31133451.834199995</v>
      </c>
      <c r="L45" s="138">
        <f t="shared" si="4"/>
        <v>54.458074093090403</v>
      </c>
      <c r="M45" s="137">
        <f t="shared" si="5"/>
        <v>12.239048658523803</v>
      </c>
    </row>
    <row r="46" spans="1:13" ht="20" x14ac:dyDescent="0.25">
      <c r="A46" s="139" t="s">
        <v>224</v>
      </c>
      <c r="B46" s="140">
        <v>18931948.050999999</v>
      </c>
      <c r="C46" s="140">
        <v>21651485.761999998</v>
      </c>
      <c r="D46" s="141">
        <f t="shared" si="0"/>
        <v>14.364806535882879</v>
      </c>
      <c r="E46" s="142">
        <f t="shared" ref="E46" si="6">C46/C$46*100</f>
        <v>100</v>
      </c>
      <c r="F46" s="140">
        <v>102330902.568</v>
      </c>
      <c r="G46" s="140">
        <v>102520551.97499999</v>
      </c>
      <c r="H46" s="141">
        <f t="shared" si="2"/>
        <v>0.18532955562858075</v>
      </c>
      <c r="I46" s="142">
        <f t="shared" ref="I46" si="7">G46/G$46*100</f>
        <v>100</v>
      </c>
      <c r="J46" s="140">
        <v>242407981.93199998</v>
      </c>
      <c r="K46" s="140">
        <v>254378037.89199999</v>
      </c>
      <c r="L46" s="141">
        <f t="shared" si="4"/>
        <v>4.9379792961429114</v>
      </c>
      <c r="M46" s="142">
        <f t="shared" ref="M46" si="8">K46/K$46*100</f>
        <v>100</v>
      </c>
    </row>
    <row r="47" spans="1:13" ht="20.25" customHeight="1" x14ac:dyDescent="0.25"/>
    <row r="48" spans="1:13" ht="14.5" x14ac:dyDescent="0.25">
      <c r="C48" s="67"/>
    </row>
    <row r="49" spans="3:3" ht="14.5" x14ac:dyDescent="0.25">
      <c r="C49" s="68"/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796875" defaultRowHeight="12.5" x14ac:dyDescent="0.25"/>
  <cols>
    <col min="4" max="4" width="18.54296875" customWidth="1"/>
    <col min="7" max="7" width="8" customWidth="1"/>
    <col min="8" max="8" width="10.453125" bestFit="1" customWidth="1"/>
    <col min="11" max="11" width="9" customWidth="1"/>
    <col min="12" max="12" width="9.4531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27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796875" defaultRowHeight="12.5" x14ac:dyDescent="0.25"/>
  <cols>
    <col min="1" max="1" width="2.453125" customWidth="1"/>
    <col min="5" max="5" width="20.54296875" customWidth="1"/>
    <col min="7" max="7" width="6.54296875" customWidth="1"/>
    <col min="8" max="8" width="8.54296875" customWidth="1"/>
    <col min="10" max="10" width="9" customWidth="1"/>
    <col min="11" max="11" width="9.453125" customWidth="1"/>
  </cols>
  <sheetData>
    <row r="2" spans="3:3" ht="14" x14ac:dyDescent="0.3">
      <c r="C2" s="28" t="s">
        <v>55</v>
      </c>
    </row>
    <row r="14" spans="3:3" ht="12.75" customHeight="1" x14ac:dyDescent="0.25"/>
    <row r="16" spans="3:3" ht="12.75" customHeight="1" x14ac:dyDescent="0.25"/>
    <row r="21" spans="3:3" ht="14" x14ac:dyDescent="0.3">
      <c r="C21" s="28" t="s">
        <v>56</v>
      </c>
    </row>
    <row r="34" ht="12.75" customHeight="1" x14ac:dyDescent="0.25"/>
    <row r="50" spans="2:2" ht="12.75" customHeight="1" x14ac:dyDescent="0.25"/>
    <row r="51" spans="2:2" x14ac:dyDescent="0.25">
      <c r="B51" s="27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796875" defaultRowHeight="12.5" x14ac:dyDescent="0.25"/>
  <cols>
    <col min="4" max="4" width="17.453125" customWidth="1"/>
  </cols>
  <sheetData>
    <row r="1" spans="2:2" ht="14" x14ac:dyDescent="0.3">
      <c r="B1" s="28" t="s">
        <v>14</v>
      </c>
    </row>
    <row r="2" spans="2:2" ht="14" x14ac:dyDescent="0.3">
      <c r="B2" s="28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27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Q44" sqref="Q44"/>
    </sheetView>
  </sheetViews>
  <sheetFormatPr defaultColWidth="9.1796875" defaultRowHeight="12.5" x14ac:dyDescent="0.25"/>
  <cols>
    <col min="4" max="4" width="22.1796875" customWidth="1"/>
    <col min="9" max="9" width="17.81640625" customWidth="1"/>
  </cols>
  <sheetData>
    <row r="1" spans="2:2" ht="14" x14ac:dyDescent="0.3">
      <c r="B1" s="28" t="s">
        <v>58</v>
      </c>
    </row>
    <row r="10" spans="2:2" ht="12.75" customHeight="1" x14ac:dyDescent="0.25"/>
    <row r="13" spans="2:2" ht="12.75" customHeight="1" x14ac:dyDescent="0.25"/>
    <row r="18" spans="2:2" ht="14" x14ac:dyDescent="0.3">
      <c r="B18" s="28" t="s">
        <v>59</v>
      </c>
    </row>
    <row r="19" spans="2:2" ht="14" x14ac:dyDescent="0.3">
      <c r="B19" s="28"/>
    </row>
    <row r="20" spans="2:2" ht="14" x14ac:dyDescent="0.3">
      <c r="B20" s="28"/>
    </row>
    <row r="21" spans="2:2" ht="14" x14ac:dyDescent="0.3">
      <c r="B21" s="28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27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showGridLines="0" zoomScale="70" zoomScaleNormal="70" workbookViewId="0">
      <selection activeCell="Q1" sqref="Q1"/>
    </sheetView>
  </sheetViews>
  <sheetFormatPr defaultColWidth="9.1796875" defaultRowHeight="12.5" x14ac:dyDescent="0.25"/>
  <cols>
    <col min="1" max="1" width="7" customWidth="1"/>
    <col min="2" max="2" width="40.1796875" customWidth="1"/>
    <col min="3" max="4" width="11.81640625" style="30" bestFit="1" customWidth="1"/>
    <col min="5" max="14" width="11.81640625" style="31" bestFit="1" customWidth="1"/>
    <col min="15" max="15" width="13.1796875" style="30" bestFit="1" customWidth="1"/>
  </cols>
  <sheetData>
    <row r="1" spans="1:15" ht="16" thickBot="1" x14ac:dyDescent="0.4">
      <c r="A1" s="83"/>
      <c r="B1" s="107" t="s">
        <v>60</v>
      </c>
      <c r="C1" s="108" t="s">
        <v>44</v>
      </c>
      <c r="D1" s="108" t="s">
        <v>45</v>
      </c>
      <c r="E1" s="108" t="s">
        <v>46</v>
      </c>
      <c r="F1" s="108" t="s">
        <v>47</v>
      </c>
      <c r="G1" s="108" t="s">
        <v>48</v>
      </c>
      <c r="H1" s="108" t="s">
        <v>49</v>
      </c>
      <c r="I1" s="108" t="s">
        <v>0</v>
      </c>
      <c r="J1" s="108" t="s">
        <v>61</v>
      </c>
      <c r="K1" s="108" t="s">
        <v>50</v>
      </c>
      <c r="L1" s="108" t="s">
        <v>51</v>
      </c>
      <c r="M1" s="108" t="s">
        <v>52</v>
      </c>
      <c r="N1" s="108" t="s">
        <v>53</v>
      </c>
      <c r="O1" s="109" t="s">
        <v>42</v>
      </c>
    </row>
    <row r="2" spans="1:15" s="34" customFormat="1" ht="15" thickTop="1" thickBot="1" x14ac:dyDescent="0.35">
      <c r="A2" s="84">
        <v>2023</v>
      </c>
      <c r="B2" s="110" t="s">
        <v>2</v>
      </c>
      <c r="C2" s="111">
        <f>C4+C6+C8+C10+C12+C14+C16+C18+C20+C22</f>
        <v>2862819.7398900003</v>
      </c>
      <c r="D2" s="111">
        <f t="shared" ref="D2:O2" si="0">D4+D6+D8+D10+D12+D14+D16+D18+D20+D22</f>
        <v>2549402.1059499998</v>
      </c>
      <c r="E2" s="111">
        <f t="shared" si="0"/>
        <v>3183679.19594</v>
      </c>
      <c r="F2" s="111">
        <f t="shared" si="0"/>
        <v>2563387.8595699999</v>
      </c>
      <c r="G2" s="111">
        <f t="shared" si="0"/>
        <v>2899402.8966000006</v>
      </c>
      <c r="H2" s="111"/>
      <c r="I2" s="111"/>
      <c r="J2" s="111"/>
      <c r="K2" s="111"/>
      <c r="L2" s="111"/>
      <c r="M2" s="111"/>
      <c r="N2" s="111"/>
      <c r="O2" s="111">
        <f t="shared" si="0"/>
        <v>14058691.797950003</v>
      </c>
    </row>
    <row r="3" spans="1:15" ht="14.5" thickTop="1" x14ac:dyDescent="0.3">
      <c r="A3" s="83">
        <v>2022</v>
      </c>
      <c r="B3" s="110" t="s">
        <v>2</v>
      </c>
      <c r="C3" s="111">
        <f>C5+C7+C9+C11+C13+C15+C17+C19+C21+C23</f>
        <v>2549557.3796999999</v>
      </c>
      <c r="D3" s="111">
        <f t="shared" ref="D3:O3" si="1">D5+D7+D9+D11+D13+D15+D17+D19+D21+D23</f>
        <v>2742220.8972699996</v>
      </c>
      <c r="E3" s="111">
        <f t="shared" si="1"/>
        <v>2964177.4834699999</v>
      </c>
      <c r="F3" s="111">
        <f t="shared" si="1"/>
        <v>2748809.52795</v>
      </c>
      <c r="G3" s="111">
        <f t="shared" si="1"/>
        <v>2408144.8256999999</v>
      </c>
      <c r="H3" s="111">
        <f t="shared" si="1"/>
        <v>2984399.4978300002</v>
      </c>
      <c r="I3" s="111">
        <f t="shared" si="1"/>
        <v>2311607.8848699997</v>
      </c>
      <c r="J3" s="111">
        <f t="shared" si="1"/>
        <v>2759916.1127000004</v>
      </c>
      <c r="K3" s="111">
        <f t="shared" si="1"/>
        <v>2982059.5754899997</v>
      </c>
      <c r="L3" s="111">
        <f t="shared" si="1"/>
        <v>3024203.76749</v>
      </c>
      <c r="M3" s="111">
        <f t="shared" si="1"/>
        <v>3318146.8519200003</v>
      </c>
      <c r="N3" s="111">
        <f t="shared" si="1"/>
        <v>3425957.5949900001</v>
      </c>
      <c r="O3" s="111">
        <f t="shared" si="1"/>
        <v>34219201.399379998</v>
      </c>
    </row>
    <row r="4" spans="1:15" s="34" customFormat="1" ht="14" x14ac:dyDescent="0.3">
      <c r="A4" s="84">
        <v>2023</v>
      </c>
      <c r="B4" s="112" t="s">
        <v>130</v>
      </c>
      <c r="C4" s="113">
        <v>983893.83568000002</v>
      </c>
      <c r="D4" s="113">
        <v>826132.11098</v>
      </c>
      <c r="E4" s="113">
        <v>1115518.6287700001</v>
      </c>
      <c r="F4" s="113">
        <v>866314.67345999996</v>
      </c>
      <c r="G4" s="113">
        <v>946577.69697000005</v>
      </c>
      <c r="H4" s="113"/>
      <c r="I4" s="113"/>
      <c r="J4" s="113"/>
      <c r="K4" s="113"/>
      <c r="L4" s="113"/>
      <c r="M4" s="113"/>
      <c r="N4" s="113"/>
      <c r="O4" s="114">
        <v>4738436.9458600003</v>
      </c>
    </row>
    <row r="5" spans="1:15" ht="14" x14ac:dyDescent="0.3">
      <c r="A5" s="83">
        <v>2022</v>
      </c>
      <c r="B5" s="112" t="s">
        <v>130</v>
      </c>
      <c r="C5" s="113">
        <v>828945.51020000002</v>
      </c>
      <c r="D5" s="113">
        <v>938099.47031999996</v>
      </c>
      <c r="E5" s="113">
        <v>960869.57848000003</v>
      </c>
      <c r="F5" s="113">
        <v>811604.11647000001</v>
      </c>
      <c r="G5" s="113">
        <v>864789.17327999999</v>
      </c>
      <c r="H5" s="113">
        <v>994772.19979999994</v>
      </c>
      <c r="I5" s="113">
        <v>826260.72427000001</v>
      </c>
      <c r="J5" s="113">
        <v>993087.55908000004</v>
      </c>
      <c r="K5" s="113">
        <v>1009061.34397</v>
      </c>
      <c r="L5" s="113">
        <v>1039742.86</v>
      </c>
      <c r="M5" s="113">
        <v>1072880.77941</v>
      </c>
      <c r="N5" s="113">
        <v>1122497.64934</v>
      </c>
      <c r="O5" s="114">
        <v>11462610.96462</v>
      </c>
    </row>
    <row r="6" spans="1:15" s="34" customFormat="1" ht="14" x14ac:dyDescent="0.3">
      <c r="A6" s="84">
        <v>2023</v>
      </c>
      <c r="B6" s="112" t="s">
        <v>131</v>
      </c>
      <c r="C6" s="113">
        <v>324267.18180999998</v>
      </c>
      <c r="D6" s="113">
        <v>308423.74320999999</v>
      </c>
      <c r="E6" s="113">
        <v>307134.88104000001</v>
      </c>
      <c r="F6" s="113">
        <v>235284.45908999999</v>
      </c>
      <c r="G6" s="113">
        <v>249466.21406999999</v>
      </c>
      <c r="H6" s="113"/>
      <c r="I6" s="113"/>
      <c r="J6" s="113"/>
      <c r="K6" s="113"/>
      <c r="L6" s="113"/>
      <c r="M6" s="113"/>
      <c r="N6" s="113"/>
      <c r="O6" s="114">
        <v>1424576.4792200001</v>
      </c>
    </row>
    <row r="7" spans="1:15" ht="14" x14ac:dyDescent="0.3">
      <c r="A7" s="83">
        <v>2022</v>
      </c>
      <c r="B7" s="112" t="s">
        <v>131</v>
      </c>
      <c r="C7" s="113">
        <v>284427.62802</v>
      </c>
      <c r="D7" s="113">
        <v>253755.51634</v>
      </c>
      <c r="E7" s="113">
        <v>224880.32947</v>
      </c>
      <c r="F7" s="113">
        <v>209873.58611</v>
      </c>
      <c r="G7" s="113">
        <v>189527.81724</v>
      </c>
      <c r="H7" s="113">
        <v>293428.89767999999</v>
      </c>
      <c r="I7" s="113">
        <v>155047.71494000001</v>
      </c>
      <c r="J7" s="113">
        <v>154822.78200000001</v>
      </c>
      <c r="K7" s="113">
        <v>178508.83301</v>
      </c>
      <c r="L7" s="113">
        <v>238876.24402000001</v>
      </c>
      <c r="M7" s="113">
        <v>354076.88809999998</v>
      </c>
      <c r="N7" s="113">
        <v>414803.45147999999</v>
      </c>
      <c r="O7" s="114">
        <v>2952029.6884099999</v>
      </c>
    </row>
    <row r="8" spans="1:15" s="34" customFormat="1" ht="14" x14ac:dyDescent="0.3">
      <c r="A8" s="84">
        <v>2023</v>
      </c>
      <c r="B8" s="112" t="s">
        <v>132</v>
      </c>
      <c r="C8" s="113">
        <v>170580.06958000001</v>
      </c>
      <c r="D8" s="113">
        <v>170790.93497999999</v>
      </c>
      <c r="E8" s="113">
        <v>208547.15588000001</v>
      </c>
      <c r="F8" s="113">
        <v>168527.26183</v>
      </c>
      <c r="G8" s="113">
        <v>185489.56826</v>
      </c>
      <c r="H8" s="113"/>
      <c r="I8" s="113"/>
      <c r="J8" s="113"/>
      <c r="K8" s="113"/>
      <c r="L8" s="113"/>
      <c r="M8" s="113"/>
      <c r="N8" s="113"/>
      <c r="O8" s="114">
        <v>903934.99052999995</v>
      </c>
    </row>
    <row r="9" spans="1:15" ht="14" x14ac:dyDescent="0.3">
      <c r="A9" s="83">
        <v>2022</v>
      </c>
      <c r="B9" s="112" t="s">
        <v>132</v>
      </c>
      <c r="C9" s="113">
        <v>172966.68771</v>
      </c>
      <c r="D9" s="113">
        <v>202800.77635999999</v>
      </c>
      <c r="E9" s="113">
        <v>229785.32113999999</v>
      </c>
      <c r="F9" s="113">
        <v>206672.23843999999</v>
      </c>
      <c r="G9" s="113">
        <v>157716.62091999999</v>
      </c>
      <c r="H9" s="113">
        <v>182173.97292</v>
      </c>
      <c r="I9" s="113">
        <v>160742.92937999999</v>
      </c>
      <c r="J9" s="113">
        <v>235788.68835000001</v>
      </c>
      <c r="K9" s="113">
        <v>261484.11635</v>
      </c>
      <c r="L9" s="113">
        <v>246207.51204999999</v>
      </c>
      <c r="M9" s="113">
        <v>231119.84904999999</v>
      </c>
      <c r="N9" s="113">
        <v>237137.17118999999</v>
      </c>
      <c r="O9" s="114">
        <v>2524595.8838599999</v>
      </c>
    </row>
    <row r="10" spans="1:15" s="34" customFormat="1" ht="14" x14ac:dyDescent="0.3">
      <c r="A10" s="84">
        <v>2023</v>
      </c>
      <c r="B10" s="112" t="s">
        <v>133</v>
      </c>
      <c r="C10" s="113">
        <v>127705.96103999999</v>
      </c>
      <c r="D10" s="113">
        <v>106668.60533000001</v>
      </c>
      <c r="E10" s="113">
        <v>149439.96747999999</v>
      </c>
      <c r="F10" s="113">
        <v>109243.45156</v>
      </c>
      <c r="G10" s="113">
        <v>120159.17057</v>
      </c>
      <c r="H10" s="113"/>
      <c r="I10" s="113"/>
      <c r="J10" s="113"/>
      <c r="K10" s="113"/>
      <c r="L10" s="113"/>
      <c r="M10" s="113"/>
      <c r="N10" s="113"/>
      <c r="O10" s="114">
        <v>613217.15598000004</v>
      </c>
    </row>
    <row r="11" spans="1:15" ht="14" x14ac:dyDescent="0.3">
      <c r="A11" s="83">
        <v>2022</v>
      </c>
      <c r="B11" s="112" t="s">
        <v>133</v>
      </c>
      <c r="C11" s="113">
        <v>119385.47077</v>
      </c>
      <c r="D11" s="113">
        <v>126400.26445</v>
      </c>
      <c r="E11" s="113">
        <v>155057.61134999999</v>
      </c>
      <c r="F11" s="113">
        <v>138303.67055000001</v>
      </c>
      <c r="G11" s="113">
        <v>94929.953850000005</v>
      </c>
      <c r="H11" s="113">
        <v>119314.41304</v>
      </c>
      <c r="I11" s="113">
        <v>74147.693660000004</v>
      </c>
      <c r="J11" s="113">
        <v>105840.06853</v>
      </c>
      <c r="K11" s="113">
        <v>146586.54868000001</v>
      </c>
      <c r="L11" s="113">
        <v>176672.46937000001</v>
      </c>
      <c r="M11" s="113">
        <v>168184.07066999999</v>
      </c>
      <c r="N11" s="113">
        <v>145678.29381999999</v>
      </c>
      <c r="O11" s="114">
        <v>1570500.52874</v>
      </c>
    </row>
    <row r="12" spans="1:15" s="34" customFormat="1" ht="14" x14ac:dyDescent="0.3">
      <c r="A12" s="84">
        <v>2023</v>
      </c>
      <c r="B12" s="112" t="s">
        <v>134</v>
      </c>
      <c r="C12" s="113">
        <v>142087.20378000001</v>
      </c>
      <c r="D12" s="113">
        <v>155720.60957</v>
      </c>
      <c r="E12" s="113">
        <v>156291.59169999999</v>
      </c>
      <c r="F12" s="113">
        <v>124873.92991000001</v>
      </c>
      <c r="G12" s="113">
        <v>143664.74707000001</v>
      </c>
      <c r="H12" s="113"/>
      <c r="I12" s="113"/>
      <c r="J12" s="113"/>
      <c r="K12" s="113"/>
      <c r="L12" s="113"/>
      <c r="M12" s="113"/>
      <c r="N12" s="113"/>
      <c r="O12" s="114">
        <v>722638.08203000005</v>
      </c>
    </row>
    <row r="13" spans="1:15" ht="14" x14ac:dyDescent="0.3">
      <c r="A13" s="83">
        <v>2022</v>
      </c>
      <c r="B13" s="112" t="s">
        <v>134</v>
      </c>
      <c r="C13" s="113">
        <v>181950.72448999999</v>
      </c>
      <c r="D13" s="113">
        <v>165835.78760000001</v>
      </c>
      <c r="E13" s="113">
        <v>147564.06748999999</v>
      </c>
      <c r="F13" s="113">
        <v>124825.16201</v>
      </c>
      <c r="G13" s="113">
        <v>99421.289829999994</v>
      </c>
      <c r="H13" s="113">
        <v>111564.36086</v>
      </c>
      <c r="I13" s="113">
        <v>85829.990950000007</v>
      </c>
      <c r="J13" s="113">
        <v>90841.221390000006</v>
      </c>
      <c r="K13" s="113">
        <v>135309.70667000001</v>
      </c>
      <c r="L13" s="113">
        <v>177542.68354999999</v>
      </c>
      <c r="M13" s="113">
        <v>223945.25792999999</v>
      </c>
      <c r="N13" s="113">
        <v>202908.99679999999</v>
      </c>
      <c r="O13" s="114">
        <v>1747539.24957</v>
      </c>
    </row>
    <row r="14" spans="1:15" s="34" customFormat="1" ht="14" x14ac:dyDescent="0.3">
      <c r="A14" s="84">
        <v>2023</v>
      </c>
      <c r="B14" s="112" t="s">
        <v>135</v>
      </c>
      <c r="C14" s="113">
        <v>119104.41473999999</v>
      </c>
      <c r="D14" s="113">
        <v>81393.866899999994</v>
      </c>
      <c r="E14" s="113">
        <v>91929.249599999996</v>
      </c>
      <c r="F14" s="113">
        <v>84230.798800000004</v>
      </c>
      <c r="G14" s="113">
        <v>103611.15989</v>
      </c>
      <c r="H14" s="113"/>
      <c r="I14" s="113"/>
      <c r="J14" s="113"/>
      <c r="K14" s="113"/>
      <c r="L14" s="113"/>
      <c r="M14" s="113"/>
      <c r="N14" s="113"/>
      <c r="O14" s="114">
        <v>480269.48992999998</v>
      </c>
    </row>
    <row r="15" spans="1:15" ht="14" x14ac:dyDescent="0.3">
      <c r="A15" s="83">
        <v>2022</v>
      </c>
      <c r="B15" s="112" t="s">
        <v>135</v>
      </c>
      <c r="C15" s="113">
        <v>37521.507830000002</v>
      </c>
      <c r="D15" s="113">
        <v>46265.332340000001</v>
      </c>
      <c r="E15" s="113">
        <v>31049.380369999999</v>
      </c>
      <c r="F15" s="113">
        <v>29631.197840000001</v>
      </c>
      <c r="G15" s="113">
        <v>21837.58901</v>
      </c>
      <c r="H15" s="113">
        <v>26325.63495</v>
      </c>
      <c r="I15" s="113">
        <v>24070.12631</v>
      </c>
      <c r="J15" s="113">
        <v>29110.841799999998</v>
      </c>
      <c r="K15" s="113">
        <v>44324.273529999999</v>
      </c>
      <c r="L15" s="113">
        <v>37697.34519</v>
      </c>
      <c r="M15" s="113">
        <v>64223.611640000003</v>
      </c>
      <c r="N15" s="113">
        <v>103405.87989</v>
      </c>
      <c r="O15" s="114">
        <v>495462.72070000001</v>
      </c>
    </row>
    <row r="16" spans="1:15" ht="14" x14ac:dyDescent="0.3">
      <c r="A16" s="84">
        <v>2023</v>
      </c>
      <c r="B16" s="112" t="s">
        <v>136</v>
      </c>
      <c r="C16" s="113">
        <v>86086.110459999996</v>
      </c>
      <c r="D16" s="113">
        <v>64822.363810000003</v>
      </c>
      <c r="E16" s="113">
        <v>71187.896110000001</v>
      </c>
      <c r="F16" s="113">
        <v>58500.140330000002</v>
      </c>
      <c r="G16" s="113">
        <v>95490.174329999994</v>
      </c>
      <c r="H16" s="113"/>
      <c r="I16" s="113"/>
      <c r="J16" s="113"/>
      <c r="K16" s="113"/>
      <c r="L16" s="113"/>
      <c r="M16" s="113"/>
      <c r="N16" s="113"/>
      <c r="O16" s="114">
        <v>376086.68504000001</v>
      </c>
    </row>
    <row r="17" spans="1:15" ht="14" x14ac:dyDescent="0.3">
      <c r="A17" s="83">
        <v>2022</v>
      </c>
      <c r="B17" s="112" t="s">
        <v>136</v>
      </c>
      <c r="C17" s="113">
        <v>54248.671849999999</v>
      </c>
      <c r="D17" s="113">
        <v>55002.358999999997</v>
      </c>
      <c r="E17" s="113">
        <v>64496.353640000001</v>
      </c>
      <c r="F17" s="113">
        <v>51947.963620000002</v>
      </c>
      <c r="G17" s="113">
        <v>53632.734109999998</v>
      </c>
      <c r="H17" s="113">
        <v>78822.504300000001</v>
      </c>
      <c r="I17" s="113">
        <v>56311.739930000003</v>
      </c>
      <c r="J17" s="113">
        <v>88413.106140000004</v>
      </c>
      <c r="K17" s="113">
        <v>83802.197409999993</v>
      </c>
      <c r="L17" s="113">
        <v>87581.333559999999</v>
      </c>
      <c r="M17" s="113">
        <v>75182.485799999995</v>
      </c>
      <c r="N17" s="113">
        <v>79429.707819999996</v>
      </c>
      <c r="O17" s="114">
        <v>828871.15717999998</v>
      </c>
    </row>
    <row r="18" spans="1:15" ht="14" x14ac:dyDescent="0.3">
      <c r="A18" s="84">
        <v>2023</v>
      </c>
      <c r="B18" s="112" t="s">
        <v>137</v>
      </c>
      <c r="C18" s="113">
        <v>13946.6906</v>
      </c>
      <c r="D18" s="113">
        <v>16068.542299999999</v>
      </c>
      <c r="E18" s="113">
        <v>18032.499930000002</v>
      </c>
      <c r="F18" s="113">
        <v>14438.38581</v>
      </c>
      <c r="G18" s="113">
        <v>14025.41843</v>
      </c>
      <c r="H18" s="113"/>
      <c r="I18" s="113"/>
      <c r="J18" s="113"/>
      <c r="K18" s="113"/>
      <c r="L18" s="113"/>
      <c r="M18" s="113"/>
      <c r="N18" s="113"/>
      <c r="O18" s="114">
        <v>76511.537070000006</v>
      </c>
    </row>
    <row r="19" spans="1:15" ht="14" x14ac:dyDescent="0.3">
      <c r="A19" s="83">
        <v>2022</v>
      </c>
      <c r="B19" s="112" t="s">
        <v>137</v>
      </c>
      <c r="C19" s="113">
        <v>12415.09123</v>
      </c>
      <c r="D19" s="113">
        <v>15693.36544</v>
      </c>
      <c r="E19" s="113">
        <v>17018.63062</v>
      </c>
      <c r="F19" s="113">
        <v>18025.69253</v>
      </c>
      <c r="G19" s="113">
        <v>12424.481959999999</v>
      </c>
      <c r="H19" s="113">
        <v>9079.7731199999998</v>
      </c>
      <c r="I19" s="113">
        <v>5411.4847600000003</v>
      </c>
      <c r="J19" s="113">
        <v>8150.7517200000002</v>
      </c>
      <c r="K19" s="113">
        <v>7678.1554299999998</v>
      </c>
      <c r="L19" s="113">
        <v>8254.6918999999998</v>
      </c>
      <c r="M19" s="113">
        <v>10091.904850000001</v>
      </c>
      <c r="N19" s="113">
        <v>12919.24202</v>
      </c>
      <c r="O19" s="114">
        <v>137163.26558000001</v>
      </c>
    </row>
    <row r="20" spans="1:15" ht="14" x14ac:dyDescent="0.3">
      <c r="A20" s="84">
        <v>2023</v>
      </c>
      <c r="B20" s="112" t="s">
        <v>138</v>
      </c>
      <c r="C20" s="115">
        <v>270908.34821000003</v>
      </c>
      <c r="D20" s="115">
        <v>242998.91232</v>
      </c>
      <c r="E20" s="115">
        <v>306570.67113999999</v>
      </c>
      <c r="F20" s="115">
        <v>274494.29583999998</v>
      </c>
      <c r="G20" s="115">
        <v>310330.26254999998</v>
      </c>
      <c r="H20" s="113"/>
      <c r="I20" s="113"/>
      <c r="J20" s="113"/>
      <c r="K20" s="113"/>
      <c r="L20" s="113"/>
      <c r="M20" s="113"/>
      <c r="N20" s="113"/>
      <c r="O20" s="114">
        <v>1405302.49006</v>
      </c>
    </row>
    <row r="21" spans="1:15" ht="14" x14ac:dyDescent="0.3">
      <c r="A21" s="83">
        <v>2022</v>
      </c>
      <c r="B21" s="112" t="s">
        <v>138</v>
      </c>
      <c r="C21" s="113">
        <v>300295.32032</v>
      </c>
      <c r="D21" s="113">
        <v>316201.99005999998</v>
      </c>
      <c r="E21" s="113">
        <v>381564.50910000002</v>
      </c>
      <c r="F21" s="113">
        <v>382265.55797999998</v>
      </c>
      <c r="G21" s="113">
        <v>301401.84957000002</v>
      </c>
      <c r="H21" s="113">
        <v>369561.76286000002</v>
      </c>
      <c r="I21" s="113">
        <v>318336.14055000001</v>
      </c>
      <c r="J21" s="113">
        <v>323036.57241000002</v>
      </c>
      <c r="K21" s="113">
        <v>355787.51679000002</v>
      </c>
      <c r="L21" s="113">
        <v>308775.10398000001</v>
      </c>
      <c r="M21" s="113">
        <v>355407.83247000002</v>
      </c>
      <c r="N21" s="113">
        <v>351900.45250999997</v>
      </c>
      <c r="O21" s="114">
        <v>4064534.6085999999</v>
      </c>
    </row>
    <row r="22" spans="1:15" ht="14" x14ac:dyDescent="0.3">
      <c r="A22" s="84">
        <v>2023</v>
      </c>
      <c r="B22" s="112" t="s">
        <v>139</v>
      </c>
      <c r="C22" s="115">
        <v>624239.92399000004</v>
      </c>
      <c r="D22" s="115">
        <v>576382.41654999997</v>
      </c>
      <c r="E22" s="115">
        <v>759026.65428999998</v>
      </c>
      <c r="F22" s="115">
        <v>627480.46294</v>
      </c>
      <c r="G22" s="115">
        <v>730588.48445999995</v>
      </c>
      <c r="H22" s="113"/>
      <c r="I22" s="113"/>
      <c r="J22" s="113"/>
      <c r="K22" s="113"/>
      <c r="L22" s="113"/>
      <c r="M22" s="113"/>
      <c r="N22" s="113"/>
      <c r="O22" s="114">
        <v>3317717.9422300002</v>
      </c>
    </row>
    <row r="23" spans="1:15" ht="14" x14ac:dyDescent="0.3">
      <c r="A23" s="83">
        <v>2022</v>
      </c>
      <c r="B23" s="112" t="s">
        <v>139</v>
      </c>
      <c r="C23" s="113">
        <v>557400.76728000003</v>
      </c>
      <c r="D23" s="115">
        <v>622166.03535999998</v>
      </c>
      <c r="E23" s="113">
        <v>751891.70181</v>
      </c>
      <c r="F23" s="113">
        <v>775660.34239999996</v>
      </c>
      <c r="G23" s="113">
        <v>612463.31593000004</v>
      </c>
      <c r="H23" s="113">
        <v>799355.97829999996</v>
      </c>
      <c r="I23" s="113">
        <v>605449.34011999995</v>
      </c>
      <c r="J23" s="113">
        <v>730824.52127999999</v>
      </c>
      <c r="K23" s="113">
        <v>759516.88364999997</v>
      </c>
      <c r="L23" s="113">
        <v>702853.52387000003</v>
      </c>
      <c r="M23" s="113">
        <v>763034.17200000002</v>
      </c>
      <c r="N23" s="113">
        <v>755276.75011999998</v>
      </c>
      <c r="O23" s="114">
        <v>8435893.3321199995</v>
      </c>
    </row>
    <row r="24" spans="1:15" ht="14" x14ac:dyDescent="0.3">
      <c r="A24" s="84">
        <v>2023</v>
      </c>
      <c r="B24" s="110" t="s">
        <v>14</v>
      </c>
      <c r="C24" s="116">
        <f>C26+C28+C30+C32+C34+C36+C38+C40+C42+C44+C46+C48+C50+C52+C54+C56</f>
        <v>13618507.565620001</v>
      </c>
      <c r="D24" s="116">
        <f t="shared" ref="D24:O24" si="2">D26+D28+D30+D32+D34+D36+D38+D40+D42+D44+D46+D48+D50+D52+D54+D56</f>
        <v>13471506.854570001</v>
      </c>
      <c r="E24" s="116">
        <f t="shared" si="2"/>
        <v>17202174.161339998</v>
      </c>
      <c r="F24" s="116">
        <f t="shared" si="2"/>
        <v>13813234.326890003</v>
      </c>
      <c r="G24" s="116">
        <f t="shared" si="2"/>
        <v>15400561.968500001</v>
      </c>
      <c r="H24" s="116"/>
      <c r="I24" s="116"/>
      <c r="J24" s="116"/>
      <c r="K24" s="116"/>
      <c r="L24" s="116"/>
      <c r="M24" s="116"/>
      <c r="N24" s="116"/>
      <c r="O24" s="116">
        <f t="shared" si="2"/>
        <v>73505984.876920015</v>
      </c>
    </row>
    <row r="25" spans="1:15" ht="14" x14ac:dyDescent="0.3">
      <c r="A25" s="83">
        <v>2022</v>
      </c>
      <c r="B25" s="110" t="s">
        <v>14</v>
      </c>
      <c r="C25" s="116">
        <f>C27+C29+C31+C33+C35+C37+C39+C41+C43+C45+C47+C49+C51+C53+C55+C57</f>
        <v>13085751.028190002</v>
      </c>
      <c r="D25" s="116">
        <f t="shared" ref="D25:O25" si="3">D27+D29+D31+D33+D35+D37+D39+D41+D43+D45+D47+D49+D51+D53+D55+D57</f>
        <v>14950382.272709999</v>
      </c>
      <c r="E25" s="116">
        <f t="shared" si="3"/>
        <v>17128070.660580002</v>
      </c>
      <c r="F25" s="116">
        <f t="shared" si="3"/>
        <v>17697252.857790001</v>
      </c>
      <c r="G25" s="116">
        <f t="shared" si="3"/>
        <v>14045320.082189998</v>
      </c>
      <c r="H25" s="116">
        <f t="shared" si="3"/>
        <v>17242824.653329998</v>
      </c>
      <c r="I25" s="116">
        <f t="shared" si="3"/>
        <v>13508670.310280003</v>
      </c>
      <c r="J25" s="116">
        <f t="shared" si="3"/>
        <v>15249932.033740001</v>
      </c>
      <c r="K25" s="116">
        <f t="shared" si="3"/>
        <v>16236934.645980002</v>
      </c>
      <c r="L25" s="116">
        <f t="shared" si="3"/>
        <v>14995950.630950002</v>
      </c>
      <c r="M25" s="116">
        <f t="shared" si="3"/>
        <v>15459679.92997</v>
      </c>
      <c r="N25" s="116">
        <f t="shared" si="3"/>
        <v>16151182.775760001</v>
      </c>
      <c r="O25" s="116">
        <f t="shared" si="3"/>
        <v>185751951.88147002</v>
      </c>
    </row>
    <row r="26" spans="1:15" ht="14" x14ac:dyDescent="0.3">
      <c r="A26" s="84">
        <v>2023</v>
      </c>
      <c r="B26" s="112" t="s">
        <v>140</v>
      </c>
      <c r="C26" s="113">
        <v>817773.02185000002</v>
      </c>
      <c r="D26" s="113">
        <v>717514.67299999995</v>
      </c>
      <c r="E26" s="113">
        <v>902210.46109</v>
      </c>
      <c r="F26" s="113">
        <v>757586.17481</v>
      </c>
      <c r="G26" s="113">
        <v>849287.28917999996</v>
      </c>
      <c r="H26" s="113"/>
      <c r="I26" s="113"/>
      <c r="J26" s="113"/>
      <c r="K26" s="113"/>
      <c r="L26" s="113"/>
      <c r="M26" s="113"/>
      <c r="N26" s="113"/>
      <c r="O26" s="114">
        <v>4044371.61993</v>
      </c>
    </row>
    <row r="27" spans="1:15" ht="14" x14ac:dyDescent="0.3">
      <c r="A27" s="83">
        <v>2022</v>
      </c>
      <c r="B27" s="112" t="s">
        <v>140</v>
      </c>
      <c r="C27" s="113">
        <v>814822.90006000001</v>
      </c>
      <c r="D27" s="113">
        <v>879799.59158000001</v>
      </c>
      <c r="E27" s="113">
        <v>950773.50791000004</v>
      </c>
      <c r="F27" s="113">
        <v>992917.55605999997</v>
      </c>
      <c r="G27" s="113">
        <v>766271.68854</v>
      </c>
      <c r="H27" s="113">
        <v>980914.60858</v>
      </c>
      <c r="I27" s="113">
        <v>726540.43102000002</v>
      </c>
      <c r="J27" s="113">
        <v>834420.46420000005</v>
      </c>
      <c r="K27" s="113">
        <v>933701.87228999997</v>
      </c>
      <c r="L27" s="113">
        <v>832648.26343000005</v>
      </c>
      <c r="M27" s="113">
        <v>843132.59499000001</v>
      </c>
      <c r="N27" s="113">
        <v>797306.88650999998</v>
      </c>
      <c r="O27" s="114">
        <v>10353250.36517</v>
      </c>
    </row>
    <row r="28" spans="1:15" ht="14" x14ac:dyDescent="0.3">
      <c r="A28" s="84">
        <v>2023</v>
      </c>
      <c r="B28" s="112" t="s">
        <v>141</v>
      </c>
      <c r="C28" s="113">
        <v>178376.19063</v>
      </c>
      <c r="D28" s="113">
        <v>171834.82629999999</v>
      </c>
      <c r="E28" s="113">
        <v>219596.60978999999</v>
      </c>
      <c r="F28" s="113">
        <v>146392.62847</v>
      </c>
      <c r="G28" s="113">
        <v>149469.47579</v>
      </c>
      <c r="H28" s="113"/>
      <c r="I28" s="113"/>
      <c r="J28" s="113"/>
      <c r="K28" s="113"/>
      <c r="L28" s="113"/>
      <c r="M28" s="113"/>
      <c r="N28" s="113"/>
      <c r="O28" s="114">
        <v>865669.73097999999</v>
      </c>
    </row>
    <row r="29" spans="1:15" ht="14" x14ac:dyDescent="0.3">
      <c r="A29" s="83">
        <v>2022</v>
      </c>
      <c r="B29" s="112" t="s">
        <v>141</v>
      </c>
      <c r="C29" s="113">
        <v>132687.65895000001</v>
      </c>
      <c r="D29" s="113">
        <v>177385.01052000001</v>
      </c>
      <c r="E29" s="113">
        <v>191676.15315999999</v>
      </c>
      <c r="F29" s="113">
        <v>186942.61778999999</v>
      </c>
      <c r="G29" s="113">
        <v>116439.71348999999</v>
      </c>
      <c r="H29" s="113">
        <v>171939.23658</v>
      </c>
      <c r="I29" s="113">
        <v>155363.01069</v>
      </c>
      <c r="J29" s="113">
        <v>190914.53387000001</v>
      </c>
      <c r="K29" s="113">
        <v>209755.53984000001</v>
      </c>
      <c r="L29" s="113">
        <v>168281.44620000001</v>
      </c>
      <c r="M29" s="113">
        <v>173170.27515999999</v>
      </c>
      <c r="N29" s="113">
        <v>182055.60848</v>
      </c>
      <c r="O29" s="114">
        <v>2056610.80473</v>
      </c>
    </row>
    <row r="30" spans="1:15" s="34" customFormat="1" ht="14" x14ac:dyDescent="0.3">
      <c r="A30" s="84">
        <v>2023</v>
      </c>
      <c r="B30" s="112" t="s">
        <v>142</v>
      </c>
      <c r="C30" s="113">
        <v>209939.18562999999</v>
      </c>
      <c r="D30" s="113">
        <v>133503.44308999999</v>
      </c>
      <c r="E30" s="113">
        <v>263254.37513</v>
      </c>
      <c r="F30" s="113">
        <v>216521.54412000001</v>
      </c>
      <c r="G30" s="113">
        <v>234316.80050000001</v>
      </c>
      <c r="H30" s="113"/>
      <c r="I30" s="113"/>
      <c r="J30" s="113"/>
      <c r="K30" s="113"/>
      <c r="L30" s="113"/>
      <c r="M30" s="113"/>
      <c r="N30" s="113"/>
      <c r="O30" s="114">
        <v>1057535.3484700001</v>
      </c>
    </row>
    <row r="31" spans="1:15" ht="14" x14ac:dyDescent="0.3">
      <c r="A31" s="83">
        <v>2022</v>
      </c>
      <c r="B31" s="112" t="s">
        <v>142</v>
      </c>
      <c r="C31" s="113">
        <v>198477.64064999999</v>
      </c>
      <c r="D31" s="113">
        <v>251000.23457999999</v>
      </c>
      <c r="E31" s="113">
        <v>259245.27828999999</v>
      </c>
      <c r="F31" s="113">
        <v>262164.34668000002</v>
      </c>
      <c r="G31" s="113">
        <v>157792.49171</v>
      </c>
      <c r="H31" s="113">
        <v>225184.98795000001</v>
      </c>
      <c r="I31" s="113">
        <v>156147.20764000001</v>
      </c>
      <c r="J31" s="113">
        <v>224283.58918000001</v>
      </c>
      <c r="K31" s="113">
        <v>245518.36559999999</v>
      </c>
      <c r="L31" s="113">
        <v>256687.9411</v>
      </c>
      <c r="M31" s="113">
        <v>256439.34284</v>
      </c>
      <c r="N31" s="113">
        <v>260559.78106000001</v>
      </c>
      <c r="O31" s="114">
        <v>2753501.2072800002</v>
      </c>
    </row>
    <row r="32" spans="1:15" ht="14" x14ac:dyDescent="0.3">
      <c r="A32" s="84">
        <v>2023</v>
      </c>
      <c r="B32" s="112" t="s">
        <v>143</v>
      </c>
      <c r="C32" s="115">
        <v>2291304.0444299998</v>
      </c>
      <c r="D32" s="115">
        <v>2255493.82766</v>
      </c>
      <c r="E32" s="115">
        <v>2878597.2053700001</v>
      </c>
      <c r="F32" s="115">
        <v>2387738.27734</v>
      </c>
      <c r="G32" s="115">
        <v>2453037.0674700001</v>
      </c>
      <c r="H32" s="115"/>
      <c r="I32" s="115"/>
      <c r="J32" s="115"/>
      <c r="K32" s="115"/>
      <c r="L32" s="115"/>
      <c r="M32" s="115"/>
      <c r="N32" s="115"/>
      <c r="O32" s="114">
        <v>12266170.42227</v>
      </c>
    </row>
    <row r="33" spans="1:15" ht="14" x14ac:dyDescent="0.3">
      <c r="A33" s="83">
        <v>2022</v>
      </c>
      <c r="B33" s="112" t="s">
        <v>143</v>
      </c>
      <c r="C33" s="113">
        <v>2140750.01669</v>
      </c>
      <c r="D33" s="113">
        <v>2432026.1516300002</v>
      </c>
      <c r="E33" s="113">
        <v>3018911.40943</v>
      </c>
      <c r="F33" s="115">
        <v>3329557.4687399999</v>
      </c>
      <c r="G33" s="115">
        <v>2789101.1165999998</v>
      </c>
      <c r="H33" s="115">
        <v>3166413.0656900001</v>
      </c>
      <c r="I33" s="115">
        <v>2890330.4197399998</v>
      </c>
      <c r="J33" s="115">
        <v>2921090.7574300002</v>
      </c>
      <c r="K33" s="115">
        <v>2938596.5740399999</v>
      </c>
      <c r="L33" s="115">
        <v>2601502.9860999999</v>
      </c>
      <c r="M33" s="115">
        <v>2594943.26798</v>
      </c>
      <c r="N33" s="115">
        <v>2717768.0962299998</v>
      </c>
      <c r="O33" s="114">
        <v>33540991.3303</v>
      </c>
    </row>
    <row r="34" spans="1:15" ht="14" x14ac:dyDescent="0.3">
      <c r="A34" s="84">
        <v>2023</v>
      </c>
      <c r="B34" s="112" t="s">
        <v>144</v>
      </c>
      <c r="C34" s="113">
        <v>1625232.9950300001</v>
      </c>
      <c r="D34" s="113">
        <v>1578002.3063000001</v>
      </c>
      <c r="E34" s="113">
        <v>1993768.2274199999</v>
      </c>
      <c r="F34" s="113">
        <v>1501523.03801</v>
      </c>
      <c r="G34" s="113">
        <v>1656510.23123</v>
      </c>
      <c r="H34" s="113"/>
      <c r="I34" s="113"/>
      <c r="J34" s="113"/>
      <c r="K34" s="113"/>
      <c r="L34" s="113"/>
      <c r="M34" s="113"/>
      <c r="N34" s="113"/>
      <c r="O34" s="114">
        <v>8355036.7979899999</v>
      </c>
    </row>
    <row r="35" spans="1:15" ht="14" x14ac:dyDescent="0.3">
      <c r="A35" s="83">
        <v>2022</v>
      </c>
      <c r="B35" s="112" t="s">
        <v>144</v>
      </c>
      <c r="C35" s="113">
        <v>1591576.2647599999</v>
      </c>
      <c r="D35" s="113">
        <v>1840359.24076</v>
      </c>
      <c r="E35" s="113">
        <v>2014041.28021</v>
      </c>
      <c r="F35" s="113">
        <v>2035677.66182</v>
      </c>
      <c r="G35" s="113">
        <v>1335848.45138</v>
      </c>
      <c r="H35" s="113">
        <v>1965713.6195700001</v>
      </c>
      <c r="I35" s="113">
        <v>1617526.0504600001</v>
      </c>
      <c r="J35" s="113">
        <v>1836903.6642700001</v>
      </c>
      <c r="K35" s="113">
        <v>1920533.91181</v>
      </c>
      <c r="L35" s="113">
        <v>1702137.63812</v>
      </c>
      <c r="M35" s="113">
        <v>1631112.9230500001</v>
      </c>
      <c r="N35" s="113">
        <v>1704082.5183900001</v>
      </c>
      <c r="O35" s="114">
        <v>21195513.224599998</v>
      </c>
    </row>
    <row r="36" spans="1:15" ht="14" x14ac:dyDescent="0.3">
      <c r="A36" s="84">
        <v>2023</v>
      </c>
      <c r="B36" s="112" t="s">
        <v>145</v>
      </c>
      <c r="C36" s="113">
        <v>2712768.0980000002</v>
      </c>
      <c r="D36" s="113">
        <v>2611871.1216099998</v>
      </c>
      <c r="E36" s="113">
        <v>3286407.29054</v>
      </c>
      <c r="F36" s="113">
        <v>2691843.93365</v>
      </c>
      <c r="G36" s="113">
        <v>3029593.0847700001</v>
      </c>
      <c r="H36" s="113"/>
      <c r="I36" s="113"/>
      <c r="J36" s="113"/>
      <c r="K36" s="113"/>
      <c r="L36" s="113"/>
      <c r="M36" s="113"/>
      <c r="N36" s="113"/>
      <c r="O36" s="114">
        <v>14332483.52857</v>
      </c>
    </row>
    <row r="37" spans="1:15" ht="14" x14ac:dyDescent="0.3">
      <c r="A37" s="83">
        <v>2022</v>
      </c>
      <c r="B37" s="112" t="s">
        <v>145</v>
      </c>
      <c r="C37" s="113">
        <v>2227495.67979</v>
      </c>
      <c r="D37" s="113">
        <v>2538030.7753300001</v>
      </c>
      <c r="E37" s="113">
        <v>2679444.6951199998</v>
      </c>
      <c r="F37" s="113">
        <v>2742252.4482399998</v>
      </c>
      <c r="G37" s="113">
        <v>2294859.9537499999</v>
      </c>
      <c r="H37" s="113">
        <v>2768733.2277000002</v>
      </c>
      <c r="I37" s="113">
        <v>2048229.95441</v>
      </c>
      <c r="J37" s="113">
        <v>2264566.8483500001</v>
      </c>
      <c r="K37" s="113">
        <v>2751304.5730599998</v>
      </c>
      <c r="L37" s="113">
        <v>2647895.1439800002</v>
      </c>
      <c r="M37" s="113">
        <v>2872016.2843999998</v>
      </c>
      <c r="N37" s="113">
        <v>3142601.2570400001</v>
      </c>
      <c r="O37" s="114">
        <v>30977430.841170002</v>
      </c>
    </row>
    <row r="38" spans="1:15" ht="14" x14ac:dyDescent="0.3">
      <c r="A38" s="84">
        <v>2023</v>
      </c>
      <c r="B38" s="112" t="s">
        <v>146</v>
      </c>
      <c r="C38" s="113">
        <v>20511.080989999999</v>
      </c>
      <c r="D38" s="113">
        <v>48988.009310000001</v>
      </c>
      <c r="E38" s="113">
        <v>108585.76742</v>
      </c>
      <c r="F38" s="113">
        <v>107990.90265</v>
      </c>
      <c r="G38" s="113">
        <v>203809.47146</v>
      </c>
      <c r="H38" s="113"/>
      <c r="I38" s="113"/>
      <c r="J38" s="113"/>
      <c r="K38" s="113"/>
      <c r="L38" s="113"/>
      <c r="M38" s="113"/>
      <c r="N38" s="113"/>
      <c r="O38" s="114">
        <v>489885.23183</v>
      </c>
    </row>
    <row r="39" spans="1:15" ht="14" x14ac:dyDescent="0.3">
      <c r="A39" s="83">
        <v>2022</v>
      </c>
      <c r="B39" s="112" t="s">
        <v>146</v>
      </c>
      <c r="C39" s="113">
        <v>70779.795960000003</v>
      </c>
      <c r="D39" s="113">
        <v>67064.578930000003</v>
      </c>
      <c r="E39" s="113">
        <v>140227.68844</v>
      </c>
      <c r="F39" s="113">
        <v>198881.65714</v>
      </c>
      <c r="G39" s="113">
        <v>100124.42561000001</v>
      </c>
      <c r="H39" s="113">
        <v>101131.22425</v>
      </c>
      <c r="I39" s="113">
        <v>44142.997860000003</v>
      </c>
      <c r="J39" s="113">
        <v>77395.488570000001</v>
      </c>
      <c r="K39" s="113">
        <v>199348.73256</v>
      </c>
      <c r="L39" s="113">
        <v>209571.99903000001</v>
      </c>
      <c r="M39" s="113">
        <v>55079.846700000002</v>
      </c>
      <c r="N39" s="113">
        <v>189314.94339</v>
      </c>
      <c r="O39" s="114">
        <v>1453063.3784399999</v>
      </c>
    </row>
    <row r="40" spans="1:15" ht="14" x14ac:dyDescent="0.3">
      <c r="A40" s="84">
        <v>2023</v>
      </c>
      <c r="B40" s="112" t="s">
        <v>147</v>
      </c>
      <c r="C40" s="113">
        <v>1173320.79345</v>
      </c>
      <c r="D40" s="113">
        <v>1303829.9395300001</v>
      </c>
      <c r="E40" s="113">
        <v>1511610.3177199999</v>
      </c>
      <c r="F40" s="113">
        <v>1216057.59118</v>
      </c>
      <c r="G40" s="113">
        <v>1384584.3384700001</v>
      </c>
      <c r="H40" s="113"/>
      <c r="I40" s="113"/>
      <c r="J40" s="113"/>
      <c r="K40" s="113"/>
      <c r="L40" s="113"/>
      <c r="M40" s="113"/>
      <c r="N40" s="113"/>
      <c r="O40" s="114">
        <v>6589402.9803499999</v>
      </c>
    </row>
    <row r="41" spans="1:15" ht="14" x14ac:dyDescent="0.3">
      <c r="A41" s="83">
        <v>2022</v>
      </c>
      <c r="B41" s="112" t="s">
        <v>147</v>
      </c>
      <c r="C41" s="113">
        <v>980376.86144999997</v>
      </c>
      <c r="D41" s="113">
        <v>1173475.6285399999</v>
      </c>
      <c r="E41" s="113">
        <v>1365461.8518999999</v>
      </c>
      <c r="F41" s="113">
        <v>1395625.0508300001</v>
      </c>
      <c r="G41" s="113">
        <v>1064263.3647499999</v>
      </c>
      <c r="H41" s="113">
        <v>1356619.8025199999</v>
      </c>
      <c r="I41" s="113">
        <v>1024659.93056</v>
      </c>
      <c r="J41" s="113">
        <v>1253689.5612699999</v>
      </c>
      <c r="K41" s="113">
        <v>1334627.8920700001</v>
      </c>
      <c r="L41" s="113">
        <v>1320621.2350699999</v>
      </c>
      <c r="M41" s="113">
        <v>1423782.48722</v>
      </c>
      <c r="N41" s="113">
        <v>1473140.1061</v>
      </c>
      <c r="O41" s="114">
        <v>15166343.77228</v>
      </c>
    </row>
    <row r="42" spans="1:15" ht="14" x14ac:dyDescent="0.3">
      <c r="A42" s="84">
        <v>2023</v>
      </c>
      <c r="B42" s="112" t="s">
        <v>148</v>
      </c>
      <c r="C42" s="113">
        <v>842210.49951999995</v>
      </c>
      <c r="D42" s="113">
        <v>848654.38324</v>
      </c>
      <c r="E42" s="113">
        <v>1052687.16487</v>
      </c>
      <c r="F42" s="113">
        <v>884650.83511999995</v>
      </c>
      <c r="G42" s="113">
        <v>924154.35507000005</v>
      </c>
      <c r="H42" s="113"/>
      <c r="I42" s="113"/>
      <c r="J42" s="113"/>
      <c r="K42" s="113"/>
      <c r="L42" s="113"/>
      <c r="M42" s="113"/>
      <c r="N42" s="113"/>
      <c r="O42" s="114">
        <v>4552357.2378200004</v>
      </c>
    </row>
    <row r="43" spans="1:15" ht="14" x14ac:dyDescent="0.3">
      <c r="A43" s="83">
        <v>2022</v>
      </c>
      <c r="B43" s="112" t="s">
        <v>148</v>
      </c>
      <c r="C43" s="113">
        <v>710884.73427999998</v>
      </c>
      <c r="D43" s="113">
        <v>812965.62821</v>
      </c>
      <c r="E43" s="113">
        <v>908505.47490999999</v>
      </c>
      <c r="F43" s="113">
        <v>905912.17776999995</v>
      </c>
      <c r="G43" s="113">
        <v>719464.86737999995</v>
      </c>
      <c r="H43" s="113">
        <v>903204.04480999999</v>
      </c>
      <c r="I43" s="113">
        <v>720295.57866999996</v>
      </c>
      <c r="J43" s="113">
        <v>848008.97644999996</v>
      </c>
      <c r="K43" s="113">
        <v>946768.13425999996</v>
      </c>
      <c r="L43" s="113">
        <v>851636.64610999997</v>
      </c>
      <c r="M43" s="113">
        <v>1009919.7824800001</v>
      </c>
      <c r="N43" s="113">
        <v>1025025.0668</v>
      </c>
      <c r="O43" s="114">
        <v>10362591.112129999</v>
      </c>
    </row>
    <row r="44" spans="1:15" ht="14" x14ac:dyDescent="0.3">
      <c r="A44" s="84">
        <v>2023</v>
      </c>
      <c r="B44" s="112" t="s">
        <v>149</v>
      </c>
      <c r="C44" s="113">
        <v>1049381.22187</v>
      </c>
      <c r="D44" s="113">
        <v>1000249.7408</v>
      </c>
      <c r="E44" s="113">
        <v>1222080.1063999999</v>
      </c>
      <c r="F44" s="113">
        <v>995760.84427999996</v>
      </c>
      <c r="G44" s="113">
        <v>1142325.86195</v>
      </c>
      <c r="H44" s="113"/>
      <c r="I44" s="113"/>
      <c r="J44" s="113"/>
      <c r="K44" s="113"/>
      <c r="L44" s="113"/>
      <c r="M44" s="113"/>
      <c r="N44" s="113"/>
      <c r="O44" s="114">
        <v>5409797.7752999999</v>
      </c>
    </row>
    <row r="45" spans="1:15" ht="14" x14ac:dyDescent="0.3">
      <c r="A45" s="83">
        <v>2022</v>
      </c>
      <c r="B45" s="112" t="s">
        <v>149</v>
      </c>
      <c r="C45" s="113">
        <v>1119856.8788900001</v>
      </c>
      <c r="D45" s="113">
        <v>1241122.8416200001</v>
      </c>
      <c r="E45" s="113">
        <v>1443490.8133700001</v>
      </c>
      <c r="F45" s="113">
        <v>1496964.3426000001</v>
      </c>
      <c r="G45" s="113">
        <v>1165758.5621799999</v>
      </c>
      <c r="H45" s="113">
        <v>1343496.24389</v>
      </c>
      <c r="I45" s="113">
        <v>978555.89494999999</v>
      </c>
      <c r="J45" s="113">
        <v>1131632.9654999999</v>
      </c>
      <c r="K45" s="113">
        <v>1187677.73196</v>
      </c>
      <c r="L45" s="113">
        <v>1048163.68378</v>
      </c>
      <c r="M45" s="113">
        <v>1127764.2492800001</v>
      </c>
      <c r="N45" s="113">
        <v>1095946.8892600001</v>
      </c>
      <c r="O45" s="114">
        <v>14380431.097279999</v>
      </c>
    </row>
    <row r="46" spans="1:15" ht="14" x14ac:dyDescent="0.3">
      <c r="A46" s="84">
        <v>2023</v>
      </c>
      <c r="B46" s="112" t="s">
        <v>150</v>
      </c>
      <c r="C46" s="113">
        <v>1106262.8393300001</v>
      </c>
      <c r="D46" s="113">
        <v>1057248.9742300001</v>
      </c>
      <c r="E46" s="113">
        <v>1391652.65111</v>
      </c>
      <c r="F46" s="113">
        <v>1067426.3827800001</v>
      </c>
      <c r="G46" s="113">
        <v>1253583.11427</v>
      </c>
      <c r="H46" s="113"/>
      <c r="I46" s="113"/>
      <c r="J46" s="113"/>
      <c r="K46" s="113"/>
      <c r="L46" s="113"/>
      <c r="M46" s="113"/>
      <c r="N46" s="113"/>
      <c r="O46" s="114">
        <v>5876173.96172</v>
      </c>
    </row>
    <row r="47" spans="1:15" ht="14" x14ac:dyDescent="0.3">
      <c r="A47" s="83">
        <v>2022</v>
      </c>
      <c r="B47" s="112" t="s">
        <v>150</v>
      </c>
      <c r="C47" s="113">
        <v>1623913.35512</v>
      </c>
      <c r="D47" s="113">
        <v>1746708.6849799999</v>
      </c>
      <c r="E47" s="113">
        <v>2254350.4908799999</v>
      </c>
      <c r="F47" s="113">
        <v>2016306.50877</v>
      </c>
      <c r="G47" s="113">
        <v>1903115.9358300001</v>
      </c>
      <c r="H47" s="113">
        <v>2283539.2785899998</v>
      </c>
      <c r="I47" s="113">
        <v>1597061.82348</v>
      </c>
      <c r="J47" s="113">
        <v>1804283.59558</v>
      </c>
      <c r="K47" s="113">
        <v>1755135.9758899999</v>
      </c>
      <c r="L47" s="113">
        <v>1379827.48349</v>
      </c>
      <c r="M47" s="113">
        <v>1339482.04018</v>
      </c>
      <c r="N47" s="113">
        <v>1332648.61897</v>
      </c>
      <c r="O47" s="114">
        <v>21036373.791760001</v>
      </c>
    </row>
    <row r="48" spans="1:15" ht="14" x14ac:dyDescent="0.3">
      <c r="A48" s="84">
        <v>2023</v>
      </c>
      <c r="B48" s="112" t="s">
        <v>151</v>
      </c>
      <c r="C48" s="113">
        <v>360903.68251000001</v>
      </c>
      <c r="D48" s="113">
        <v>355128.17164000002</v>
      </c>
      <c r="E48" s="113">
        <v>438491.61044999998</v>
      </c>
      <c r="F48" s="113">
        <v>374160.13536000001</v>
      </c>
      <c r="G48" s="113">
        <v>450481.05560999998</v>
      </c>
      <c r="H48" s="113"/>
      <c r="I48" s="113"/>
      <c r="J48" s="113"/>
      <c r="K48" s="113"/>
      <c r="L48" s="113"/>
      <c r="M48" s="113"/>
      <c r="N48" s="113"/>
      <c r="O48" s="114">
        <v>1979164.6555699999</v>
      </c>
    </row>
    <row r="49" spans="1:15" ht="14" x14ac:dyDescent="0.3">
      <c r="A49" s="83">
        <v>2022</v>
      </c>
      <c r="B49" s="112" t="s">
        <v>151</v>
      </c>
      <c r="C49" s="113">
        <v>353650.46789000003</v>
      </c>
      <c r="D49" s="113">
        <v>428044.07788</v>
      </c>
      <c r="E49" s="113">
        <v>512999.46243999997</v>
      </c>
      <c r="F49" s="113">
        <v>565782.74280000001</v>
      </c>
      <c r="G49" s="113">
        <v>444256.85512999998</v>
      </c>
      <c r="H49" s="113">
        <v>522786.63435000001</v>
      </c>
      <c r="I49" s="113">
        <v>416802.67871000001</v>
      </c>
      <c r="J49" s="113">
        <v>473865.71408000001</v>
      </c>
      <c r="K49" s="113">
        <v>458798.56595999998</v>
      </c>
      <c r="L49" s="113">
        <v>413673.52396999998</v>
      </c>
      <c r="M49" s="113">
        <v>416755.20763000002</v>
      </c>
      <c r="N49" s="113">
        <v>439790.88270000002</v>
      </c>
      <c r="O49" s="114">
        <v>5447206.8135399995</v>
      </c>
    </row>
    <row r="50" spans="1:15" ht="14" x14ac:dyDescent="0.3">
      <c r="A50" s="84">
        <v>2023</v>
      </c>
      <c r="B50" s="112" t="s">
        <v>152</v>
      </c>
      <c r="C50" s="113">
        <v>416423.85333000001</v>
      </c>
      <c r="D50" s="113">
        <v>526705.62991000002</v>
      </c>
      <c r="E50" s="113">
        <v>738707.38476000004</v>
      </c>
      <c r="F50" s="113">
        <v>474255.13326999999</v>
      </c>
      <c r="G50" s="113">
        <v>464006.42466000002</v>
      </c>
      <c r="H50" s="113"/>
      <c r="I50" s="113"/>
      <c r="J50" s="113"/>
      <c r="K50" s="113"/>
      <c r="L50" s="113"/>
      <c r="M50" s="113"/>
      <c r="N50" s="113"/>
      <c r="O50" s="114">
        <v>2620098.4259299999</v>
      </c>
    </row>
    <row r="51" spans="1:15" ht="14" x14ac:dyDescent="0.3">
      <c r="A51" s="83">
        <v>2022</v>
      </c>
      <c r="B51" s="112" t="s">
        <v>152</v>
      </c>
      <c r="C51" s="113">
        <v>358948.23914999998</v>
      </c>
      <c r="D51" s="113">
        <v>490405.67524999997</v>
      </c>
      <c r="E51" s="113">
        <v>434421.48194000003</v>
      </c>
      <c r="F51" s="113">
        <v>528519.02058999997</v>
      </c>
      <c r="G51" s="113">
        <v>352291.01225999999</v>
      </c>
      <c r="H51" s="113">
        <v>532181.44374000002</v>
      </c>
      <c r="I51" s="113">
        <v>370703.57504000003</v>
      </c>
      <c r="J51" s="113">
        <v>500628.32678</v>
      </c>
      <c r="K51" s="113">
        <v>600700.11855000001</v>
      </c>
      <c r="L51" s="113">
        <v>535563.36066000001</v>
      </c>
      <c r="M51" s="113">
        <v>601798.09045999998</v>
      </c>
      <c r="N51" s="113">
        <v>545605.82096000004</v>
      </c>
      <c r="O51" s="114">
        <v>5851766.1653800001</v>
      </c>
    </row>
    <row r="52" spans="1:15" ht="14" x14ac:dyDescent="0.3">
      <c r="A52" s="84">
        <v>2023</v>
      </c>
      <c r="B52" s="112" t="s">
        <v>153</v>
      </c>
      <c r="C52" s="113">
        <v>279155.83729</v>
      </c>
      <c r="D52" s="113">
        <v>287118.45542000001</v>
      </c>
      <c r="E52" s="113">
        <v>505895.74426000001</v>
      </c>
      <c r="F52" s="113">
        <v>417869.74572000001</v>
      </c>
      <c r="G52" s="113">
        <v>554395.85094999999</v>
      </c>
      <c r="H52" s="113"/>
      <c r="I52" s="113"/>
      <c r="J52" s="113"/>
      <c r="K52" s="113"/>
      <c r="L52" s="113"/>
      <c r="M52" s="113"/>
      <c r="N52" s="113"/>
      <c r="O52" s="114">
        <v>2044435.6336399999</v>
      </c>
    </row>
    <row r="53" spans="1:15" ht="14" x14ac:dyDescent="0.3">
      <c r="A53" s="83">
        <v>2022</v>
      </c>
      <c r="B53" s="112" t="s">
        <v>153</v>
      </c>
      <c r="C53" s="113">
        <v>295374.95462999999</v>
      </c>
      <c r="D53" s="113">
        <v>325086.05401000002</v>
      </c>
      <c r="E53" s="113">
        <v>326942.17726000003</v>
      </c>
      <c r="F53" s="113">
        <v>390461.09840999998</v>
      </c>
      <c r="G53" s="113">
        <v>330384.31631000002</v>
      </c>
      <c r="H53" s="113">
        <v>286911.48207999999</v>
      </c>
      <c r="I53" s="113">
        <v>294368.00948000001</v>
      </c>
      <c r="J53" s="113">
        <v>333532.23485000001</v>
      </c>
      <c r="K53" s="113">
        <v>166231.57717999999</v>
      </c>
      <c r="L53" s="113">
        <v>464524.54810000001</v>
      </c>
      <c r="M53" s="113">
        <v>503261.04168000002</v>
      </c>
      <c r="N53" s="113">
        <v>647436.28095000004</v>
      </c>
      <c r="O53" s="114">
        <v>4364513.7749399999</v>
      </c>
    </row>
    <row r="54" spans="1:15" ht="14" x14ac:dyDescent="0.3">
      <c r="A54" s="84">
        <v>2023</v>
      </c>
      <c r="B54" s="112" t="s">
        <v>154</v>
      </c>
      <c r="C54" s="113">
        <v>525911.07510000002</v>
      </c>
      <c r="D54" s="113">
        <v>566115.91532999999</v>
      </c>
      <c r="E54" s="113">
        <v>673870.37753000006</v>
      </c>
      <c r="F54" s="113">
        <v>563386.74730000005</v>
      </c>
      <c r="G54" s="113">
        <v>638904.64191999997</v>
      </c>
      <c r="H54" s="113"/>
      <c r="I54" s="113"/>
      <c r="J54" s="113"/>
      <c r="K54" s="113"/>
      <c r="L54" s="113"/>
      <c r="M54" s="113"/>
      <c r="N54" s="113"/>
      <c r="O54" s="114">
        <v>2968188.7571800002</v>
      </c>
    </row>
    <row r="55" spans="1:15" ht="14" x14ac:dyDescent="0.3">
      <c r="A55" s="83">
        <v>2022</v>
      </c>
      <c r="B55" s="112" t="s">
        <v>154</v>
      </c>
      <c r="C55" s="113">
        <v>457957.73116999998</v>
      </c>
      <c r="D55" s="113">
        <v>536898.83403999999</v>
      </c>
      <c r="E55" s="113">
        <v>616160.55461999995</v>
      </c>
      <c r="F55" s="113">
        <v>634998.59199999995</v>
      </c>
      <c r="G55" s="113">
        <v>494716.69890000002</v>
      </c>
      <c r="H55" s="113">
        <v>619966.64288000006</v>
      </c>
      <c r="I55" s="113">
        <v>458392.17177000002</v>
      </c>
      <c r="J55" s="113">
        <v>544494.71669000003</v>
      </c>
      <c r="K55" s="113">
        <v>576830.52269999997</v>
      </c>
      <c r="L55" s="113">
        <v>551139.76018999994</v>
      </c>
      <c r="M55" s="113">
        <v>598847.26315000001</v>
      </c>
      <c r="N55" s="113">
        <v>586374.08533999999</v>
      </c>
      <c r="O55" s="114">
        <v>6676777.57345</v>
      </c>
    </row>
    <row r="56" spans="1:15" ht="14" x14ac:dyDescent="0.3">
      <c r="A56" s="84">
        <v>2023</v>
      </c>
      <c r="B56" s="112" t="s">
        <v>155</v>
      </c>
      <c r="C56" s="113">
        <v>9033.1466600000003</v>
      </c>
      <c r="D56" s="113">
        <v>9247.4372000000003</v>
      </c>
      <c r="E56" s="113">
        <v>14758.867480000001</v>
      </c>
      <c r="F56" s="113">
        <v>10070.412829999999</v>
      </c>
      <c r="G56" s="113">
        <v>12102.905199999999</v>
      </c>
      <c r="H56" s="113"/>
      <c r="I56" s="113"/>
      <c r="J56" s="113"/>
      <c r="K56" s="113"/>
      <c r="L56" s="113"/>
      <c r="M56" s="113"/>
      <c r="N56" s="113"/>
      <c r="O56" s="114">
        <v>55212.769370000002</v>
      </c>
    </row>
    <row r="57" spans="1:15" ht="14" x14ac:dyDescent="0.3">
      <c r="A57" s="83">
        <v>2022</v>
      </c>
      <c r="B57" s="112" t="s">
        <v>155</v>
      </c>
      <c r="C57" s="113">
        <v>8197.8487499999992</v>
      </c>
      <c r="D57" s="113">
        <v>10009.26485</v>
      </c>
      <c r="E57" s="113">
        <v>11418.340700000001</v>
      </c>
      <c r="F57" s="113">
        <v>14289.56755</v>
      </c>
      <c r="G57" s="113">
        <v>10630.62837</v>
      </c>
      <c r="H57" s="113">
        <v>14089.11015</v>
      </c>
      <c r="I57" s="113">
        <v>9550.5758000000005</v>
      </c>
      <c r="J57" s="113">
        <v>10220.596670000001</v>
      </c>
      <c r="K57" s="113">
        <v>11404.558209999999</v>
      </c>
      <c r="L57" s="113">
        <v>12074.97162</v>
      </c>
      <c r="M57" s="113">
        <v>12175.232770000001</v>
      </c>
      <c r="N57" s="113">
        <v>11525.933580000001</v>
      </c>
      <c r="O57" s="114">
        <v>135586.62901999999</v>
      </c>
    </row>
    <row r="58" spans="1:15" ht="14" x14ac:dyDescent="0.3">
      <c r="A58" s="84">
        <v>2023</v>
      </c>
      <c r="B58" s="110" t="s">
        <v>31</v>
      </c>
      <c r="C58" s="116">
        <f>C60</f>
        <v>441331.33650999999</v>
      </c>
      <c r="D58" s="116">
        <f t="shared" ref="D58:O58" si="4">D60</f>
        <v>397258.84544</v>
      </c>
      <c r="E58" s="116">
        <f t="shared" si="4"/>
        <v>479064.02106</v>
      </c>
      <c r="F58" s="116">
        <f t="shared" si="4"/>
        <v>470140.53755000001</v>
      </c>
      <c r="G58" s="116">
        <f t="shared" si="4"/>
        <v>546879.82062999997</v>
      </c>
      <c r="H58" s="116"/>
      <c r="I58" s="116"/>
      <c r="J58" s="116"/>
      <c r="K58" s="116"/>
      <c r="L58" s="116"/>
      <c r="M58" s="116"/>
      <c r="N58" s="116"/>
      <c r="O58" s="116">
        <f t="shared" si="4"/>
        <v>2334674.5611899998</v>
      </c>
    </row>
    <row r="59" spans="1:15" ht="14" x14ac:dyDescent="0.3">
      <c r="A59" s="83">
        <v>2022</v>
      </c>
      <c r="B59" s="110" t="s">
        <v>31</v>
      </c>
      <c r="C59" s="116">
        <f>C61</f>
        <v>497849.89552999998</v>
      </c>
      <c r="D59" s="116">
        <f t="shared" ref="D59:O59" si="5">D61</f>
        <v>471704.26270999998</v>
      </c>
      <c r="E59" s="116">
        <f t="shared" si="5"/>
        <v>554613.88878000004</v>
      </c>
      <c r="F59" s="116">
        <f t="shared" si="5"/>
        <v>704145.15989999997</v>
      </c>
      <c r="G59" s="116">
        <f t="shared" si="5"/>
        <v>533041.87158000004</v>
      </c>
      <c r="H59" s="116">
        <f t="shared" si="5"/>
        <v>594051.50404999999</v>
      </c>
      <c r="I59" s="116">
        <f t="shared" si="5"/>
        <v>487990.84642999998</v>
      </c>
      <c r="J59" s="116">
        <f t="shared" si="5"/>
        <v>593089.54356999998</v>
      </c>
      <c r="K59" s="116">
        <f t="shared" si="5"/>
        <v>537870.25352000003</v>
      </c>
      <c r="L59" s="116">
        <f t="shared" si="5"/>
        <v>462048.16090000002</v>
      </c>
      <c r="M59" s="116">
        <f t="shared" si="5"/>
        <v>503422.24767000001</v>
      </c>
      <c r="N59" s="116">
        <f t="shared" si="5"/>
        <v>515296.00030000001</v>
      </c>
      <c r="O59" s="116">
        <f t="shared" si="5"/>
        <v>6455123.6349400003</v>
      </c>
    </row>
    <row r="60" spans="1:15" ht="14" x14ac:dyDescent="0.3">
      <c r="A60" s="84">
        <v>2023</v>
      </c>
      <c r="B60" s="112" t="s">
        <v>156</v>
      </c>
      <c r="C60" s="113">
        <v>441331.33650999999</v>
      </c>
      <c r="D60" s="113">
        <v>397258.84544</v>
      </c>
      <c r="E60" s="113">
        <v>479064.02106</v>
      </c>
      <c r="F60" s="113">
        <v>470140.53755000001</v>
      </c>
      <c r="G60" s="113">
        <v>546879.82062999997</v>
      </c>
      <c r="H60" s="113"/>
      <c r="I60" s="113"/>
      <c r="J60" s="113"/>
      <c r="K60" s="113"/>
      <c r="L60" s="113"/>
      <c r="M60" s="113"/>
      <c r="N60" s="113"/>
      <c r="O60" s="114">
        <v>2334674.5611899998</v>
      </c>
    </row>
    <row r="61" spans="1:15" ht="14.5" thickBot="1" x14ac:dyDescent="0.35">
      <c r="A61" s="83">
        <v>2022</v>
      </c>
      <c r="B61" s="112" t="s">
        <v>156</v>
      </c>
      <c r="C61" s="113">
        <v>497849.89552999998</v>
      </c>
      <c r="D61" s="113">
        <v>471704.26270999998</v>
      </c>
      <c r="E61" s="113">
        <v>554613.88878000004</v>
      </c>
      <c r="F61" s="113">
        <v>704145.15989999997</v>
      </c>
      <c r="G61" s="113">
        <v>533041.87158000004</v>
      </c>
      <c r="H61" s="113">
        <v>594051.50404999999</v>
      </c>
      <c r="I61" s="113">
        <v>487990.84642999998</v>
      </c>
      <c r="J61" s="113">
        <v>593089.54356999998</v>
      </c>
      <c r="K61" s="113">
        <v>537870.25352000003</v>
      </c>
      <c r="L61" s="113">
        <v>462048.16090000002</v>
      </c>
      <c r="M61" s="113">
        <v>503422.24767000001</v>
      </c>
      <c r="N61" s="113">
        <v>515296.00030000001</v>
      </c>
      <c r="O61" s="114">
        <v>6455123.6349400003</v>
      </c>
    </row>
    <row r="62" spans="1:15" s="29" customFormat="1" ht="15" customHeight="1" thickBot="1" x14ac:dyDescent="0.3">
      <c r="A62" s="117">
        <v>2002</v>
      </c>
      <c r="B62" s="118" t="s">
        <v>40</v>
      </c>
      <c r="C62" s="119">
        <v>2607319.6609999998</v>
      </c>
      <c r="D62" s="119">
        <v>2383772.9539999999</v>
      </c>
      <c r="E62" s="119">
        <v>2918943.5210000002</v>
      </c>
      <c r="F62" s="119">
        <v>2742857.9219999998</v>
      </c>
      <c r="G62" s="119">
        <v>3000325.2429999998</v>
      </c>
      <c r="H62" s="119">
        <v>2770693.8810000001</v>
      </c>
      <c r="I62" s="119">
        <v>3103851.8620000002</v>
      </c>
      <c r="J62" s="119">
        <v>2975888.9739999999</v>
      </c>
      <c r="K62" s="119">
        <v>3218206.861</v>
      </c>
      <c r="L62" s="119">
        <v>3501128.02</v>
      </c>
      <c r="M62" s="119">
        <v>3593604.8960000002</v>
      </c>
      <c r="N62" s="119">
        <v>3242495.2340000002</v>
      </c>
      <c r="O62" s="120">
        <f>SUM(C62:N62)</f>
        <v>36059089.028999999</v>
      </c>
    </row>
    <row r="63" spans="1:15" s="29" customFormat="1" ht="15" customHeight="1" thickBot="1" x14ac:dyDescent="0.3">
      <c r="A63" s="117">
        <v>2003</v>
      </c>
      <c r="B63" s="118" t="s">
        <v>40</v>
      </c>
      <c r="C63" s="119">
        <v>3533705.5819999999</v>
      </c>
      <c r="D63" s="119">
        <v>2923460.39</v>
      </c>
      <c r="E63" s="119">
        <v>3908255.9909999999</v>
      </c>
      <c r="F63" s="119">
        <v>3662183.449</v>
      </c>
      <c r="G63" s="119">
        <v>3860471.3</v>
      </c>
      <c r="H63" s="119">
        <v>3796113.5219999999</v>
      </c>
      <c r="I63" s="119">
        <v>4236114.2640000004</v>
      </c>
      <c r="J63" s="119">
        <v>3828726.17</v>
      </c>
      <c r="K63" s="119">
        <v>4114677.523</v>
      </c>
      <c r="L63" s="119">
        <v>4824388.2589999996</v>
      </c>
      <c r="M63" s="119">
        <v>3969697.4580000001</v>
      </c>
      <c r="N63" s="119">
        <v>4595042.3940000003</v>
      </c>
      <c r="O63" s="120">
        <f t="shared" ref="O63:O81" si="6">SUM(C63:N63)</f>
        <v>47252836.302000001</v>
      </c>
    </row>
    <row r="64" spans="1:15" s="29" customFormat="1" ht="15" customHeight="1" thickBot="1" x14ac:dyDescent="0.3">
      <c r="A64" s="117">
        <v>2004</v>
      </c>
      <c r="B64" s="118" t="s">
        <v>40</v>
      </c>
      <c r="C64" s="119">
        <v>4619660.84</v>
      </c>
      <c r="D64" s="119">
        <v>3664503.0430000001</v>
      </c>
      <c r="E64" s="119">
        <v>5218042.1770000001</v>
      </c>
      <c r="F64" s="119">
        <v>5072462.9939999999</v>
      </c>
      <c r="G64" s="119">
        <v>5170061.6050000004</v>
      </c>
      <c r="H64" s="119">
        <v>5284383.2860000003</v>
      </c>
      <c r="I64" s="119">
        <v>5632138.7980000004</v>
      </c>
      <c r="J64" s="119">
        <v>4707491.284</v>
      </c>
      <c r="K64" s="119">
        <v>5656283.5209999997</v>
      </c>
      <c r="L64" s="119">
        <v>5867342.1210000003</v>
      </c>
      <c r="M64" s="119">
        <v>5733908.9759999998</v>
      </c>
      <c r="N64" s="119">
        <v>6540874.1749999998</v>
      </c>
      <c r="O64" s="120">
        <f t="shared" si="6"/>
        <v>63167152.819999993</v>
      </c>
    </row>
    <row r="65" spans="1:15" s="29" customFormat="1" ht="15" customHeight="1" thickBot="1" x14ac:dyDescent="0.3">
      <c r="A65" s="117">
        <v>2005</v>
      </c>
      <c r="B65" s="118" t="s">
        <v>40</v>
      </c>
      <c r="C65" s="119">
        <v>4997279.7240000004</v>
      </c>
      <c r="D65" s="119">
        <v>5651741.2520000003</v>
      </c>
      <c r="E65" s="119">
        <v>6591859.2180000003</v>
      </c>
      <c r="F65" s="119">
        <v>6128131.8779999996</v>
      </c>
      <c r="G65" s="119">
        <v>5977226.2170000002</v>
      </c>
      <c r="H65" s="119">
        <v>6038534.3669999996</v>
      </c>
      <c r="I65" s="119">
        <v>5763466.3530000001</v>
      </c>
      <c r="J65" s="119">
        <v>5552867.2120000003</v>
      </c>
      <c r="K65" s="119">
        <v>6814268.9409999996</v>
      </c>
      <c r="L65" s="119">
        <v>6772178.5690000001</v>
      </c>
      <c r="M65" s="119">
        <v>5942575.7819999997</v>
      </c>
      <c r="N65" s="119">
        <v>7246278.6299999999</v>
      </c>
      <c r="O65" s="120">
        <f t="shared" si="6"/>
        <v>73476408.142999992</v>
      </c>
    </row>
    <row r="66" spans="1:15" s="29" customFormat="1" ht="15" customHeight="1" thickBot="1" x14ac:dyDescent="0.3">
      <c r="A66" s="117">
        <v>2006</v>
      </c>
      <c r="B66" s="118" t="s">
        <v>40</v>
      </c>
      <c r="C66" s="119">
        <v>5133048.8810000001</v>
      </c>
      <c r="D66" s="119">
        <v>6058251.2790000001</v>
      </c>
      <c r="E66" s="119">
        <v>7411101.659</v>
      </c>
      <c r="F66" s="119">
        <v>6456090.2609999999</v>
      </c>
      <c r="G66" s="119">
        <v>7041543.2470000004</v>
      </c>
      <c r="H66" s="119">
        <v>7815434.6220000004</v>
      </c>
      <c r="I66" s="119">
        <v>7067411.4790000003</v>
      </c>
      <c r="J66" s="119">
        <v>6811202.4100000001</v>
      </c>
      <c r="K66" s="119">
        <v>7606551.0949999997</v>
      </c>
      <c r="L66" s="119">
        <v>6888812.5489999996</v>
      </c>
      <c r="M66" s="119">
        <v>8641474.5559999999</v>
      </c>
      <c r="N66" s="119">
        <v>8603753.4800000004</v>
      </c>
      <c r="O66" s="120">
        <f t="shared" si="6"/>
        <v>85534675.517999992</v>
      </c>
    </row>
    <row r="67" spans="1:15" s="29" customFormat="1" ht="15" customHeight="1" thickBot="1" x14ac:dyDescent="0.3">
      <c r="A67" s="117">
        <v>2007</v>
      </c>
      <c r="B67" s="118" t="s">
        <v>40</v>
      </c>
      <c r="C67" s="119">
        <v>6564559.7929999996</v>
      </c>
      <c r="D67" s="119">
        <v>7656951.608</v>
      </c>
      <c r="E67" s="119">
        <v>8957851.6209999993</v>
      </c>
      <c r="F67" s="119">
        <v>8313312.0049999999</v>
      </c>
      <c r="G67" s="119">
        <v>9147620.0419999994</v>
      </c>
      <c r="H67" s="119">
        <v>8980247.4370000008</v>
      </c>
      <c r="I67" s="119">
        <v>8937741.591</v>
      </c>
      <c r="J67" s="119">
        <v>8736689.0920000002</v>
      </c>
      <c r="K67" s="119">
        <v>9038743.8959999997</v>
      </c>
      <c r="L67" s="119">
        <v>9895216.6219999995</v>
      </c>
      <c r="M67" s="119">
        <v>11318798.220000001</v>
      </c>
      <c r="N67" s="119">
        <v>9724017.977</v>
      </c>
      <c r="O67" s="120">
        <f t="shared" si="6"/>
        <v>107271749.90399998</v>
      </c>
    </row>
    <row r="68" spans="1:15" s="29" customFormat="1" ht="15" customHeight="1" thickBot="1" x14ac:dyDescent="0.3">
      <c r="A68" s="117">
        <v>2008</v>
      </c>
      <c r="B68" s="118" t="s">
        <v>40</v>
      </c>
      <c r="C68" s="119">
        <v>10632207.040999999</v>
      </c>
      <c r="D68" s="119">
        <v>11077899.119999999</v>
      </c>
      <c r="E68" s="119">
        <v>11428587.233999999</v>
      </c>
      <c r="F68" s="119">
        <v>11363963.503</v>
      </c>
      <c r="G68" s="119">
        <v>12477968.699999999</v>
      </c>
      <c r="H68" s="119">
        <v>11770634.384</v>
      </c>
      <c r="I68" s="119">
        <v>12595426.863</v>
      </c>
      <c r="J68" s="119">
        <v>11046830.085999999</v>
      </c>
      <c r="K68" s="119">
        <v>12793148.034</v>
      </c>
      <c r="L68" s="119">
        <v>9722708.7899999991</v>
      </c>
      <c r="M68" s="119">
        <v>9395872.8969999999</v>
      </c>
      <c r="N68" s="119">
        <v>7721948.9740000004</v>
      </c>
      <c r="O68" s="120">
        <f t="shared" si="6"/>
        <v>132027195.626</v>
      </c>
    </row>
    <row r="69" spans="1:15" s="29" customFormat="1" ht="15" customHeight="1" thickBot="1" x14ac:dyDescent="0.3">
      <c r="A69" s="117">
        <v>2009</v>
      </c>
      <c r="B69" s="118" t="s">
        <v>40</v>
      </c>
      <c r="C69" s="119">
        <v>7884493.5240000002</v>
      </c>
      <c r="D69" s="119">
        <v>8435115.8340000007</v>
      </c>
      <c r="E69" s="119">
        <v>8155485.0810000002</v>
      </c>
      <c r="F69" s="119">
        <v>7561696.2829999998</v>
      </c>
      <c r="G69" s="119">
        <v>7346407.5279999999</v>
      </c>
      <c r="H69" s="119">
        <v>8329692.7829999998</v>
      </c>
      <c r="I69" s="119">
        <v>9055733.6710000001</v>
      </c>
      <c r="J69" s="119">
        <v>7839908.8420000002</v>
      </c>
      <c r="K69" s="119">
        <v>8480708.3870000001</v>
      </c>
      <c r="L69" s="119">
        <v>10095768.029999999</v>
      </c>
      <c r="M69" s="119">
        <v>8903010.773</v>
      </c>
      <c r="N69" s="119">
        <v>10054591.867000001</v>
      </c>
      <c r="O69" s="120">
        <f t="shared" si="6"/>
        <v>102142612.603</v>
      </c>
    </row>
    <row r="70" spans="1:15" s="29" customFormat="1" ht="15" customHeight="1" thickBot="1" x14ac:dyDescent="0.3">
      <c r="A70" s="117">
        <v>2010</v>
      </c>
      <c r="B70" s="118" t="s">
        <v>40</v>
      </c>
      <c r="C70" s="119">
        <v>7828748.0580000002</v>
      </c>
      <c r="D70" s="119">
        <v>8263237.8140000002</v>
      </c>
      <c r="E70" s="119">
        <v>9886488.1710000001</v>
      </c>
      <c r="F70" s="119">
        <v>9396006.6539999992</v>
      </c>
      <c r="G70" s="119">
        <v>9799958.1170000006</v>
      </c>
      <c r="H70" s="119">
        <v>9542907.6439999994</v>
      </c>
      <c r="I70" s="119">
        <v>9564682.5449999999</v>
      </c>
      <c r="J70" s="119">
        <v>8523451.9729999993</v>
      </c>
      <c r="K70" s="119">
        <v>8909230.5209999997</v>
      </c>
      <c r="L70" s="119">
        <v>10963586.27</v>
      </c>
      <c r="M70" s="119">
        <v>9382369.7180000003</v>
      </c>
      <c r="N70" s="119">
        <v>11822551.698999999</v>
      </c>
      <c r="O70" s="120">
        <f t="shared" si="6"/>
        <v>113883219.18399999</v>
      </c>
    </row>
    <row r="71" spans="1:15" s="29" customFormat="1" ht="15" customHeight="1" thickBot="1" x14ac:dyDescent="0.3">
      <c r="A71" s="117">
        <v>2011</v>
      </c>
      <c r="B71" s="118" t="s">
        <v>40</v>
      </c>
      <c r="C71" s="119">
        <v>9551084.6390000004</v>
      </c>
      <c r="D71" s="119">
        <v>10059126.307</v>
      </c>
      <c r="E71" s="119">
        <v>11811085.16</v>
      </c>
      <c r="F71" s="119">
        <v>11873269.447000001</v>
      </c>
      <c r="G71" s="119">
        <v>10943364.372</v>
      </c>
      <c r="H71" s="119">
        <v>11349953.558</v>
      </c>
      <c r="I71" s="119">
        <v>11860004.271</v>
      </c>
      <c r="J71" s="119">
        <v>11245124.657</v>
      </c>
      <c r="K71" s="119">
        <v>10750626.098999999</v>
      </c>
      <c r="L71" s="119">
        <v>11907219.297</v>
      </c>
      <c r="M71" s="119">
        <v>11078524.743000001</v>
      </c>
      <c r="N71" s="119">
        <v>12477486.279999999</v>
      </c>
      <c r="O71" s="120">
        <f t="shared" si="6"/>
        <v>134906868.83000001</v>
      </c>
    </row>
    <row r="72" spans="1:15" ht="13" thickBot="1" x14ac:dyDescent="0.3">
      <c r="A72" s="117">
        <v>2012</v>
      </c>
      <c r="B72" s="118" t="s">
        <v>40</v>
      </c>
      <c r="C72" s="119">
        <v>10348187.165999999</v>
      </c>
      <c r="D72" s="119">
        <v>11748000.124</v>
      </c>
      <c r="E72" s="119">
        <v>13208572.977</v>
      </c>
      <c r="F72" s="119">
        <v>12630226.718</v>
      </c>
      <c r="G72" s="119">
        <v>13131530.960999999</v>
      </c>
      <c r="H72" s="119">
        <v>13231198.687999999</v>
      </c>
      <c r="I72" s="119">
        <v>12830675.307</v>
      </c>
      <c r="J72" s="119">
        <v>12831394.572000001</v>
      </c>
      <c r="K72" s="119">
        <v>12952651.721999999</v>
      </c>
      <c r="L72" s="119">
        <v>13190769.654999999</v>
      </c>
      <c r="M72" s="119">
        <v>13753052.493000001</v>
      </c>
      <c r="N72" s="119">
        <v>12605476.173</v>
      </c>
      <c r="O72" s="120">
        <f t="shared" si="6"/>
        <v>152461736.55599999</v>
      </c>
    </row>
    <row r="73" spans="1:15" ht="13" thickBot="1" x14ac:dyDescent="0.3">
      <c r="A73" s="117">
        <v>2013</v>
      </c>
      <c r="B73" s="118" t="s">
        <v>40</v>
      </c>
      <c r="C73" s="119">
        <v>11481521.079</v>
      </c>
      <c r="D73" s="119">
        <v>12385690.909</v>
      </c>
      <c r="E73" s="119">
        <v>13122058.141000001</v>
      </c>
      <c r="F73" s="119">
        <v>12468202.903000001</v>
      </c>
      <c r="G73" s="119">
        <v>13277209.017000001</v>
      </c>
      <c r="H73" s="119">
        <v>12399973.961999999</v>
      </c>
      <c r="I73" s="119">
        <v>13059519.685000001</v>
      </c>
      <c r="J73" s="119">
        <v>11118300.903000001</v>
      </c>
      <c r="K73" s="119">
        <v>13060371.039000001</v>
      </c>
      <c r="L73" s="119">
        <v>12053704.638</v>
      </c>
      <c r="M73" s="119">
        <v>14201227.351</v>
      </c>
      <c r="N73" s="119">
        <v>13174857.460000001</v>
      </c>
      <c r="O73" s="120">
        <f t="shared" si="6"/>
        <v>151802637.08700001</v>
      </c>
    </row>
    <row r="74" spans="1:15" ht="13" thickBot="1" x14ac:dyDescent="0.3">
      <c r="A74" s="117">
        <v>2014</v>
      </c>
      <c r="B74" s="118" t="s">
        <v>40</v>
      </c>
      <c r="C74" s="119">
        <v>12399761.948000001</v>
      </c>
      <c r="D74" s="119">
        <v>13053292.493000001</v>
      </c>
      <c r="E74" s="119">
        <v>14680110.779999999</v>
      </c>
      <c r="F74" s="119">
        <v>13371185.664000001</v>
      </c>
      <c r="G74" s="119">
        <v>13681906.159</v>
      </c>
      <c r="H74" s="119">
        <v>12880924.245999999</v>
      </c>
      <c r="I74" s="119">
        <v>13344776.958000001</v>
      </c>
      <c r="J74" s="119">
        <v>11386828.925000001</v>
      </c>
      <c r="K74" s="119">
        <v>13583120.905999999</v>
      </c>
      <c r="L74" s="119">
        <v>12891630.102</v>
      </c>
      <c r="M74" s="119">
        <v>13067348.107000001</v>
      </c>
      <c r="N74" s="119">
        <v>13269271.402000001</v>
      </c>
      <c r="O74" s="120">
        <f t="shared" si="6"/>
        <v>157610157.69</v>
      </c>
    </row>
    <row r="75" spans="1:15" ht="13" thickBot="1" x14ac:dyDescent="0.3">
      <c r="A75" s="117">
        <v>2015</v>
      </c>
      <c r="B75" s="118" t="s">
        <v>40</v>
      </c>
      <c r="C75" s="119">
        <v>12301766.75</v>
      </c>
      <c r="D75" s="119">
        <v>12231860.140000001</v>
      </c>
      <c r="E75" s="119">
        <v>12519910.437999999</v>
      </c>
      <c r="F75" s="119">
        <v>13349346.866</v>
      </c>
      <c r="G75" s="119">
        <v>11080385.127</v>
      </c>
      <c r="H75" s="119">
        <v>11949647.085999999</v>
      </c>
      <c r="I75" s="119">
        <v>11129358.973999999</v>
      </c>
      <c r="J75" s="119">
        <v>11022045.344000001</v>
      </c>
      <c r="K75" s="119">
        <v>11581703.842</v>
      </c>
      <c r="L75" s="119">
        <v>13240039.088</v>
      </c>
      <c r="M75" s="119">
        <v>11681989.013</v>
      </c>
      <c r="N75" s="119">
        <v>11750818.76</v>
      </c>
      <c r="O75" s="120">
        <f t="shared" si="6"/>
        <v>143838871.428</v>
      </c>
    </row>
    <row r="76" spans="1:15" ht="13" thickBot="1" x14ac:dyDescent="0.3">
      <c r="A76" s="117">
        <v>2016</v>
      </c>
      <c r="B76" s="118" t="s">
        <v>40</v>
      </c>
      <c r="C76" s="119">
        <v>9546115.4000000004</v>
      </c>
      <c r="D76" s="119">
        <v>12366388.057</v>
      </c>
      <c r="E76" s="119">
        <v>12757672.093</v>
      </c>
      <c r="F76" s="119">
        <v>11950497.685000001</v>
      </c>
      <c r="G76" s="119">
        <v>12098611.067</v>
      </c>
      <c r="H76" s="119">
        <v>12864154.060000001</v>
      </c>
      <c r="I76" s="119">
        <v>9850124.8719999995</v>
      </c>
      <c r="J76" s="119">
        <v>11830762.82</v>
      </c>
      <c r="K76" s="119">
        <v>10901638.452</v>
      </c>
      <c r="L76" s="119">
        <v>12796159.91</v>
      </c>
      <c r="M76" s="119">
        <v>12786936.247</v>
      </c>
      <c r="N76" s="119">
        <v>12780523.145</v>
      </c>
      <c r="O76" s="120">
        <f t="shared" si="6"/>
        <v>142529583.80799997</v>
      </c>
    </row>
    <row r="77" spans="1:15" ht="13" thickBot="1" x14ac:dyDescent="0.3">
      <c r="A77" s="117">
        <v>2017</v>
      </c>
      <c r="B77" s="118" t="s">
        <v>40</v>
      </c>
      <c r="C77" s="119">
        <v>11247585.677000133</v>
      </c>
      <c r="D77" s="119">
        <v>12089908.933999483</v>
      </c>
      <c r="E77" s="119">
        <v>14470814.05899963</v>
      </c>
      <c r="F77" s="119">
        <v>12859938.790999187</v>
      </c>
      <c r="G77" s="119">
        <v>13582079.73099998</v>
      </c>
      <c r="H77" s="119">
        <v>13125306.943999315</v>
      </c>
      <c r="I77" s="119">
        <v>12612074.05599888</v>
      </c>
      <c r="J77" s="119">
        <v>13248462.990000026</v>
      </c>
      <c r="K77" s="119">
        <v>11810080.804999635</v>
      </c>
      <c r="L77" s="119">
        <v>13912699.49399944</v>
      </c>
      <c r="M77" s="119">
        <v>14188323.115998682</v>
      </c>
      <c r="N77" s="119">
        <v>13845665.816998869</v>
      </c>
      <c r="O77" s="120">
        <f t="shared" si="6"/>
        <v>156992940.41399324</v>
      </c>
    </row>
    <row r="78" spans="1:15" ht="13" thickBot="1" x14ac:dyDescent="0.3">
      <c r="A78" s="117">
        <v>2018</v>
      </c>
      <c r="B78" s="118" t="s">
        <v>40</v>
      </c>
      <c r="C78" s="119">
        <v>13080096.762</v>
      </c>
      <c r="D78" s="119">
        <v>13827132.654999999</v>
      </c>
      <c r="E78" s="119">
        <v>16338253.918</v>
      </c>
      <c r="F78" s="119">
        <v>14530822.873</v>
      </c>
      <c r="G78" s="119">
        <v>15166648.044</v>
      </c>
      <c r="H78" s="119">
        <v>13657091.159</v>
      </c>
      <c r="I78" s="119">
        <v>14771360.698000001</v>
      </c>
      <c r="J78" s="119">
        <v>12926754.198999999</v>
      </c>
      <c r="K78" s="119">
        <v>15247368.846000001</v>
      </c>
      <c r="L78" s="119">
        <v>16590652.49</v>
      </c>
      <c r="M78" s="119">
        <v>16386878.392999999</v>
      </c>
      <c r="N78" s="119">
        <v>14645696.251</v>
      </c>
      <c r="O78" s="120">
        <f t="shared" si="6"/>
        <v>177168756.28799999</v>
      </c>
    </row>
    <row r="79" spans="1:15" ht="13" thickBot="1" x14ac:dyDescent="0.3">
      <c r="A79" s="117">
        <v>2019</v>
      </c>
      <c r="B79" s="118" t="s">
        <v>40</v>
      </c>
      <c r="C79" s="119">
        <v>13874826.012</v>
      </c>
      <c r="D79" s="119">
        <v>14323043.041999999</v>
      </c>
      <c r="E79" s="119">
        <v>16335862.397</v>
      </c>
      <c r="F79" s="119">
        <v>15340619.824999999</v>
      </c>
      <c r="G79" s="119">
        <v>16855105.096999999</v>
      </c>
      <c r="H79" s="119">
        <v>11634653.880999999</v>
      </c>
      <c r="I79" s="119">
        <v>15932004.723999999</v>
      </c>
      <c r="J79" s="119">
        <v>13222876.222999999</v>
      </c>
      <c r="K79" s="119">
        <v>15273579.960999999</v>
      </c>
      <c r="L79" s="119">
        <v>16410781.68</v>
      </c>
      <c r="M79" s="119">
        <v>16242650.391000001</v>
      </c>
      <c r="N79" s="119">
        <v>15386718.469000001</v>
      </c>
      <c r="O79" s="119">
        <f t="shared" si="6"/>
        <v>180832721.70199999</v>
      </c>
    </row>
    <row r="80" spans="1:15" ht="13" thickBot="1" x14ac:dyDescent="0.3">
      <c r="A80" s="117">
        <v>2020</v>
      </c>
      <c r="B80" s="118" t="s">
        <v>40</v>
      </c>
      <c r="C80" s="119">
        <v>14701346.982000001</v>
      </c>
      <c r="D80" s="119">
        <v>14608289.785</v>
      </c>
      <c r="E80" s="119">
        <v>13353075.963</v>
      </c>
      <c r="F80" s="119">
        <v>8978290.7589999996</v>
      </c>
      <c r="G80" s="119">
        <v>9957512.1809999999</v>
      </c>
      <c r="H80" s="119">
        <v>13460251.822000001</v>
      </c>
      <c r="I80" s="119">
        <v>14890653.468</v>
      </c>
      <c r="J80" s="119">
        <v>12456453.472999999</v>
      </c>
      <c r="K80" s="119">
        <v>15990797.705</v>
      </c>
      <c r="L80" s="119">
        <v>17315266.203000002</v>
      </c>
      <c r="M80" s="119">
        <v>16088682.231000001</v>
      </c>
      <c r="N80" s="119">
        <v>17837134.738000002</v>
      </c>
      <c r="O80" s="119">
        <f t="shared" si="6"/>
        <v>169637755.31000003</v>
      </c>
    </row>
    <row r="81" spans="1:15" ht="13" thickBot="1" x14ac:dyDescent="0.3">
      <c r="A81" s="117">
        <v>2021</v>
      </c>
      <c r="B81" s="118" t="s">
        <v>40</v>
      </c>
      <c r="C81" s="119">
        <v>15306487.643915899</v>
      </c>
      <c r="D81" s="119">
        <v>15777151.373676499</v>
      </c>
      <c r="E81" s="119">
        <v>18125533.345878098</v>
      </c>
      <c r="F81" s="119">
        <v>18106582.520971801</v>
      </c>
      <c r="G81" s="119">
        <v>18587253.5966384</v>
      </c>
      <c r="H81" s="119">
        <v>19036800.670268498</v>
      </c>
      <c r="I81" s="119">
        <v>19020902.292177301</v>
      </c>
      <c r="J81" s="119">
        <v>18681996.8976386</v>
      </c>
      <c r="K81" s="119">
        <v>19984264.497713201</v>
      </c>
      <c r="L81" s="119">
        <v>21100833.1277362</v>
      </c>
      <c r="M81" s="119">
        <v>20749365.9948617</v>
      </c>
      <c r="N81" s="119">
        <v>21316881.481321499</v>
      </c>
      <c r="O81" s="119">
        <f t="shared" si="6"/>
        <v>225794053.44279772</v>
      </c>
    </row>
    <row r="82" spans="1:15" ht="13" thickBot="1" x14ac:dyDescent="0.3">
      <c r="A82" s="117">
        <v>2022</v>
      </c>
      <c r="B82" s="118" t="s">
        <v>40</v>
      </c>
      <c r="C82" s="119">
        <v>17553752.158</v>
      </c>
      <c r="D82" s="119">
        <v>19904337.681000002</v>
      </c>
      <c r="E82" s="119">
        <v>22609642.478</v>
      </c>
      <c r="F82" s="119">
        <v>23331222.199999999</v>
      </c>
      <c r="G82" s="119">
        <v>18931948.050999999</v>
      </c>
      <c r="H82" s="119">
        <v>23359581.311999999</v>
      </c>
      <c r="I82" s="119">
        <v>18536559.431000002</v>
      </c>
      <c r="J82" s="119">
        <v>21275790.603999998</v>
      </c>
      <c r="K82" s="119">
        <v>22596830.142000001</v>
      </c>
      <c r="L82" s="119">
        <v>21300956.070999999</v>
      </c>
      <c r="M82" s="119">
        <v>21871010.572999999</v>
      </c>
      <c r="N82" s="119">
        <v>22916757.784000002</v>
      </c>
      <c r="O82" s="119">
        <f t="shared" ref="O82" si="7">SUM(C82:N82)</f>
        <v>254188388.48499998</v>
      </c>
    </row>
    <row r="83" spans="1:15" ht="13" thickBot="1" x14ac:dyDescent="0.3">
      <c r="A83" s="117">
        <v>2023</v>
      </c>
      <c r="B83" s="118" t="s">
        <v>40</v>
      </c>
      <c r="C83" s="119">
        <v>19346566.199999999</v>
      </c>
      <c r="D83" s="119">
        <v>18601799.513999999</v>
      </c>
      <c r="E83" s="119">
        <v>23590016.831</v>
      </c>
      <c r="F83" s="119">
        <v>19330683.668000001</v>
      </c>
      <c r="G83" s="134">
        <v>21651485.761999998</v>
      </c>
      <c r="H83" s="119"/>
      <c r="I83" s="119"/>
      <c r="J83" s="119"/>
      <c r="K83" s="119"/>
      <c r="L83" s="119"/>
      <c r="M83" s="119"/>
      <c r="N83" s="119"/>
      <c r="O83" s="119">
        <f t="shared" ref="O83" si="8">SUM(C83:N83)</f>
        <v>102520551.97499999</v>
      </c>
    </row>
    <row r="84" spans="1:15" x14ac:dyDescent="0.25">
      <c r="C84" s="32"/>
    </row>
  </sheetData>
  <autoFilter ref="A1:O83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>
      <selection activeCell="A93" sqref="A93"/>
    </sheetView>
  </sheetViews>
  <sheetFormatPr defaultColWidth="9.1796875" defaultRowHeight="12.5" x14ac:dyDescent="0.25"/>
  <cols>
    <col min="1" max="1" width="29.1796875" customWidth="1"/>
    <col min="2" max="2" width="20" style="33" customWidth="1"/>
    <col min="3" max="3" width="17.54296875" style="33" customWidth="1"/>
    <col min="4" max="4" width="9.1796875" bestFit="1" customWidth="1"/>
  </cols>
  <sheetData>
    <row r="2" spans="1:4" ht="24.65" customHeight="1" x14ac:dyDescent="0.4">
      <c r="A2" s="150" t="s">
        <v>62</v>
      </c>
      <c r="B2" s="150"/>
      <c r="C2" s="150"/>
      <c r="D2" s="150"/>
    </row>
    <row r="3" spans="1:4" ht="15.5" x14ac:dyDescent="0.35">
      <c r="A3" s="149" t="s">
        <v>63</v>
      </c>
      <c r="B3" s="149"/>
      <c r="C3" s="149"/>
      <c r="D3" s="149"/>
    </row>
    <row r="4" spans="1:4" x14ac:dyDescent="0.25">
      <c r="A4" s="121"/>
      <c r="B4" s="122"/>
      <c r="C4" s="122"/>
      <c r="D4" s="121"/>
    </row>
    <row r="5" spans="1:4" ht="13" x14ac:dyDescent="0.3">
      <c r="A5" s="123" t="s">
        <v>64</v>
      </c>
      <c r="B5" s="124" t="s">
        <v>157</v>
      </c>
      <c r="C5" s="124" t="s">
        <v>158</v>
      </c>
      <c r="D5" s="125" t="s">
        <v>65</v>
      </c>
    </row>
    <row r="6" spans="1:4" x14ac:dyDescent="0.25">
      <c r="A6" s="126" t="s">
        <v>159</v>
      </c>
      <c r="B6" s="127">
        <v>0.18</v>
      </c>
      <c r="C6" s="127">
        <v>13.5</v>
      </c>
      <c r="D6" s="133">
        <f t="shared" ref="D6:D15" si="0">(C6-B6)/B6</f>
        <v>74</v>
      </c>
    </row>
    <row r="7" spans="1:4" x14ac:dyDescent="0.25">
      <c r="A7" s="126" t="s">
        <v>160</v>
      </c>
      <c r="B7" s="127">
        <v>2926.1184899999998</v>
      </c>
      <c r="C7" s="127">
        <v>166504.54173999999</v>
      </c>
      <c r="D7" s="133">
        <f t="shared" si="0"/>
        <v>55.902870580610013</v>
      </c>
    </row>
    <row r="8" spans="1:4" x14ac:dyDescent="0.25">
      <c r="A8" s="126" t="s">
        <v>161</v>
      </c>
      <c r="B8" s="127">
        <v>3.375</v>
      </c>
      <c r="C8" s="127">
        <v>171.61051</v>
      </c>
      <c r="D8" s="133">
        <f t="shared" si="0"/>
        <v>49.847558518518518</v>
      </c>
    </row>
    <row r="9" spans="1:4" x14ac:dyDescent="0.25">
      <c r="A9" s="126" t="s">
        <v>162</v>
      </c>
      <c r="B9" s="127">
        <v>59.075859999999999</v>
      </c>
      <c r="C9" s="127">
        <v>2092.0360599999999</v>
      </c>
      <c r="D9" s="133">
        <f t="shared" si="0"/>
        <v>34.412705968224586</v>
      </c>
    </row>
    <row r="10" spans="1:4" x14ac:dyDescent="0.25">
      <c r="A10" s="126" t="s">
        <v>163</v>
      </c>
      <c r="B10" s="127">
        <v>4.04</v>
      </c>
      <c r="C10" s="127">
        <v>119.66652000000001</v>
      </c>
      <c r="D10" s="133">
        <f t="shared" si="0"/>
        <v>28.620425742574255</v>
      </c>
    </row>
    <row r="11" spans="1:4" x14ac:dyDescent="0.25">
      <c r="A11" s="126" t="s">
        <v>164</v>
      </c>
      <c r="B11" s="127">
        <v>846.62090000000001</v>
      </c>
      <c r="C11" s="127">
        <v>10449.39158</v>
      </c>
      <c r="D11" s="133">
        <f t="shared" si="0"/>
        <v>11.342468252319309</v>
      </c>
    </row>
    <row r="12" spans="1:4" x14ac:dyDescent="0.25">
      <c r="A12" s="126" t="s">
        <v>165</v>
      </c>
      <c r="B12" s="127">
        <v>56.809150000000002</v>
      </c>
      <c r="C12" s="127">
        <v>425.01307000000003</v>
      </c>
      <c r="D12" s="133">
        <f t="shared" si="0"/>
        <v>6.4814192784084961</v>
      </c>
    </row>
    <row r="13" spans="1:4" x14ac:dyDescent="0.25">
      <c r="A13" s="126" t="s">
        <v>166</v>
      </c>
      <c r="B13" s="127">
        <v>425.96811000000002</v>
      </c>
      <c r="C13" s="127">
        <v>2875.4796700000002</v>
      </c>
      <c r="D13" s="133">
        <f t="shared" si="0"/>
        <v>5.7504576105474179</v>
      </c>
    </row>
    <row r="14" spans="1:4" x14ac:dyDescent="0.25">
      <c r="A14" s="126" t="s">
        <v>167</v>
      </c>
      <c r="B14" s="127">
        <v>193.35489999999999</v>
      </c>
      <c r="C14" s="127">
        <v>1249.3796299999999</v>
      </c>
      <c r="D14" s="133">
        <f t="shared" si="0"/>
        <v>5.4615876297937103</v>
      </c>
    </row>
    <row r="15" spans="1:4" x14ac:dyDescent="0.25">
      <c r="A15" s="126" t="s">
        <v>168</v>
      </c>
      <c r="B15" s="127">
        <v>363.24614000000003</v>
      </c>
      <c r="C15" s="127">
        <v>2303.0655900000002</v>
      </c>
      <c r="D15" s="133">
        <f t="shared" si="0"/>
        <v>5.340234172894446</v>
      </c>
    </row>
    <row r="16" spans="1:4" x14ac:dyDescent="0.25">
      <c r="A16" s="128"/>
      <c r="B16" s="122"/>
      <c r="C16" s="122"/>
      <c r="D16" s="129"/>
    </row>
    <row r="17" spans="1:4" x14ac:dyDescent="0.25">
      <c r="A17" s="130"/>
      <c r="B17" s="122"/>
      <c r="C17" s="122"/>
      <c r="D17" s="121"/>
    </row>
    <row r="18" spans="1:4" ht="19" x14ac:dyDescent="0.4">
      <c r="A18" s="150" t="s">
        <v>66</v>
      </c>
      <c r="B18" s="150"/>
      <c r="C18" s="150"/>
      <c r="D18" s="150"/>
    </row>
    <row r="19" spans="1:4" ht="15.5" x14ac:dyDescent="0.35">
      <c r="A19" s="149" t="s">
        <v>67</v>
      </c>
      <c r="B19" s="149"/>
      <c r="C19" s="149"/>
      <c r="D19" s="149"/>
    </row>
    <row r="20" spans="1:4" ht="13" x14ac:dyDescent="0.3">
      <c r="A20" s="131"/>
      <c r="B20" s="122"/>
      <c r="C20" s="122"/>
      <c r="D20" s="121"/>
    </row>
    <row r="21" spans="1:4" ht="13" x14ac:dyDescent="0.3">
      <c r="A21" s="123" t="s">
        <v>64</v>
      </c>
      <c r="B21" s="124" t="s">
        <v>157</v>
      </c>
      <c r="C21" s="124" t="s">
        <v>158</v>
      </c>
      <c r="D21" s="125" t="s">
        <v>65</v>
      </c>
    </row>
    <row r="22" spans="1:4" x14ac:dyDescent="0.25">
      <c r="A22" s="126" t="s">
        <v>169</v>
      </c>
      <c r="B22" s="127">
        <v>1359673.6355600001</v>
      </c>
      <c r="C22" s="127">
        <v>1599094.42554</v>
      </c>
      <c r="D22" s="133">
        <f t="shared" ref="D22:D31" si="1">(C22-B22)/B22</f>
        <v>0.17608695477969694</v>
      </c>
    </row>
    <row r="23" spans="1:4" x14ac:dyDescent="0.25">
      <c r="A23" s="126" t="s">
        <v>170</v>
      </c>
      <c r="B23" s="127">
        <v>1087707.8610499999</v>
      </c>
      <c r="C23" s="127">
        <v>1108453.0325199999</v>
      </c>
      <c r="D23" s="133">
        <f t="shared" si="1"/>
        <v>1.9072374313792263E-2</v>
      </c>
    </row>
    <row r="24" spans="1:4" x14ac:dyDescent="0.25">
      <c r="A24" s="126" t="s">
        <v>171</v>
      </c>
      <c r="B24" s="127">
        <v>858413.63853999996</v>
      </c>
      <c r="C24" s="127">
        <v>977729.26255999994</v>
      </c>
      <c r="D24" s="133">
        <f t="shared" si="1"/>
        <v>0.13899548966036165</v>
      </c>
    </row>
    <row r="25" spans="1:4" x14ac:dyDescent="0.25">
      <c r="A25" s="126" t="s">
        <v>172</v>
      </c>
      <c r="B25" s="127">
        <v>868033.45557999995</v>
      </c>
      <c r="C25" s="127">
        <v>896942.50629000005</v>
      </c>
      <c r="D25" s="133">
        <f t="shared" si="1"/>
        <v>3.3304074312070997E-2</v>
      </c>
    </row>
    <row r="26" spans="1:4" x14ac:dyDescent="0.25">
      <c r="A26" s="126" t="s">
        <v>173</v>
      </c>
      <c r="B26" s="127">
        <v>771655.76167000004</v>
      </c>
      <c r="C26" s="127">
        <v>877144.73768999998</v>
      </c>
      <c r="D26" s="133">
        <f t="shared" si="1"/>
        <v>0.13670470857588501</v>
      </c>
    </row>
    <row r="27" spans="1:4" x14ac:dyDescent="0.25">
      <c r="A27" s="126" t="s">
        <v>174</v>
      </c>
      <c r="B27" s="127">
        <v>697127.83088000002</v>
      </c>
      <c r="C27" s="127">
        <v>874236.97878999996</v>
      </c>
      <c r="D27" s="133">
        <f t="shared" si="1"/>
        <v>0.25405548317649451</v>
      </c>
    </row>
    <row r="28" spans="1:4" x14ac:dyDescent="0.25">
      <c r="A28" s="126" t="s">
        <v>175</v>
      </c>
      <c r="B28" s="127">
        <v>724264.63639</v>
      </c>
      <c r="C28" s="127">
        <v>817918.61193000001</v>
      </c>
      <c r="D28" s="133">
        <f t="shared" si="1"/>
        <v>0.12930905477700208</v>
      </c>
    </row>
    <row r="29" spans="1:4" x14ac:dyDescent="0.25">
      <c r="A29" s="126" t="s">
        <v>176</v>
      </c>
      <c r="B29" s="127">
        <v>434828.47847999999</v>
      </c>
      <c r="C29" s="127">
        <v>809277.89223999996</v>
      </c>
      <c r="D29" s="133">
        <f t="shared" si="1"/>
        <v>0.86114280064851556</v>
      </c>
    </row>
    <row r="30" spans="1:4" x14ac:dyDescent="0.25">
      <c r="A30" s="126" t="s">
        <v>177</v>
      </c>
      <c r="B30" s="127">
        <v>600533.12959000003</v>
      </c>
      <c r="C30" s="127">
        <v>629204.42564999999</v>
      </c>
      <c r="D30" s="133">
        <f t="shared" si="1"/>
        <v>4.7743071359900864E-2</v>
      </c>
    </row>
    <row r="31" spans="1:4" x14ac:dyDescent="0.25">
      <c r="A31" s="126" t="s">
        <v>178</v>
      </c>
      <c r="B31" s="127">
        <v>464409.12761999998</v>
      </c>
      <c r="C31" s="127">
        <v>552514.90015</v>
      </c>
      <c r="D31" s="133">
        <f t="shared" si="1"/>
        <v>0.18971585029244309</v>
      </c>
    </row>
    <row r="32" spans="1:4" x14ac:dyDescent="0.25">
      <c r="A32" s="121"/>
      <c r="B32" s="122"/>
      <c r="C32" s="122"/>
      <c r="D32" s="121"/>
    </row>
    <row r="33" spans="1:4" ht="19" x14ac:dyDescent="0.4">
      <c r="A33" s="150" t="s">
        <v>68</v>
      </c>
      <c r="B33" s="150"/>
      <c r="C33" s="150"/>
      <c r="D33" s="150"/>
    </row>
    <row r="34" spans="1:4" ht="15.5" x14ac:dyDescent="0.35">
      <c r="A34" s="149" t="s">
        <v>72</v>
      </c>
      <c r="B34" s="149"/>
      <c r="C34" s="149"/>
      <c r="D34" s="149"/>
    </row>
    <row r="35" spans="1:4" x14ac:dyDescent="0.25">
      <c r="A35" s="121"/>
      <c r="B35" s="122"/>
      <c r="C35" s="122"/>
      <c r="D35" s="121"/>
    </row>
    <row r="36" spans="1:4" ht="13" x14ac:dyDescent="0.3">
      <c r="A36" s="123" t="s">
        <v>70</v>
      </c>
      <c r="B36" s="124" t="s">
        <v>157</v>
      </c>
      <c r="C36" s="124" t="s">
        <v>158</v>
      </c>
      <c r="D36" s="125" t="s">
        <v>65</v>
      </c>
    </row>
    <row r="37" spans="1:4" x14ac:dyDescent="0.25">
      <c r="A37" s="126" t="s">
        <v>135</v>
      </c>
      <c r="B37" s="127">
        <v>21837.58901</v>
      </c>
      <c r="C37" s="127">
        <v>103611.15989</v>
      </c>
      <c r="D37" s="133">
        <f t="shared" ref="D37:D46" si="2">(C37-B37)/B37</f>
        <v>3.7446245023914386</v>
      </c>
    </row>
    <row r="38" spans="1:4" x14ac:dyDescent="0.25">
      <c r="A38" s="126" t="s">
        <v>146</v>
      </c>
      <c r="B38" s="127">
        <v>100124.42561000001</v>
      </c>
      <c r="C38" s="127">
        <v>203809.47146</v>
      </c>
      <c r="D38" s="133">
        <f t="shared" si="2"/>
        <v>1.0355619542215317</v>
      </c>
    </row>
    <row r="39" spans="1:4" x14ac:dyDescent="0.25">
      <c r="A39" s="126" t="s">
        <v>136</v>
      </c>
      <c r="B39" s="127">
        <v>53632.734109999998</v>
      </c>
      <c r="C39" s="127">
        <v>95490.174329999994</v>
      </c>
      <c r="D39" s="133">
        <f t="shared" si="2"/>
        <v>0.78044576534455556</v>
      </c>
    </row>
    <row r="40" spans="1:4" x14ac:dyDescent="0.25">
      <c r="A40" s="126" t="s">
        <v>153</v>
      </c>
      <c r="B40" s="127">
        <v>330384.31631000002</v>
      </c>
      <c r="C40" s="127">
        <v>554395.85094999999</v>
      </c>
      <c r="D40" s="133">
        <f t="shared" si="2"/>
        <v>0.67803319825209152</v>
      </c>
    </row>
    <row r="41" spans="1:4" x14ac:dyDescent="0.25">
      <c r="A41" s="126" t="s">
        <v>142</v>
      </c>
      <c r="B41" s="127">
        <v>157792.49171</v>
      </c>
      <c r="C41" s="127">
        <v>234316.80050000001</v>
      </c>
      <c r="D41" s="133">
        <f t="shared" si="2"/>
        <v>0.48496799791108391</v>
      </c>
    </row>
    <row r="42" spans="1:4" x14ac:dyDescent="0.25">
      <c r="A42" s="126" t="s">
        <v>134</v>
      </c>
      <c r="B42" s="127">
        <v>99421.289829999994</v>
      </c>
      <c r="C42" s="127">
        <v>143664.74707000001</v>
      </c>
      <c r="D42" s="133">
        <f t="shared" si="2"/>
        <v>0.44500988989030116</v>
      </c>
    </row>
    <row r="43" spans="1:4" x14ac:dyDescent="0.25">
      <c r="A43" s="128" t="s">
        <v>145</v>
      </c>
      <c r="B43" s="127">
        <v>2294859.9537499999</v>
      </c>
      <c r="C43" s="127">
        <v>3029593.0847700001</v>
      </c>
      <c r="D43" s="133">
        <f t="shared" si="2"/>
        <v>0.32016469232441946</v>
      </c>
    </row>
    <row r="44" spans="1:4" x14ac:dyDescent="0.25">
      <c r="A44" s="126" t="s">
        <v>152</v>
      </c>
      <c r="B44" s="127">
        <v>352291.01225999999</v>
      </c>
      <c r="C44" s="127">
        <v>464006.42466000002</v>
      </c>
      <c r="D44" s="133">
        <f t="shared" si="2"/>
        <v>0.31711116239761217</v>
      </c>
    </row>
    <row r="45" spans="1:4" x14ac:dyDescent="0.25">
      <c r="A45" s="126" t="s">
        <v>131</v>
      </c>
      <c r="B45" s="127">
        <v>189527.81724</v>
      </c>
      <c r="C45" s="127">
        <v>249466.21406999999</v>
      </c>
      <c r="D45" s="133">
        <f t="shared" si="2"/>
        <v>0.31625118519726159</v>
      </c>
    </row>
    <row r="46" spans="1:4" x14ac:dyDescent="0.25">
      <c r="A46" s="126" t="s">
        <v>147</v>
      </c>
      <c r="B46" s="127">
        <v>1064263.3647499999</v>
      </c>
      <c r="C46" s="127">
        <v>1384584.3384700001</v>
      </c>
      <c r="D46" s="133">
        <f t="shared" si="2"/>
        <v>0.30097904741393117</v>
      </c>
    </row>
    <row r="47" spans="1:4" x14ac:dyDescent="0.25">
      <c r="A47" s="121"/>
      <c r="B47" s="122"/>
      <c r="C47" s="122"/>
      <c r="D47" s="121"/>
    </row>
    <row r="48" spans="1:4" ht="19" x14ac:dyDescent="0.4">
      <c r="A48" s="150" t="s">
        <v>71</v>
      </c>
      <c r="B48" s="150"/>
      <c r="C48" s="150"/>
      <c r="D48" s="150"/>
    </row>
    <row r="49" spans="1:4" ht="15.5" x14ac:dyDescent="0.35">
      <c r="A49" s="149" t="s">
        <v>69</v>
      </c>
      <c r="B49" s="149"/>
      <c r="C49" s="149"/>
      <c r="D49" s="149"/>
    </row>
    <row r="50" spans="1:4" x14ac:dyDescent="0.25">
      <c r="A50" s="121"/>
      <c r="B50" s="122"/>
      <c r="C50" s="122"/>
      <c r="D50" s="121"/>
    </row>
    <row r="51" spans="1:4" ht="13" x14ac:dyDescent="0.3">
      <c r="A51" s="123" t="s">
        <v>70</v>
      </c>
      <c r="B51" s="124" t="s">
        <v>157</v>
      </c>
      <c r="C51" s="124" t="s">
        <v>158</v>
      </c>
      <c r="D51" s="125" t="s">
        <v>65</v>
      </c>
    </row>
    <row r="52" spans="1:4" x14ac:dyDescent="0.25">
      <c r="A52" s="126" t="s">
        <v>145</v>
      </c>
      <c r="B52" s="127">
        <v>2294859.9537499999</v>
      </c>
      <c r="C52" s="127">
        <v>3029593.0847700001</v>
      </c>
      <c r="D52" s="133">
        <f t="shared" ref="D52:D61" si="3">(C52-B52)/B52</f>
        <v>0.32016469232441946</v>
      </c>
    </row>
    <row r="53" spans="1:4" x14ac:dyDescent="0.25">
      <c r="A53" s="126" t="s">
        <v>143</v>
      </c>
      <c r="B53" s="127">
        <v>2789101.1165999998</v>
      </c>
      <c r="C53" s="127">
        <v>2453037.0674700001</v>
      </c>
      <c r="D53" s="133">
        <f t="shared" si="3"/>
        <v>-0.12049188433141934</v>
      </c>
    </row>
    <row r="54" spans="1:4" x14ac:dyDescent="0.25">
      <c r="A54" s="126" t="s">
        <v>144</v>
      </c>
      <c r="B54" s="127">
        <v>1335848.45138</v>
      </c>
      <c r="C54" s="127">
        <v>1656510.23123</v>
      </c>
      <c r="D54" s="133">
        <f t="shared" si="3"/>
        <v>0.240043531523909</v>
      </c>
    </row>
    <row r="55" spans="1:4" x14ac:dyDescent="0.25">
      <c r="A55" s="126" t="s">
        <v>147</v>
      </c>
      <c r="B55" s="127">
        <v>1064263.3647499999</v>
      </c>
      <c r="C55" s="127">
        <v>1384584.3384700001</v>
      </c>
      <c r="D55" s="133">
        <f t="shared" si="3"/>
        <v>0.30097904741393117</v>
      </c>
    </row>
    <row r="56" spans="1:4" x14ac:dyDescent="0.25">
      <c r="A56" s="126" t="s">
        <v>150</v>
      </c>
      <c r="B56" s="127">
        <v>1903115.9358300001</v>
      </c>
      <c r="C56" s="127">
        <v>1253583.11427</v>
      </c>
      <c r="D56" s="133">
        <f t="shared" si="3"/>
        <v>-0.34129965985320876</v>
      </c>
    </row>
    <row r="57" spans="1:4" x14ac:dyDescent="0.25">
      <c r="A57" s="126" t="s">
        <v>149</v>
      </c>
      <c r="B57" s="127">
        <v>1165758.5621799999</v>
      </c>
      <c r="C57" s="127">
        <v>1142325.86195</v>
      </c>
      <c r="D57" s="133">
        <f t="shared" si="3"/>
        <v>-2.0100817605130914E-2</v>
      </c>
    </row>
    <row r="58" spans="1:4" x14ac:dyDescent="0.25">
      <c r="A58" s="126" t="s">
        <v>130</v>
      </c>
      <c r="B58" s="127">
        <v>864789.17327999999</v>
      </c>
      <c r="C58" s="127">
        <v>946577.69697000005</v>
      </c>
      <c r="D58" s="133">
        <f t="shared" si="3"/>
        <v>9.4576257678839731E-2</v>
      </c>
    </row>
    <row r="59" spans="1:4" x14ac:dyDescent="0.25">
      <c r="A59" s="126" t="s">
        <v>148</v>
      </c>
      <c r="B59" s="127">
        <v>719464.86737999995</v>
      </c>
      <c r="C59" s="127">
        <v>924154.35507000005</v>
      </c>
      <c r="D59" s="133">
        <f t="shared" si="3"/>
        <v>0.28450240862406029</v>
      </c>
    </row>
    <row r="60" spans="1:4" x14ac:dyDescent="0.25">
      <c r="A60" s="126" t="s">
        <v>140</v>
      </c>
      <c r="B60" s="127">
        <v>766271.68854</v>
      </c>
      <c r="C60" s="127">
        <v>849287.28917999996</v>
      </c>
      <c r="D60" s="133">
        <f t="shared" si="3"/>
        <v>0.10833703225832605</v>
      </c>
    </row>
    <row r="61" spans="1:4" x14ac:dyDescent="0.25">
      <c r="A61" s="126" t="s">
        <v>139</v>
      </c>
      <c r="B61" s="127">
        <v>612463.31593000004</v>
      </c>
      <c r="C61" s="127">
        <v>730588.48445999995</v>
      </c>
      <c r="D61" s="133">
        <f t="shared" si="3"/>
        <v>0.19286896938575293</v>
      </c>
    </row>
    <row r="62" spans="1:4" x14ac:dyDescent="0.25">
      <c r="A62" s="121"/>
      <c r="B62" s="122"/>
      <c r="C62" s="122"/>
      <c r="D62" s="121"/>
    </row>
    <row r="63" spans="1:4" ht="19" x14ac:dyDescent="0.4">
      <c r="A63" s="150" t="s">
        <v>73</v>
      </c>
      <c r="B63" s="150"/>
      <c r="C63" s="150"/>
      <c r="D63" s="150"/>
    </row>
    <row r="64" spans="1:4" ht="15.5" x14ac:dyDescent="0.35">
      <c r="A64" s="149" t="s">
        <v>74</v>
      </c>
      <c r="B64" s="149"/>
      <c r="C64" s="149"/>
      <c r="D64" s="149"/>
    </row>
    <row r="65" spans="1:4" x14ac:dyDescent="0.25">
      <c r="A65" s="121"/>
      <c r="B65" s="122"/>
      <c r="C65" s="122"/>
      <c r="D65" s="121"/>
    </row>
    <row r="66" spans="1:4" ht="13" x14ac:dyDescent="0.3">
      <c r="A66" s="123" t="s">
        <v>75</v>
      </c>
      <c r="B66" s="124" t="s">
        <v>157</v>
      </c>
      <c r="C66" s="124" t="s">
        <v>158</v>
      </c>
      <c r="D66" s="125" t="s">
        <v>65</v>
      </c>
    </row>
    <row r="67" spans="1:4" x14ac:dyDescent="0.25">
      <c r="A67" s="126" t="s">
        <v>179</v>
      </c>
      <c r="B67" s="132">
        <v>7442649.3637199998</v>
      </c>
      <c r="C67" s="132">
        <v>8109756.3347800002</v>
      </c>
      <c r="D67" s="133">
        <f t="shared" ref="D67:D76" si="4">(C67-B67)/B67</f>
        <v>8.9632997399002226E-2</v>
      </c>
    </row>
    <row r="68" spans="1:4" x14ac:dyDescent="0.25">
      <c r="A68" s="126" t="s">
        <v>180</v>
      </c>
      <c r="B68" s="132">
        <v>1618172.5724200001</v>
      </c>
      <c r="C68" s="132">
        <v>1437850.6315599999</v>
      </c>
      <c r="D68" s="133">
        <f t="shared" si="4"/>
        <v>-0.11143554397929646</v>
      </c>
    </row>
    <row r="69" spans="1:4" x14ac:dyDescent="0.25">
      <c r="A69" s="126" t="s">
        <v>181</v>
      </c>
      <c r="B69" s="132">
        <v>1178175.0867300001</v>
      </c>
      <c r="C69" s="132">
        <v>1435044.1380799999</v>
      </c>
      <c r="D69" s="133">
        <f t="shared" si="4"/>
        <v>0.21802281701859308</v>
      </c>
    </row>
    <row r="70" spans="1:4" x14ac:dyDescent="0.25">
      <c r="A70" s="126" t="s">
        <v>182</v>
      </c>
      <c r="B70" s="132">
        <v>1042355.01226</v>
      </c>
      <c r="C70" s="132">
        <v>1299284.78217</v>
      </c>
      <c r="D70" s="133">
        <f t="shared" si="4"/>
        <v>0.24648969582151606</v>
      </c>
    </row>
    <row r="71" spans="1:4" x14ac:dyDescent="0.25">
      <c r="A71" s="126" t="s">
        <v>183</v>
      </c>
      <c r="B71" s="132">
        <v>774640.11482000002</v>
      </c>
      <c r="C71" s="132">
        <v>1063239.37855</v>
      </c>
      <c r="D71" s="133">
        <f t="shared" si="4"/>
        <v>0.37255915128673739</v>
      </c>
    </row>
    <row r="72" spans="1:4" x14ac:dyDescent="0.25">
      <c r="A72" s="126" t="s">
        <v>184</v>
      </c>
      <c r="B72" s="132">
        <v>728977.93316999997</v>
      </c>
      <c r="C72" s="132">
        <v>872276.78442000004</v>
      </c>
      <c r="D72" s="133">
        <f t="shared" si="4"/>
        <v>0.19657501925587412</v>
      </c>
    </row>
    <row r="73" spans="1:4" x14ac:dyDescent="0.25">
      <c r="A73" s="126" t="s">
        <v>185</v>
      </c>
      <c r="B73" s="132">
        <v>353089.94855999999</v>
      </c>
      <c r="C73" s="132">
        <v>501403.38300999999</v>
      </c>
      <c r="D73" s="133">
        <f t="shared" si="4"/>
        <v>0.42004434013164027</v>
      </c>
    </row>
    <row r="74" spans="1:4" x14ac:dyDescent="0.25">
      <c r="A74" s="126" t="s">
        <v>186</v>
      </c>
      <c r="B74" s="132">
        <v>368923.45526000002</v>
      </c>
      <c r="C74" s="132">
        <v>481346.31549000001</v>
      </c>
      <c r="D74" s="133">
        <f t="shared" si="4"/>
        <v>0.30473221105112336</v>
      </c>
    </row>
    <row r="75" spans="1:4" x14ac:dyDescent="0.25">
      <c r="A75" s="126" t="s">
        <v>187</v>
      </c>
      <c r="B75" s="132">
        <v>347991.54611</v>
      </c>
      <c r="C75" s="132">
        <v>363258.5687</v>
      </c>
      <c r="D75" s="133">
        <f t="shared" si="4"/>
        <v>4.3871820337767937E-2</v>
      </c>
    </row>
    <row r="76" spans="1:4" x14ac:dyDescent="0.25">
      <c r="A76" s="126" t="s">
        <v>188</v>
      </c>
      <c r="B76" s="132">
        <v>240898.91136</v>
      </c>
      <c r="C76" s="132">
        <v>269382.18356999999</v>
      </c>
      <c r="D76" s="133">
        <f t="shared" si="4"/>
        <v>0.1182374467746536</v>
      </c>
    </row>
    <row r="77" spans="1:4" x14ac:dyDescent="0.25">
      <c r="A77" s="121"/>
      <c r="B77" s="122"/>
      <c r="C77" s="122"/>
      <c r="D77" s="121"/>
    </row>
    <row r="78" spans="1:4" ht="19" x14ac:dyDescent="0.4">
      <c r="A78" s="150" t="s">
        <v>76</v>
      </c>
      <c r="B78" s="150"/>
      <c r="C78" s="150"/>
      <c r="D78" s="150"/>
    </row>
    <row r="79" spans="1:4" ht="15.5" x14ac:dyDescent="0.35">
      <c r="A79" s="149" t="s">
        <v>77</v>
      </c>
      <c r="B79" s="149"/>
      <c r="C79" s="149"/>
      <c r="D79" s="149"/>
    </row>
    <row r="80" spans="1:4" x14ac:dyDescent="0.25">
      <c r="A80" s="121"/>
      <c r="B80" s="122"/>
      <c r="C80" s="122"/>
      <c r="D80" s="121"/>
    </row>
    <row r="81" spans="1:4" ht="13" x14ac:dyDescent="0.3">
      <c r="A81" s="123" t="s">
        <v>75</v>
      </c>
      <c r="B81" s="124" t="s">
        <v>157</v>
      </c>
      <c r="C81" s="124" t="s">
        <v>158</v>
      </c>
      <c r="D81" s="125" t="s">
        <v>65</v>
      </c>
    </row>
    <row r="82" spans="1:4" x14ac:dyDescent="0.25">
      <c r="A82" s="126" t="s">
        <v>189</v>
      </c>
      <c r="B82" s="132">
        <v>55.816479999999999</v>
      </c>
      <c r="C82" s="132">
        <v>253.48541</v>
      </c>
      <c r="D82" s="133">
        <f t="shared" ref="D82:D91" si="5">(C82-B82)/B82</f>
        <v>3.5414080214302297</v>
      </c>
    </row>
    <row r="83" spans="1:4" x14ac:dyDescent="0.25">
      <c r="A83" s="126" t="s">
        <v>190</v>
      </c>
      <c r="B83" s="132">
        <v>7209.5670700000001</v>
      </c>
      <c r="C83" s="132">
        <v>25575.15899</v>
      </c>
      <c r="D83" s="133">
        <f t="shared" si="5"/>
        <v>2.5473917839563143</v>
      </c>
    </row>
    <row r="84" spans="1:4" x14ac:dyDescent="0.25">
      <c r="A84" s="126" t="s">
        <v>191</v>
      </c>
      <c r="B84" s="132">
        <v>27073.722160000001</v>
      </c>
      <c r="C84" s="132">
        <v>59936.076979999998</v>
      </c>
      <c r="D84" s="133">
        <f t="shared" si="5"/>
        <v>1.2138100046159295</v>
      </c>
    </row>
    <row r="85" spans="1:4" x14ac:dyDescent="0.25">
      <c r="A85" s="126" t="s">
        <v>192</v>
      </c>
      <c r="B85" s="132">
        <v>6222.3387000000002</v>
      </c>
      <c r="C85" s="132">
        <v>11484.45997</v>
      </c>
      <c r="D85" s="133">
        <f t="shared" si="5"/>
        <v>0.84568223038067658</v>
      </c>
    </row>
    <row r="86" spans="1:4" x14ac:dyDescent="0.25">
      <c r="A86" s="126" t="s">
        <v>193</v>
      </c>
      <c r="B86" s="132">
        <v>4269.60124</v>
      </c>
      <c r="C86" s="132">
        <v>7376.4511599999996</v>
      </c>
      <c r="D86" s="133">
        <f t="shared" si="5"/>
        <v>0.72766746713798491</v>
      </c>
    </row>
    <row r="87" spans="1:4" x14ac:dyDescent="0.25">
      <c r="A87" s="126" t="s">
        <v>194</v>
      </c>
      <c r="B87" s="132">
        <v>85.659000000000006</v>
      </c>
      <c r="C87" s="132">
        <v>145.53800000000001</v>
      </c>
      <c r="D87" s="133">
        <f t="shared" si="5"/>
        <v>0.6990392136261222</v>
      </c>
    </row>
    <row r="88" spans="1:4" x14ac:dyDescent="0.25">
      <c r="A88" s="126" t="s">
        <v>195</v>
      </c>
      <c r="B88" s="132">
        <v>71693.133140000005</v>
      </c>
      <c r="C88" s="132">
        <v>110292.47031999999</v>
      </c>
      <c r="D88" s="133">
        <f t="shared" si="5"/>
        <v>0.538396572857605</v>
      </c>
    </row>
    <row r="89" spans="1:4" x14ac:dyDescent="0.25">
      <c r="A89" s="126" t="s">
        <v>196</v>
      </c>
      <c r="B89" s="132">
        <v>65193.69642</v>
      </c>
      <c r="C89" s="132">
        <v>98598.599140000006</v>
      </c>
      <c r="D89" s="133">
        <f t="shared" si="5"/>
        <v>0.51239467240504732</v>
      </c>
    </row>
    <row r="90" spans="1:4" x14ac:dyDescent="0.25">
      <c r="A90" s="126" t="s">
        <v>197</v>
      </c>
      <c r="B90" s="132">
        <v>23518.471089999999</v>
      </c>
      <c r="C90" s="132">
        <v>34056.832390000003</v>
      </c>
      <c r="D90" s="133">
        <f t="shared" si="5"/>
        <v>0.4480887069432371</v>
      </c>
    </row>
    <row r="91" spans="1:4" x14ac:dyDescent="0.25">
      <c r="A91" s="126" t="s">
        <v>198</v>
      </c>
      <c r="B91" s="132">
        <v>86338.574110000001</v>
      </c>
      <c r="C91" s="132">
        <v>124883.33921000001</v>
      </c>
      <c r="D91" s="133">
        <f t="shared" si="5"/>
        <v>0.44643736009459567</v>
      </c>
    </row>
    <row r="92" spans="1:4" ht="13" x14ac:dyDescent="0.3">
      <c r="A92" s="121" t="s">
        <v>116</v>
      </c>
      <c r="B92" s="122"/>
      <c r="C92" s="122"/>
      <c r="D92" s="121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>
      <selection activeCell="N2" sqref="N2"/>
    </sheetView>
  </sheetViews>
  <sheetFormatPr defaultColWidth="9.1796875" defaultRowHeight="12.5" x14ac:dyDescent="0.25"/>
  <cols>
    <col min="1" max="1" width="44.81640625" style="16" customWidth="1"/>
    <col min="2" max="2" width="16" style="17" customWidth="1"/>
    <col min="3" max="3" width="16" style="16" customWidth="1"/>
    <col min="4" max="4" width="10.1796875" style="16" customWidth="1"/>
    <col min="5" max="5" width="14" style="16" bestFit="1" customWidth="1"/>
    <col min="6" max="7" width="18.08984375" style="16" customWidth="1"/>
    <col min="8" max="8" width="10.54296875" style="16" bestFit="1" customWidth="1"/>
    <col min="9" max="9" width="14" style="16" bestFit="1" customWidth="1"/>
    <col min="10" max="11" width="15.1796875" style="16" bestFit="1" customWidth="1"/>
    <col min="12" max="12" width="10.54296875" style="16" bestFit="1" customWidth="1"/>
    <col min="13" max="13" width="10.81640625" style="16" bestFit="1" customWidth="1"/>
    <col min="14" max="16384" width="9.1796875" style="16"/>
  </cols>
  <sheetData>
    <row r="1" spans="1:13" ht="25" x14ac:dyDescent="0.5">
      <c r="B1" s="148" t="s">
        <v>117</v>
      </c>
      <c r="C1" s="148"/>
      <c r="D1" s="148"/>
      <c r="E1" s="148"/>
      <c r="F1" s="148"/>
      <c r="G1" s="148"/>
      <c r="H1" s="148"/>
      <c r="I1" s="148"/>
      <c r="J1" s="148"/>
    </row>
    <row r="5" spans="1:13" ht="25" x14ac:dyDescent="0.25">
      <c r="A5" s="152" t="s">
        <v>112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4"/>
    </row>
    <row r="6" spans="1:13" ht="18" x14ac:dyDescent="0.25">
      <c r="A6" s="85"/>
      <c r="B6" s="151" t="str">
        <f>SEKTOR_USD!B6</f>
        <v>1 - 31 MAYIS</v>
      </c>
      <c r="C6" s="151"/>
      <c r="D6" s="151"/>
      <c r="E6" s="151"/>
      <c r="F6" s="151" t="str">
        <f>SEKTOR_USD!F6</f>
        <v>1 OCAK  -  31 MAYIS</v>
      </c>
      <c r="G6" s="151"/>
      <c r="H6" s="151"/>
      <c r="I6" s="151"/>
      <c r="J6" s="151" t="s">
        <v>104</v>
      </c>
      <c r="K6" s="151"/>
      <c r="L6" s="151"/>
      <c r="M6" s="151"/>
    </row>
    <row r="7" spans="1:13" ht="29" x14ac:dyDescent="0.4">
      <c r="A7" s="86" t="s">
        <v>1</v>
      </c>
      <c r="B7" s="87">
        <f>SEKTOR_USD!B7</f>
        <v>2022</v>
      </c>
      <c r="C7" s="88">
        <f>SEKTOR_USD!C7</f>
        <v>2023</v>
      </c>
      <c r="D7" s="6" t="s">
        <v>118</v>
      </c>
      <c r="E7" s="6" t="s">
        <v>119</v>
      </c>
      <c r="F7" s="4"/>
      <c r="G7" s="5"/>
      <c r="H7" s="6" t="s">
        <v>118</v>
      </c>
      <c r="I7" s="6" t="s">
        <v>119</v>
      </c>
      <c r="J7" s="4"/>
      <c r="K7" s="4"/>
      <c r="L7" s="6" t="s">
        <v>118</v>
      </c>
      <c r="M7" s="6" t="s">
        <v>119</v>
      </c>
    </row>
    <row r="8" spans="1:13" ht="16.5" x14ac:dyDescent="0.35">
      <c r="A8" s="89" t="s">
        <v>2</v>
      </c>
      <c r="B8" s="90">
        <f>SEKTOR_USD!B8*$B$53</f>
        <v>37496596.963320017</v>
      </c>
      <c r="C8" s="90">
        <f>SEKTOR_USD!C8*$C$53</f>
        <v>57222528.585210711</v>
      </c>
      <c r="D8" s="91">
        <f t="shared" ref="D8:D43" si="0">(C8-B8)/B8*100</f>
        <v>52.607258309832829</v>
      </c>
      <c r="E8" s="91">
        <f>C8/C$44*100</f>
        <v>15.384022869331018</v>
      </c>
      <c r="F8" s="90">
        <f>SEKTOR_USD!F8*$B$54</f>
        <v>193268794.72536129</v>
      </c>
      <c r="G8" s="90">
        <f>SEKTOR_USD!G8*$C$54</f>
        <v>269061738.7447778</v>
      </c>
      <c r="H8" s="91">
        <f t="shared" ref="H8:H43" si="1">(G8-F8)/F8*100</f>
        <v>39.216338119725826</v>
      </c>
      <c r="I8" s="91">
        <f>G8/G$44*100</f>
        <v>15.638257233953039</v>
      </c>
      <c r="J8" s="90">
        <f>SEKTOR_USD!J8*$B$55</f>
        <v>373514842.59261131</v>
      </c>
      <c r="K8" s="90">
        <f>SEKTOR_USD!K8*$C$55</f>
        <v>645640390.55527878</v>
      </c>
      <c r="L8" s="91">
        <f t="shared" ref="L8:L43" si="2">(K8-J8)/J8*100</f>
        <v>72.85535055951496</v>
      </c>
      <c r="M8" s="91">
        <f>K8/K$44*100</f>
        <v>15.617392429939219</v>
      </c>
    </row>
    <row r="9" spans="1:13" s="18" customFormat="1" ht="15.5" x14ac:dyDescent="0.35">
      <c r="A9" s="92" t="s">
        <v>3</v>
      </c>
      <c r="B9" s="90">
        <f>SEKTOR_USD!B9*$B$53</f>
        <v>23267040.076262545</v>
      </c>
      <c r="C9" s="90">
        <f>SEKTOR_USD!C9*$C$53</f>
        <v>36678987.42178376</v>
      </c>
      <c r="D9" s="93">
        <f t="shared" si="0"/>
        <v>57.643547703363986</v>
      </c>
      <c r="E9" s="93">
        <f t="shared" ref="E9:E44" si="3">C9/C$44*100</f>
        <v>9.8609829951915664</v>
      </c>
      <c r="F9" s="90">
        <f>SEKTOR_USD!F9*$B$54</f>
        <v>121204088.69714385</v>
      </c>
      <c r="G9" s="90">
        <f>SEKTOR_USD!G9*$C$54</f>
        <v>178670391.67617205</v>
      </c>
      <c r="H9" s="93">
        <f t="shared" si="1"/>
        <v>47.41284192369195</v>
      </c>
      <c r="I9" s="93">
        <f t="shared" ref="I9:I44" si="4">G9/G$44*100</f>
        <v>10.384581465049909</v>
      </c>
      <c r="J9" s="90">
        <f>SEKTOR_USD!J9*$B$55</f>
        <v>238774866.87148398</v>
      </c>
      <c r="K9" s="90">
        <f>SEKTOR_USD!K9*$C$55</f>
        <v>419307130.14860135</v>
      </c>
      <c r="L9" s="93">
        <f t="shared" si="2"/>
        <v>75.607732774607896</v>
      </c>
      <c r="M9" s="93">
        <f t="shared" ref="M9:M44" si="5">K9/K$44*100</f>
        <v>10.142618237638951</v>
      </c>
    </row>
    <row r="10" spans="1:13" ht="14" x14ac:dyDescent="0.3">
      <c r="A10" s="94" t="str">
        <f>SEKTOR_USD!A10</f>
        <v xml:space="preserve"> Hububat, Bakliyat, Yağlı Tohumlar ve Mamulleri </v>
      </c>
      <c r="B10" s="95">
        <f>SEKTOR_USD!B10*$B$53</f>
        <v>13465407.371957827</v>
      </c>
      <c r="C10" s="95">
        <f>SEKTOR_USD!C10*$C$53</f>
        <v>18681629.030069008</v>
      </c>
      <c r="D10" s="96">
        <f t="shared" si="0"/>
        <v>38.737941705158818</v>
      </c>
      <c r="E10" s="96">
        <f t="shared" si="3"/>
        <v>5.0224730598364138</v>
      </c>
      <c r="F10" s="95">
        <f>SEKTOR_USD!F10*$B$54</f>
        <v>63462385.290510245</v>
      </c>
      <c r="G10" s="95">
        <f>SEKTOR_USD!G10*$C$54</f>
        <v>90686395.427737653</v>
      </c>
      <c r="H10" s="96">
        <f t="shared" si="1"/>
        <v>42.897867788304382</v>
      </c>
      <c r="I10" s="96">
        <f t="shared" si="4"/>
        <v>5.2708244060824114</v>
      </c>
      <c r="J10" s="95">
        <f>SEKTOR_USD!J10*$B$55</f>
        <v>118423502.20815112</v>
      </c>
      <c r="K10" s="95">
        <f>SEKTOR_USD!K10*$C$55</f>
        <v>218455630.46883497</v>
      </c>
      <c r="L10" s="96">
        <f t="shared" si="2"/>
        <v>84.469827690840418</v>
      </c>
      <c r="M10" s="96">
        <f t="shared" si="5"/>
        <v>5.2842222380594341</v>
      </c>
    </row>
    <row r="11" spans="1:13" ht="14" x14ac:dyDescent="0.3">
      <c r="A11" s="94" t="str">
        <f>SEKTOR_USD!A11</f>
        <v xml:space="preserve"> Yaş Meyve ve Sebze  </v>
      </c>
      <c r="B11" s="95">
        <f>SEKTOR_USD!B11*$B$53</f>
        <v>2951088.3650115579</v>
      </c>
      <c r="C11" s="95">
        <f>SEKTOR_USD!C11*$C$53</f>
        <v>4923457.716899097</v>
      </c>
      <c r="D11" s="96">
        <f t="shared" si="0"/>
        <v>66.835319988116126</v>
      </c>
      <c r="E11" s="96">
        <f t="shared" si="3"/>
        <v>1.3236497579824851</v>
      </c>
      <c r="F11" s="95">
        <f>SEKTOR_USD!F11*$B$54</f>
        <v>16750144.734596724</v>
      </c>
      <c r="G11" s="95">
        <f>SEKTOR_USD!G11*$C$54</f>
        <v>27264202.813645758</v>
      </c>
      <c r="H11" s="96">
        <f t="shared" si="1"/>
        <v>62.769953607222781</v>
      </c>
      <c r="I11" s="96">
        <f t="shared" si="4"/>
        <v>1.584634882936264</v>
      </c>
      <c r="J11" s="95">
        <f>SEKTOR_USD!J11*$B$55</f>
        <v>35696202.4313256</v>
      </c>
      <c r="K11" s="95">
        <f>SEKTOR_USD!K11*$C$55</f>
        <v>59520448.729646698</v>
      </c>
      <c r="L11" s="96">
        <f t="shared" si="2"/>
        <v>66.741683080029446</v>
      </c>
      <c r="M11" s="96">
        <f t="shared" si="5"/>
        <v>1.4397398598583846</v>
      </c>
    </row>
    <row r="12" spans="1:13" ht="14" x14ac:dyDescent="0.3">
      <c r="A12" s="94" t="str">
        <f>SEKTOR_USD!A12</f>
        <v xml:space="preserve"> Meyve Sebze Mamulleri </v>
      </c>
      <c r="B12" s="95">
        <f>SEKTOR_USD!B12*$B$53</f>
        <v>2455764.4980238806</v>
      </c>
      <c r="C12" s="95">
        <f>SEKTOR_USD!C12*$C$53</f>
        <v>3660816.554492312</v>
      </c>
      <c r="D12" s="96">
        <f t="shared" si="0"/>
        <v>49.07034275632374</v>
      </c>
      <c r="E12" s="96">
        <f t="shared" si="3"/>
        <v>0.98419428478892568</v>
      </c>
      <c r="F12" s="95">
        <f>SEKTOR_USD!F12*$B$54</f>
        <v>13976046.28715555</v>
      </c>
      <c r="G12" s="95">
        <f>SEKTOR_USD!G12*$C$54</f>
        <v>17299925.466728762</v>
      </c>
      <c r="H12" s="96">
        <f t="shared" si="1"/>
        <v>23.78268582745012</v>
      </c>
      <c r="I12" s="96">
        <f t="shared" si="4"/>
        <v>1.005496678342455</v>
      </c>
      <c r="J12" s="95">
        <f>SEKTOR_USD!J12*$B$55</f>
        <v>26253316.482437003</v>
      </c>
      <c r="K12" s="95">
        <f>SEKTOR_USD!K12*$C$55</f>
        <v>45528905.227521859</v>
      </c>
      <c r="L12" s="96">
        <f t="shared" si="2"/>
        <v>73.421538029223385</v>
      </c>
      <c r="M12" s="96">
        <f t="shared" si="5"/>
        <v>1.1012984786038438</v>
      </c>
    </row>
    <row r="13" spans="1:13" ht="14" x14ac:dyDescent="0.3">
      <c r="A13" s="94" t="str">
        <f>SEKTOR_USD!A13</f>
        <v xml:space="preserve"> Kuru Meyve ve Mamulleri  </v>
      </c>
      <c r="B13" s="95">
        <f>SEKTOR_USD!B13*$B$53</f>
        <v>1478129.6296103492</v>
      </c>
      <c r="C13" s="95">
        <f>SEKTOR_USD!C13*$C$53</f>
        <v>2371457.7855944028</v>
      </c>
      <c r="D13" s="96">
        <f t="shared" si="0"/>
        <v>60.43638785723715</v>
      </c>
      <c r="E13" s="96">
        <f t="shared" si="3"/>
        <v>0.63755590165699849</v>
      </c>
      <c r="F13" s="95">
        <f>SEKTOR_USD!F13*$B$54</f>
        <v>9136517.7951760273</v>
      </c>
      <c r="G13" s="95">
        <f>SEKTOR_USD!G13*$C$54</f>
        <v>11736033.237471301</v>
      </c>
      <c r="H13" s="96">
        <f t="shared" si="1"/>
        <v>28.451927753785878</v>
      </c>
      <c r="I13" s="96">
        <f t="shared" si="4"/>
        <v>0.68211521835101885</v>
      </c>
      <c r="J13" s="95">
        <f>SEKTOR_USD!J13*$B$55</f>
        <v>18972020.579063389</v>
      </c>
      <c r="K13" s="95">
        <f>SEKTOR_USD!K13*$C$55</f>
        <v>28696719.377640199</v>
      </c>
      <c r="L13" s="96">
        <f t="shared" si="2"/>
        <v>51.25810800199384</v>
      </c>
      <c r="M13" s="96">
        <f t="shared" si="5"/>
        <v>0.6941448126982952</v>
      </c>
    </row>
    <row r="14" spans="1:13" ht="14" x14ac:dyDescent="0.3">
      <c r="A14" s="94" t="str">
        <f>SEKTOR_USD!A14</f>
        <v xml:space="preserve"> Fındık ve Mamulleri </v>
      </c>
      <c r="B14" s="95">
        <f>SEKTOR_USD!B14*$B$53</f>
        <v>1548063.0544075742</v>
      </c>
      <c r="C14" s="95">
        <f>SEKTOR_USD!C14*$C$53</f>
        <v>2835363.138231108</v>
      </c>
      <c r="D14" s="96">
        <f t="shared" si="0"/>
        <v>83.155532984163145</v>
      </c>
      <c r="E14" s="96">
        <f t="shared" si="3"/>
        <v>0.76227479700502143</v>
      </c>
      <c r="F14" s="95">
        <f>SEKTOR_USD!F14*$B$54</f>
        <v>10368790.200449871</v>
      </c>
      <c r="G14" s="95">
        <f>SEKTOR_USD!G14*$C$54</f>
        <v>13830181.472684037</v>
      </c>
      <c r="H14" s="96">
        <f t="shared" si="1"/>
        <v>33.382788206901772</v>
      </c>
      <c r="I14" s="96">
        <f t="shared" si="4"/>
        <v>0.80383014125705832</v>
      </c>
      <c r="J14" s="95">
        <f>SEKTOR_USD!J14*$B$55</f>
        <v>24297676.021030426</v>
      </c>
      <c r="K14" s="95">
        <f>SEKTOR_USD!K14*$C$55</f>
        <v>32417779.925724797</v>
      </c>
      <c r="L14" s="96">
        <f t="shared" si="2"/>
        <v>33.419261569156482</v>
      </c>
      <c r="M14" s="96">
        <f t="shared" si="5"/>
        <v>0.78415352913721248</v>
      </c>
    </row>
    <row r="15" spans="1:13" ht="14" x14ac:dyDescent="0.3">
      <c r="A15" s="94" t="str">
        <f>SEKTOR_USD!A15</f>
        <v xml:space="preserve"> Zeytin ve Zeytinyağı </v>
      </c>
      <c r="B15" s="95">
        <f>SEKTOR_USD!B15*$B$53</f>
        <v>340027.42070156743</v>
      </c>
      <c r="C15" s="95">
        <f>SEKTOR_USD!C15*$C$53</f>
        <v>2044866.7432542429</v>
      </c>
      <c r="D15" s="96">
        <f t="shared" si="0"/>
        <v>501.38289407222993</v>
      </c>
      <c r="E15" s="96">
        <f t="shared" si="3"/>
        <v>0.54975334926195785</v>
      </c>
      <c r="F15" s="95">
        <f>SEKTOR_USD!F15*$B$54</f>
        <v>2396315.7928937073</v>
      </c>
      <c r="G15" s="95">
        <f>SEKTOR_USD!G15*$C$54</f>
        <v>9191619.3827846851</v>
      </c>
      <c r="H15" s="96">
        <f t="shared" si="1"/>
        <v>283.57295854087772</v>
      </c>
      <c r="I15" s="96">
        <f t="shared" si="4"/>
        <v>0.53423020669959687</v>
      </c>
      <c r="J15" s="95">
        <f>SEKTOR_USD!J15*$B$55</f>
        <v>4222009.7358712573</v>
      </c>
      <c r="K15" s="95">
        <f>SEKTOR_USD!K15*$C$55</f>
        <v>14989219.824895309</v>
      </c>
      <c r="L15" s="96">
        <f t="shared" si="2"/>
        <v>255.02570488038256</v>
      </c>
      <c r="M15" s="96">
        <f t="shared" si="5"/>
        <v>0.36257416922551133</v>
      </c>
    </row>
    <row r="16" spans="1:13" ht="14" x14ac:dyDescent="0.3">
      <c r="A16" s="94" t="str">
        <f>SEKTOR_USD!A16</f>
        <v xml:space="preserve"> Tütün </v>
      </c>
      <c r="B16" s="95">
        <f>SEKTOR_USD!B16*$B$53</f>
        <v>835101.35831594141</v>
      </c>
      <c r="C16" s="95">
        <f>SEKTOR_USD!C16*$C$53</f>
        <v>1884591.2158716498</v>
      </c>
      <c r="D16" s="96">
        <f t="shared" si="0"/>
        <v>125.67215309912811</v>
      </c>
      <c r="E16" s="96">
        <f t="shared" si="3"/>
        <v>0.50666398499214538</v>
      </c>
      <c r="F16" s="95">
        <f>SEKTOR_USD!F16*$B$54</f>
        <v>4024883.5878572995</v>
      </c>
      <c r="G16" s="95">
        <f>SEKTOR_USD!G16*$C$54</f>
        <v>7197720.7303440077</v>
      </c>
      <c r="H16" s="96">
        <f t="shared" si="1"/>
        <v>78.830531945293117</v>
      </c>
      <c r="I16" s="96">
        <f t="shared" si="4"/>
        <v>0.41834193447343354</v>
      </c>
      <c r="J16" s="95">
        <f>SEKTOR_USD!J16*$B$55</f>
        <v>9192923.2198166512</v>
      </c>
      <c r="K16" s="95">
        <f>SEKTOR_USD!K16*$C$55</f>
        <v>17141094.212756801</v>
      </c>
      <c r="L16" s="96">
        <f t="shared" si="2"/>
        <v>86.459669061596628</v>
      </c>
      <c r="M16" s="96">
        <f t="shared" si="5"/>
        <v>0.41462584887068493</v>
      </c>
    </row>
    <row r="17" spans="1:13" ht="14" x14ac:dyDescent="0.3">
      <c r="A17" s="94" t="str">
        <f>SEKTOR_USD!A17</f>
        <v xml:space="preserve"> Süs Bitkileri ve Mamulleri</v>
      </c>
      <c r="B17" s="95">
        <f>SEKTOR_USD!B17*$B$53</f>
        <v>193458.37823385041</v>
      </c>
      <c r="C17" s="95">
        <f>SEKTOR_USD!C17*$C$53</f>
        <v>276805.23737192707</v>
      </c>
      <c r="D17" s="96">
        <f t="shared" si="0"/>
        <v>43.082579260189945</v>
      </c>
      <c r="E17" s="96">
        <f t="shared" si="3"/>
        <v>7.4417859667615494E-2</v>
      </c>
      <c r="F17" s="95">
        <f>SEKTOR_USD!F17*$B$54</f>
        <v>1089005.0085044284</v>
      </c>
      <c r="G17" s="95">
        <f>SEKTOR_USD!G17*$C$54</f>
        <v>1464313.1447757862</v>
      </c>
      <c r="H17" s="96">
        <f t="shared" si="1"/>
        <v>34.463398546420144</v>
      </c>
      <c r="I17" s="96">
        <f t="shared" si="4"/>
        <v>8.5107996907668529E-2</v>
      </c>
      <c r="J17" s="95">
        <f>SEKTOR_USD!J17*$B$55</f>
        <v>1717216.193788535</v>
      </c>
      <c r="K17" s="95">
        <f>SEKTOR_USD!K17*$C$55</f>
        <v>2557332.3815806257</v>
      </c>
      <c r="L17" s="96">
        <f t="shared" si="2"/>
        <v>48.923146126325548</v>
      </c>
      <c r="M17" s="96">
        <f t="shared" si="5"/>
        <v>6.1859301185581868E-2</v>
      </c>
    </row>
    <row r="18" spans="1:13" s="18" customFormat="1" ht="15.5" x14ac:dyDescent="0.35">
      <c r="A18" s="92" t="s">
        <v>12</v>
      </c>
      <c r="B18" s="90">
        <f>SEKTOR_USD!B18*$B$53</f>
        <v>4693049.8351735827</v>
      </c>
      <c r="C18" s="90">
        <f>SEKTOR_USD!C18*$C$53</f>
        <v>6124668.751778923</v>
      </c>
      <c r="D18" s="93">
        <f t="shared" si="0"/>
        <v>30.505086604357118</v>
      </c>
      <c r="E18" s="93">
        <f t="shared" si="3"/>
        <v>1.6465900140036089</v>
      </c>
      <c r="F18" s="90">
        <f>SEKTOR_USD!F18*$B$54</f>
        <v>24232308.872410048</v>
      </c>
      <c r="G18" s="90">
        <f>SEKTOR_USD!G18*$C$54</f>
        <v>26895328.304518685</v>
      </c>
      <c r="H18" s="93">
        <f t="shared" si="1"/>
        <v>10.989540642330811</v>
      </c>
      <c r="I18" s="93">
        <f t="shared" si="4"/>
        <v>1.5631953631900202</v>
      </c>
      <c r="J18" s="90">
        <f>SEKTOR_USD!J18*$B$55</f>
        <v>44935034.276294604</v>
      </c>
      <c r="K18" s="90">
        <f>SEKTOR_USD!K18*$C$55</f>
        <v>70149336.939745188</v>
      </c>
      <c r="L18" s="93">
        <f t="shared" si="2"/>
        <v>56.112792767473962</v>
      </c>
      <c r="M18" s="93">
        <f t="shared" si="5"/>
        <v>1.6968419877601089</v>
      </c>
    </row>
    <row r="19" spans="1:13" ht="14" x14ac:dyDescent="0.3">
      <c r="A19" s="94" t="str">
        <f>SEKTOR_USD!A19</f>
        <v xml:space="preserve"> Su Ürünleri ve Hayvansal Mamuller</v>
      </c>
      <c r="B19" s="95">
        <f>SEKTOR_USD!B19*$B$53</f>
        <v>4693049.8351735827</v>
      </c>
      <c r="C19" s="95">
        <f>SEKTOR_USD!C19*$C$53</f>
        <v>6124668.751778923</v>
      </c>
      <c r="D19" s="96">
        <f t="shared" si="0"/>
        <v>30.505086604357118</v>
      </c>
      <c r="E19" s="96">
        <f t="shared" si="3"/>
        <v>1.6465900140036089</v>
      </c>
      <c r="F19" s="95">
        <f>SEKTOR_USD!F19*$B$54</f>
        <v>24232308.872410048</v>
      </c>
      <c r="G19" s="95">
        <f>SEKTOR_USD!G19*$C$54</f>
        <v>26895328.304518685</v>
      </c>
      <c r="H19" s="96">
        <f t="shared" si="1"/>
        <v>10.989540642330811</v>
      </c>
      <c r="I19" s="96">
        <f t="shared" si="4"/>
        <v>1.5631953631900202</v>
      </c>
      <c r="J19" s="95">
        <f>SEKTOR_USD!J19*$B$55</f>
        <v>44935034.276294604</v>
      </c>
      <c r="K19" s="95">
        <f>SEKTOR_USD!K19*$C$55</f>
        <v>70149336.939745188</v>
      </c>
      <c r="L19" s="96">
        <f t="shared" si="2"/>
        <v>56.112792767473962</v>
      </c>
      <c r="M19" s="96">
        <f t="shared" si="5"/>
        <v>1.6968419877601089</v>
      </c>
    </row>
    <row r="20" spans="1:13" s="18" customFormat="1" ht="15.5" x14ac:dyDescent="0.35">
      <c r="A20" s="92" t="s">
        <v>110</v>
      </c>
      <c r="B20" s="90">
        <f>SEKTOR_USD!B20*$B$53</f>
        <v>9536507.0518838894</v>
      </c>
      <c r="C20" s="90">
        <f>SEKTOR_USD!C20*$C$53</f>
        <v>14418872.411648024</v>
      </c>
      <c r="D20" s="93">
        <f t="shared" si="0"/>
        <v>51.196578927707584</v>
      </c>
      <c r="E20" s="93">
        <f t="shared" si="3"/>
        <v>3.8764498601358421</v>
      </c>
      <c r="F20" s="90">
        <f>SEKTOR_USD!F20*$B$54</f>
        <v>47832397.155807391</v>
      </c>
      <c r="G20" s="90">
        <f>SEKTOR_USD!G20*$C$54</f>
        <v>63496018.764087044</v>
      </c>
      <c r="H20" s="93">
        <f t="shared" si="1"/>
        <v>32.746888175513305</v>
      </c>
      <c r="I20" s="93">
        <f t="shared" si="4"/>
        <v>3.6904804057131098</v>
      </c>
      <c r="J20" s="90">
        <f>SEKTOR_USD!J20*$B$55</f>
        <v>89804941.444832727</v>
      </c>
      <c r="K20" s="90">
        <f>SEKTOR_USD!K20*$C$55</f>
        <v>156183923.46693233</v>
      </c>
      <c r="L20" s="93">
        <f t="shared" si="2"/>
        <v>73.91462090410279</v>
      </c>
      <c r="M20" s="93">
        <f t="shared" si="5"/>
        <v>3.7779322045401615</v>
      </c>
    </row>
    <row r="21" spans="1:13" ht="14" x14ac:dyDescent="0.3">
      <c r="A21" s="94" t="str">
        <f>SEKTOR_USD!A21</f>
        <v xml:space="preserve"> Mobilya, Kağıt ve Orman Ürünleri</v>
      </c>
      <c r="B21" s="95">
        <f>SEKTOR_USD!B21*$B$53</f>
        <v>9536507.0518838894</v>
      </c>
      <c r="C21" s="95">
        <f>SEKTOR_USD!C21*$C$53</f>
        <v>14418872.411648024</v>
      </c>
      <c r="D21" s="96">
        <f t="shared" si="0"/>
        <v>51.196578927707584</v>
      </c>
      <c r="E21" s="96">
        <f t="shared" si="3"/>
        <v>3.8764498601358421</v>
      </c>
      <c r="F21" s="95">
        <f>SEKTOR_USD!F21*$B$54</f>
        <v>47832397.155807391</v>
      </c>
      <c r="G21" s="95">
        <f>SEKTOR_USD!G21*$C$54</f>
        <v>63496018.764087044</v>
      </c>
      <c r="H21" s="96">
        <f t="shared" si="1"/>
        <v>32.746888175513305</v>
      </c>
      <c r="I21" s="96">
        <f t="shared" si="4"/>
        <v>3.6904804057131098</v>
      </c>
      <c r="J21" s="95">
        <f>SEKTOR_USD!J21*$B$55</f>
        <v>89804941.444832727</v>
      </c>
      <c r="K21" s="95">
        <f>SEKTOR_USD!K21*$C$55</f>
        <v>156183923.46693233</v>
      </c>
      <c r="L21" s="96">
        <f t="shared" si="2"/>
        <v>73.91462090410279</v>
      </c>
      <c r="M21" s="96">
        <f t="shared" si="5"/>
        <v>3.7779322045401615</v>
      </c>
    </row>
    <row r="22" spans="1:13" ht="16.5" x14ac:dyDescent="0.35">
      <c r="A22" s="89" t="s">
        <v>14</v>
      </c>
      <c r="B22" s="90">
        <f>SEKTOR_USD!B22*$B$53</f>
        <v>218696027.21655908</v>
      </c>
      <c r="C22" s="90">
        <f>SEKTOR_USD!C22*$C$53</f>
        <v>303945028.9934569</v>
      </c>
      <c r="D22" s="93">
        <f t="shared" si="0"/>
        <v>38.980590028040062</v>
      </c>
      <c r="E22" s="93">
        <f t="shared" si="3"/>
        <v>81.714272204729454</v>
      </c>
      <c r="F22" s="90">
        <f>SEKTOR_USD!F22*$B$54</f>
        <v>1108162207.2709954</v>
      </c>
      <c r="G22" s="90">
        <f>SEKTOR_USD!G22*$C$54</f>
        <v>1406791498.3395078</v>
      </c>
      <c r="H22" s="93">
        <f t="shared" si="1"/>
        <v>26.948156967374736</v>
      </c>
      <c r="I22" s="93">
        <f t="shared" si="4"/>
        <v>81.764755658698945</v>
      </c>
      <c r="J22" s="90">
        <f>SEKTOR_USD!J22*$B$55</f>
        <v>2139502789.7569842</v>
      </c>
      <c r="K22" s="90">
        <f>SEKTOR_USD!K22*$C$55</f>
        <v>3376834395.3343863</v>
      </c>
      <c r="L22" s="93">
        <f t="shared" si="2"/>
        <v>57.832670819650801</v>
      </c>
      <c r="M22" s="93">
        <f t="shared" si="5"/>
        <v>81.68223161735159</v>
      </c>
    </row>
    <row r="23" spans="1:13" s="18" customFormat="1" ht="15.5" x14ac:dyDescent="0.35">
      <c r="A23" s="92" t="s">
        <v>15</v>
      </c>
      <c r="B23" s="90">
        <f>SEKTOR_USD!B23*$B$53</f>
        <v>16201415.598413168</v>
      </c>
      <c r="C23" s="90">
        <f>SEKTOR_USD!C23*$C$53</f>
        <v>24335902.895908948</v>
      </c>
      <c r="D23" s="93">
        <f t="shared" si="0"/>
        <v>50.208497202506827</v>
      </c>
      <c r="E23" s="93">
        <f t="shared" si="3"/>
        <v>6.5425994962627811</v>
      </c>
      <c r="F23" s="90">
        <f>SEKTOR_USD!F23*$B$54</f>
        <v>91330980.403292909</v>
      </c>
      <c r="G23" s="90">
        <f>SEKTOR_USD!G23*$C$54</f>
        <v>114210239.89316955</v>
      </c>
      <c r="H23" s="93">
        <f t="shared" si="1"/>
        <v>25.050929475242707</v>
      </c>
      <c r="I23" s="93">
        <f t="shared" si="4"/>
        <v>6.6380642544462711</v>
      </c>
      <c r="J23" s="90">
        <f>SEKTOR_USD!J23*$B$55</f>
        <v>180060837.50371376</v>
      </c>
      <c r="K23" s="90">
        <f>SEKTOR_USD!K23*$C$55</f>
        <v>273932817.19579303</v>
      </c>
      <c r="L23" s="93">
        <f t="shared" si="2"/>
        <v>52.133479435884091</v>
      </c>
      <c r="M23" s="93">
        <f t="shared" si="5"/>
        <v>6.6261596519792327</v>
      </c>
    </row>
    <row r="24" spans="1:13" ht="14" x14ac:dyDescent="0.3">
      <c r="A24" s="94" t="str">
        <f>SEKTOR_USD!A24</f>
        <v xml:space="preserve"> Tekstil ve Hammaddeleri</v>
      </c>
      <c r="B24" s="95">
        <f>SEKTOR_USD!B24*$B$53</f>
        <v>11931417.23161732</v>
      </c>
      <c r="C24" s="95">
        <f>SEKTOR_USD!C24*$C$53</f>
        <v>16761508.460637802</v>
      </c>
      <c r="D24" s="96">
        <f t="shared" si="0"/>
        <v>40.482124924951236</v>
      </c>
      <c r="E24" s="96">
        <f t="shared" si="3"/>
        <v>4.5062571658111183</v>
      </c>
      <c r="F24" s="95">
        <f>SEKTOR_USD!F24*$B$54</f>
        <v>63466382.325766899</v>
      </c>
      <c r="G24" s="95">
        <f>SEKTOR_USD!G24*$C$54</f>
        <v>77403052.561908737</v>
      </c>
      <c r="H24" s="96">
        <f t="shared" si="1"/>
        <v>21.959137618095571</v>
      </c>
      <c r="I24" s="96">
        <f t="shared" si="4"/>
        <v>4.4987773152113038</v>
      </c>
      <c r="J24" s="95">
        <f>SEKTOR_USD!J24*$B$55</f>
        <v>123186381.17074142</v>
      </c>
      <c r="K24" s="95">
        <f>SEKTOR_USD!K24*$C$55</f>
        <v>185054102.24511811</v>
      </c>
      <c r="L24" s="96">
        <f t="shared" si="2"/>
        <v>50.222857824377087</v>
      </c>
      <c r="M24" s="96">
        <f t="shared" si="5"/>
        <v>4.4762728258783913</v>
      </c>
    </row>
    <row r="25" spans="1:13" ht="14" x14ac:dyDescent="0.3">
      <c r="A25" s="94" t="str">
        <f>SEKTOR_USD!A25</f>
        <v xml:space="preserve"> Deri ve Deri Mamulleri </v>
      </c>
      <c r="B25" s="95">
        <f>SEKTOR_USD!B25*$B$53</f>
        <v>1813052.5044272826</v>
      </c>
      <c r="C25" s="95">
        <f>SEKTOR_USD!C25*$C$53</f>
        <v>2949925.0901071657</v>
      </c>
      <c r="D25" s="96">
        <f t="shared" si="0"/>
        <v>62.70489039361852</v>
      </c>
      <c r="E25" s="96">
        <f t="shared" si="3"/>
        <v>0.79307426936654124</v>
      </c>
      <c r="F25" s="95">
        <f>SEKTOR_USD!F25*$B$54</f>
        <v>11601265.227936124</v>
      </c>
      <c r="G25" s="95">
        <f>SEKTOR_USD!G25*$C$54</f>
        <v>16567587.250910951</v>
      </c>
      <c r="H25" s="96">
        <f t="shared" si="1"/>
        <v>42.808451711075477</v>
      </c>
      <c r="I25" s="96">
        <f t="shared" si="4"/>
        <v>0.96293212250987503</v>
      </c>
      <c r="J25" s="95">
        <f>SEKTOR_USD!J25*$B$55</f>
        <v>22084315.487202823</v>
      </c>
      <c r="K25" s="95">
        <f>SEKTOR_USD!K25*$C$55</f>
        <v>39206017.982733853</v>
      </c>
      <c r="L25" s="96">
        <f t="shared" si="2"/>
        <v>77.528789631050728</v>
      </c>
      <c r="M25" s="96">
        <f t="shared" si="5"/>
        <v>0.94835418819601369</v>
      </c>
    </row>
    <row r="26" spans="1:13" ht="14" x14ac:dyDescent="0.3">
      <c r="A26" s="94" t="str">
        <f>SEKTOR_USD!A26</f>
        <v xml:space="preserve"> Halı </v>
      </c>
      <c r="B26" s="95">
        <f>SEKTOR_USD!B26*$B$53</f>
        <v>2456945.8623685655</v>
      </c>
      <c r="C26" s="95">
        <f>SEKTOR_USD!C26*$C$53</f>
        <v>4624469.3451639852</v>
      </c>
      <c r="D26" s="96">
        <f t="shared" si="0"/>
        <v>88.220237816142415</v>
      </c>
      <c r="E26" s="96">
        <f t="shared" si="3"/>
        <v>1.2432680610851237</v>
      </c>
      <c r="F26" s="95">
        <f>SEKTOR_USD!F26*$B$54</f>
        <v>16263332.849589881</v>
      </c>
      <c r="G26" s="95">
        <f>SEKTOR_USD!G26*$C$54</f>
        <v>20239600.080349851</v>
      </c>
      <c r="H26" s="96">
        <f t="shared" si="1"/>
        <v>24.449276587610651</v>
      </c>
      <c r="I26" s="96">
        <f t="shared" si="4"/>
        <v>1.1763548167250919</v>
      </c>
      <c r="J26" s="95">
        <f>SEKTOR_USD!J26*$B$55</f>
        <v>34790140.845769502</v>
      </c>
      <c r="K26" s="95">
        <f>SEKTOR_USD!K26*$C$55</f>
        <v>49672696.967941098</v>
      </c>
      <c r="L26" s="96">
        <f t="shared" si="2"/>
        <v>42.778085286140261</v>
      </c>
      <c r="M26" s="96">
        <f t="shared" si="5"/>
        <v>1.201532637904829</v>
      </c>
    </row>
    <row r="27" spans="1:13" s="18" customFormat="1" ht="15.5" x14ac:dyDescent="0.35">
      <c r="A27" s="92" t="s">
        <v>19</v>
      </c>
      <c r="B27" s="90">
        <f>SEKTOR_USD!B27*$B$53</f>
        <v>43428368.320288286</v>
      </c>
      <c r="C27" s="90">
        <f>SEKTOR_USD!C27*$C$53</f>
        <v>48413065.972475894</v>
      </c>
      <c r="D27" s="93">
        <f t="shared" si="0"/>
        <v>11.477975906036802</v>
      </c>
      <c r="E27" s="93">
        <f t="shared" si="3"/>
        <v>13.015637940325004</v>
      </c>
      <c r="F27" s="90">
        <f>SEKTOR_USD!F27*$B$54</f>
        <v>197554598.94004223</v>
      </c>
      <c r="G27" s="90">
        <f>SEKTOR_USD!G27*$C$54</f>
        <v>234755636.51213831</v>
      </c>
      <c r="H27" s="93">
        <f t="shared" si="1"/>
        <v>18.830762620406823</v>
      </c>
      <c r="I27" s="93">
        <f t="shared" si="4"/>
        <v>13.644336976427315</v>
      </c>
      <c r="J27" s="90">
        <f>SEKTOR_USD!J27*$B$55</f>
        <v>343263970.38336754</v>
      </c>
      <c r="K27" s="90">
        <f>SEKTOR_USD!K27*$C$55</f>
        <v>594378620.6147455</v>
      </c>
      <c r="L27" s="93">
        <f t="shared" si="2"/>
        <v>73.154968740507655</v>
      </c>
      <c r="M27" s="93">
        <f t="shared" si="5"/>
        <v>14.377421713227953</v>
      </c>
    </row>
    <row r="28" spans="1:13" ht="14" x14ac:dyDescent="0.3">
      <c r="A28" s="94" t="str">
        <f>SEKTOR_USD!A28</f>
        <v xml:space="preserve"> Kimyevi Maddeler ve Mamulleri  </v>
      </c>
      <c r="B28" s="95">
        <f>SEKTOR_USD!B28*$B$53</f>
        <v>43428368.320288286</v>
      </c>
      <c r="C28" s="95">
        <f>SEKTOR_USD!C28*$C$53</f>
        <v>48413065.972475894</v>
      </c>
      <c r="D28" s="96">
        <f t="shared" si="0"/>
        <v>11.477975906036802</v>
      </c>
      <c r="E28" s="96">
        <f t="shared" si="3"/>
        <v>13.015637940325004</v>
      </c>
      <c r="F28" s="95">
        <f>SEKTOR_USD!F28*$B$54</f>
        <v>197554598.94004223</v>
      </c>
      <c r="G28" s="95">
        <f>SEKTOR_USD!G28*$C$54</f>
        <v>234755636.51213831</v>
      </c>
      <c r="H28" s="96">
        <f t="shared" si="1"/>
        <v>18.830762620406823</v>
      </c>
      <c r="I28" s="96">
        <f t="shared" si="4"/>
        <v>13.644336976427315</v>
      </c>
      <c r="J28" s="95">
        <f>SEKTOR_USD!J28*$B$55</f>
        <v>343263970.38336754</v>
      </c>
      <c r="K28" s="95">
        <f>SEKTOR_USD!K28*$C$55</f>
        <v>594378620.6147455</v>
      </c>
      <c r="L28" s="96">
        <f t="shared" si="2"/>
        <v>73.154968740507655</v>
      </c>
      <c r="M28" s="96">
        <f t="shared" si="5"/>
        <v>14.377421713227953</v>
      </c>
    </row>
    <row r="29" spans="1:13" s="18" customFormat="1" ht="15.5" x14ac:dyDescent="0.35">
      <c r="A29" s="92" t="s">
        <v>21</v>
      </c>
      <c r="B29" s="90">
        <f>SEKTOR_USD!B29*$B$53</f>
        <v>159066243.29785764</v>
      </c>
      <c r="C29" s="90">
        <f>SEKTOR_USD!C29*$C$53</f>
        <v>231196060.12507206</v>
      </c>
      <c r="D29" s="93">
        <f t="shared" si="0"/>
        <v>45.34577251073226</v>
      </c>
      <c r="E29" s="93">
        <f t="shared" si="3"/>
        <v>62.15603476814168</v>
      </c>
      <c r="F29" s="90">
        <f>SEKTOR_USD!F29*$B$54</f>
        <v>819276627.92766011</v>
      </c>
      <c r="G29" s="90">
        <f>SEKTOR_USD!G29*$C$54</f>
        <v>1057825621.9341999</v>
      </c>
      <c r="H29" s="93">
        <f t="shared" si="1"/>
        <v>29.117026639700878</v>
      </c>
      <c r="I29" s="93">
        <f t="shared" si="4"/>
        <v>61.482354427825349</v>
      </c>
      <c r="J29" s="90">
        <f>SEKTOR_USD!J29*$B$55</f>
        <v>1616177981.8699028</v>
      </c>
      <c r="K29" s="90">
        <f>SEKTOR_USD!K29*$C$55</f>
        <v>2508522957.5238476</v>
      </c>
      <c r="L29" s="93">
        <f t="shared" si="2"/>
        <v>55.21328626328085</v>
      </c>
      <c r="M29" s="93">
        <f t="shared" si="5"/>
        <v>60.678650252144408</v>
      </c>
    </row>
    <row r="30" spans="1:13" ht="14" x14ac:dyDescent="0.3">
      <c r="A30" s="94" t="str">
        <f>SEKTOR_USD!A30</f>
        <v xml:space="preserve"> Hazırgiyim ve Konfeksiyon </v>
      </c>
      <c r="B30" s="95">
        <f>SEKTOR_USD!B30*$B$53</f>
        <v>20800148.915840622</v>
      </c>
      <c r="C30" s="95">
        <f>SEKTOR_USD!C30*$C$53</f>
        <v>32692836.228248339</v>
      </c>
      <c r="D30" s="96">
        <f t="shared" si="0"/>
        <v>57.175971963117476</v>
      </c>
      <c r="E30" s="96">
        <f t="shared" si="3"/>
        <v>8.7893239364583753</v>
      </c>
      <c r="F30" s="95">
        <f>SEKTOR_USD!F30*$B$54</f>
        <v>127052827.70615201</v>
      </c>
      <c r="G30" s="95">
        <f>SEKTOR_USD!G30*$C$54</f>
        <v>159902554.26693326</v>
      </c>
      <c r="H30" s="96">
        <f t="shared" si="1"/>
        <v>25.855171548606659</v>
      </c>
      <c r="I30" s="96">
        <f t="shared" si="4"/>
        <v>9.2937676224727497</v>
      </c>
      <c r="J30" s="95">
        <f>SEKTOR_USD!J30*$B$55</f>
        <v>249517703.83055073</v>
      </c>
      <c r="K30" s="95">
        <f>SEKTOR_USD!K30*$C$55</f>
        <v>383940890.21530861</v>
      </c>
      <c r="L30" s="96">
        <f t="shared" si="2"/>
        <v>53.873205917302613</v>
      </c>
      <c r="M30" s="96">
        <f t="shared" si="5"/>
        <v>9.2871444229747322</v>
      </c>
    </row>
    <row r="31" spans="1:13" ht="14" x14ac:dyDescent="0.3">
      <c r="A31" s="94" t="str">
        <f>SEKTOR_USD!A31</f>
        <v xml:space="preserve"> Otomotiv Endüstrisi</v>
      </c>
      <c r="B31" s="95">
        <f>SEKTOR_USD!B31*$B$53</f>
        <v>35732667.676253274</v>
      </c>
      <c r="C31" s="95">
        <f>SEKTOR_USD!C31*$C$53</f>
        <v>59791958.233228169</v>
      </c>
      <c r="D31" s="96">
        <f t="shared" si="0"/>
        <v>67.331358450362472</v>
      </c>
      <c r="E31" s="96">
        <f t="shared" si="3"/>
        <v>16.074802627645539</v>
      </c>
      <c r="F31" s="95">
        <f>SEKTOR_USD!F31*$B$54</f>
        <v>179856364.00161755</v>
      </c>
      <c r="G31" s="95">
        <f>SEKTOR_USD!G31*$C$54</f>
        <v>274301691.37716281</v>
      </c>
      <c r="H31" s="96">
        <f t="shared" si="1"/>
        <v>52.511529352776122</v>
      </c>
      <c r="I31" s="96">
        <f t="shared" si="4"/>
        <v>15.942810856260131</v>
      </c>
      <c r="J31" s="95">
        <f>SEKTOR_USD!J31*$B$55</f>
        <v>346744787.15771145</v>
      </c>
      <c r="K31" s="95">
        <f>SEKTOR_USD!K31*$C$55</f>
        <v>607915783.56704962</v>
      </c>
      <c r="L31" s="96">
        <f t="shared" si="2"/>
        <v>75.320814063326821</v>
      </c>
      <c r="M31" s="96">
        <f t="shared" si="5"/>
        <v>14.70487208545814</v>
      </c>
    </row>
    <row r="32" spans="1:13" ht="14" x14ac:dyDescent="0.3">
      <c r="A32" s="94" t="str">
        <f>SEKTOR_USD!A32</f>
        <v xml:space="preserve"> Gemi, Yat ve Hizmetleri</v>
      </c>
      <c r="B32" s="95">
        <f>SEKTOR_USD!B32*$B$53</f>
        <v>1559011.3988226515</v>
      </c>
      <c r="C32" s="95">
        <f>SEKTOR_USD!C32*$C$53</f>
        <v>4022377.6144504161</v>
      </c>
      <c r="D32" s="96">
        <f t="shared" si="0"/>
        <v>158.0082235119045</v>
      </c>
      <c r="E32" s="96">
        <f t="shared" si="3"/>
        <v>1.0813983712314219</v>
      </c>
      <c r="F32" s="95">
        <f>SEKTOR_USD!F32*$B$54</f>
        <v>8315212.4935263852</v>
      </c>
      <c r="G32" s="95">
        <f>SEKTOR_USD!G32*$C$54</f>
        <v>9375649.8937396444</v>
      </c>
      <c r="H32" s="96">
        <f t="shared" si="1"/>
        <v>12.752980167841027</v>
      </c>
      <c r="I32" s="96">
        <f t="shared" si="4"/>
        <v>0.54492632604616575</v>
      </c>
      <c r="J32" s="95">
        <f>SEKTOR_USD!J32*$B$55</f>
        <v>20317315.084011171</v>
      </c>
      <c r="K32" s="95">
        <f>SEKTOR_USD!K32*$C$55</f>
        <v>25293605.846361998</v>
      </c>
      <c r="L32" s="96">
        <f t="shared" si="2"/>
        <v>24.492856175996149</v>
      </c>
      <c r="M32" s="96">
        <f t="shared" si="5"/>
        <v>0.61182691518277799</v>
      </c>
    </row>
    <row r="33" spans="1:13" ht="14" x14ac:dyDescent="0.3">
      <c r="A33" s="94" t="str">
        <f>SEKTOR_USD!A33</f>
        <v xml:space="preserve"> Elektrik ve Elektronik</v>
      </c>
      <c r="B33" s="95">
        <f>SEKTOR_USD!B33*$B$53</f>
        <v>16571368.144047415</v>
      </c>
      <c r="C33" s="95">
        <f>SEKTOR_USD!C33*$C$53</f>
        <v>27326114.966513764</v>
      </c>
      <c r="D33" s="96">
        <f t="shared" si="0"/>
        <v>64.899570928484579</v>
      </c>
      <c r="E33" s="96">
        <f t="shared" si="3"/>
        <v>7.3465047415514935</v>
      </c>
      <c r="F33" s="95">
        <f>SEKTOR_USD!F33*$B$54</f>
        <v>86155301.163231939</v>
      </c>
      <c r="G33" s="95">
        <f>SEKTOR_USD!G33*$C$54</f>
        <v>126111038.5421152</v>
      </c>
      <c r="H33" s="96">
        <f t="shared" si="1"/>
        <v>46.376411943801507</v>
      </c>
      <c r="I33" s="96">
        <f t="shared" si="4"/>
        <v>7.3297558767108102</v>
      </c>
      <c r="J33" s="95">
        <f>SEKTOR_USD!J33*$B$55</f>
        <v>169682622.5122872</v>
      </c>
      <c r="K33" s="95">
        <f>SEKTOR_USD!K33*$C$55</f>
        <v>292154853.54829144</v>
      </c>
      <c r="L33" s="96">
        <f t="shared" si="2"/>
        <v>72.177238436502648</v>
      </c>
      <c r="M33" s="96">
        <f t="shared" si="5"/>
        <v>7.0669324052836453</v>
      </c>
    </row>
    <row r="34" spans="1:13" ht="14" x14ac:dyDescent="0.3">
      <c r="A34" s="94" t="str">
        <f>SEKTOR_USD!A34</f>
        <v xml:space="preserve"> Makine ve Aksamları</v>
      </c>
      <c r="B34" s="95">
        <f>SEKTOR_USD!B34*$B$53</f>
        <v>11202600.38910846</v>
      </c>
      <c r="C34" s="95">
        <f>SEKTOR_USD!C34*$C$53</f>
        <v>18239082.627030868</v>
      </c>
      <c r="D34" s="96">
        <f t="shared" si="0"/>
        <v>62.81115092495407</v>
      </c>
      <c r="E34" s="96">
        <f t="shared" si="3"/>
        <v>4.903496423301716</v>
      </c>
      <c r="F34" s="95">
        <f>SEKTOR_USD!F34*$B$54</f>
        <v>58468530.457389928</v>
      </c>
      <c r="G34" s="95">
        <f>SEKTOR_USD!G34*$C$54</f>
        <v>87125116.006443024</v>
      </c>
      <c r="H34" s="96">
        <f t="shared" si="1"/>
        <v>49.01198187277366</v>
      </c>
      <c r="I34" s="96">
        <f t="shared" si="4"/>
        <v>5.0638376976339963</v>
      </c>
      <c r="J34" s="95">
        <f>SEKTOR_USD!J34*$B$55</f>
        <v>114007037.13471358</v>
      </c>
      <c r="K34" s="95">
        <f>SEKTOR_USD!K34*$C$55</f>
        <v>201057227.47603077</v>
      </c>
      <c r="L34" s="96">
        <f t="shared" si="2"/>
        <v>76.355102745505533</v>
      </c>
      <c r="M34" s="96">
        <f t="shared" si="5"/>
        <v>4.8633723482946953</v>
      </c>
    </row>
    <row r="35" spans="1:13" ht="14" x14ac:dyDescent="0.3">
      <c r="A35" s="94" t="str">
        <f>SEKTOR_USD!A35</f>
        <v xml:space="preserve"> Demir ve Demir Dışı Metaller </v>
      </c>
      <c r="B35" s="95">
        <f>SEKTOR_USD!B35*$B$53</f>
        <v>18151723.474478614</v>
      </c>
      <c r="C35" s="95">
        <f>SEKTOR_USD!C35*$C$53</f>
        <v>22544908.941669341</v>
      </c>
      <c r="D35" s="96">
        <f t="shared" si="0"/>
        <v>24.202580396112587</v>
      </c>
      <c r="E35" s="96">
        <f t="shared" si="3"/>
        <v>6.0610987196966652</v>
      </c>
      <c r="F35" s="95">
        <f>SEKTOR_USD!F35*$B$54</f>
        <v>93186837.942989007</v>
      </c>
      <c r="G35" s="95">
        <f>SEKTOR_USD!G35*$C$54</f>
        <v>103535209.15026356</v>
      </c>
      <c r="H35" s="96">
        <f t="shared" si="1"/>
        <v>11.104970868960711</v>
      </c>
      <c r="I35" s="96">
        <f t="shared" si="4"/>
        <v>6.0176160349531509</v>
      </c>
      <c r="J35" s="95">
        <f>SEKTOR_USD!J35*$B$55</f>
        <v>166086289.2981793</v>
      </c>
      <c r="K35" s="95">
        <f>SEKTOR_USD!K35*$C$55</f>
        <v>246720033.69113791</v>
      </c>
      <c r="L35" s="96">
        <f t="shared" si="2"/>
        <v>48.549308154025063</v>
      </c>
      <c r="M35" s="96">
        <f t="shared" si="5"/>
        <v>5.9679097572697906</v>
      </c>
    </row>
    <row r="36" spans="1:13" ht="14" x14ac:dyDescent="0.3">
      <c r="A36" s="94" t="str">
        <f>SEKTOR_USD!A36</f>
        <v xml:space="preserve"> Çelik</v>
      </c>
      <c r="B36" s="95">
        <f>SEKTOR_USD!B36*$B$53</f>
        <v>29632923.426665615</v>
      </c>
      <c r="C36" s="95">
        <f>SEKTOR_USD!C36*$C$53</f>
        <v>24740678.735739291</v>
      </c>
      <c r="D36" s="96">
        <f t="shared" si="0"/>
        <v>-16.509490543629479</v>
      </c>
      <c r="E36" s="96">
        <f t="shared" si="3"/>
        <v>6.6514216844963867</v>
      </c>
      <c r="F36" s="95">
        <f>SEKTOR_USD!F36*$B$54</f>
        <v>137526733.39511827</v>
      </c>
      <c r="G36" s="95">
        <f>SEKTOR_USD!G36*$C$54</f>
        <v>112460932.07176766</v>
      </c>
      <c r="H36" s="96">
        <f t="shared" si="1"/>
        <v>-18.226130079986586</v>
      </c>
      <c r="I36" s="96">
        <f t="shared" si="4"/>
        <v>6.5363919549210019</v>
      </c>
      <c r="J36" s="95">
        <f>SEKTOR_USD!J36*$B$55</f>
        <v>286895297.91497213</v>
      </c>
      <c r="K36" s="95">
        <f>SEKTOR_USD!K36*$C$55</f>
        <v>321628750.42774945</v>
      </c>
      <c r="L36" s="96">
        <f t="shared" si="2"/>
        <v>12.106664962864386</v>
      </c>
      <c r="M36" s="96">
        <f t="shared" si="5"/>
        <v>7.7798763609896602</v>
      </c>
    </row>
    <row r="37" spans="1:13" ht="14" x14ac:dyDescent="0.3">
      <c r="A37" s="94" t="str">
        <f>SEKTOR_USD!A37</f>
        <v xml:space="preserve"> Çimento Cam Seramik ve Toprak Ürünleri</v>
      </c>
      <c r="B37" s="95">
        <f>SEKTOR_USD!B37*$B$53</f>
        <v>6917407.9844468962</v>
      </c>
      <c r="C37" s="95">
        <f>SEKTOR_USD!C37*$C$53</f>
        <v>8890680.5990872905</v>
      </c>
      <c r="D37" s="96">
        <f t="shared" si="0"/>
        <v>28.526185228297962</v>
      </c>
      <c r="E37" s="96">
        <f t="shared" si="3"/>
        <v>2.3902200242095932</v>
      </c>
      <c r="F37" s="95">
        <f>SEKTOR_USD!F37*$B$54</f>
        <v>33209279.897715453</v>
      </c>
      <c r="G37" s="95">
        <f>SEKTOR_USD!G37*$C$54</f>
        <v>37878167.552369528</v>
      </c>
      <c r="H37" s="96">
        <f t="shared" si="1"/>
        <v>14.058984925401102</v>
      </c>
      <c r="I37" s="96">
        <f t="shared" si="4"/>
        <v>2.2015338579842019</v>
      </c>
      <c r="J37" s="95">
        <f>SEKTOR_USD!J37*$B$55</f>
        <v>59580202.000159465</v>
      </c>
      <c r="K37" s="95">
        <f>SEKTOR_USD!K37*$C$55</f>
        <v>94844052.046026677</v>
      </c>
      <c r="L37" s="96">
        <f t="shared" si="2"/>
        <v>59.187194507619878</v>
      </c>
      <c r="M37" s="96">
        <f t="shared" si="5"/>
        <v>2.2941823375927077</v>
      </c>
    </row>
    <row r="38" spans="1:13" ht="14" x14ac:dyDescent="0.3">
      <c r="A38" s="94" t="str">
        <f>SEKTOR_USD!A38</f>
        <v xml:space="preserve"> Mücevher</v>
      </c>
      <c r="B38" s="95">
        <f>SEKTOR_USD!B38*$B$53</f>
        <v>5485431.7562372722</v>
      </c>
      <c r="C38" s="95">
        <f>SEKTOR_USD!C38*$C$53</f>
        <v>9157616.8768970203</v>
      </c>
      <c r="D38" s="96">
        <f t="shared" si="0"/>
        <v>66.944322413349653</v>
      </c>
      <c r="E38" s="96">
        <f t="shared" si="3"/>
        <v>2.4619846578951505</v>
      </c>
      <c r="F38" s="95">
        <f>SEKTOR_USD!F38*$B$54</f>
        <v>31189862.11203824</v>
      </c>
      <c r="G38" s="95">
        <f>SEKTOR_USD!G38*$C$54</f>
        <v>50144654.160921112</v>
      </c>
      <c r="H38" s="96">
        <f t="shared" si="1"/>
        <v>60.772285497110154</v>
      </c>
      <c r="I38" s="96">
        <f t="shared" si="4"/>
        <v>2.9144797931300741</v>
      </c>
      <c r="J38" s="95">
        <f>SEKTOR_USD!J38*$B$55</f>
        <v>82351606.207065403</v>
      </c>
      <c r="K38" s="95">
        <f>SEKTOR_USD!K38*$C$55</f>
        <v>116800119.24428262</v>
      </c>
      <c r="L38" s="96">
        <f t="shared" si="2"/>
        <v>41.831015354575662</v>
      </c>
      <c r="M38" s="96">
        <f t="shared" si="5"/>
        <v>2.8252775458066379</v>
      </c>
    </row>
    <row r="39" spans="1:13" ht="14" x14ac:dyDescent="0.3">
      <c r="A39" s="94" t="str">
        <f>SEKTOR_USD!A39</f>
        <v xml:space="preserve"> Savunma ve Havacılık Sanayii</v>
      </c>
      <c r="B39" s="95">
        <f>SEKTOR_USD!B39*$B$53</f>
        <v>5144328.2893407699</v>
      </c>
      <c r="C39" s="95">
        <f>SEKTOR_USD!C39*$C$53</f>
        <v>10941539.88247367</v>
      </c>
      <c r="D39" s="96">
        <f t="shared" si="0"/>
        <v>112.69132269697732</v>
      </c>
      <c r="E39" s="96">
        <f t="shared" si="3"/>
        <v>2.9415844412925209</v>
      </c>
      <c r="F39" s="95">
        <f>SEKTOR_USD!F39*$B$54</f>
        <v>24038064.34260688</v>
      </c>
      <c r="G39" s="95">
        <f>SEKTOR_USD!G39*$C$54</f>
        <v>39127353.685865052</v>
      </c>
      <c r="H39" s="96">
        <f t="shared" si="1"/>
        <v>62.772480879472383</v>
      </c>
      <c r="I39" s="96">
        <f t="shared" si="4"/>
        <v>2.2741383619906985</v>
      </c>
      <c r="J39" s="95">
        <f>SEKTOR_USD!J39*$B$55</f>
        <v>43754144.408169232</v>
      </c>
      <c r="K39" s="95">
        <f>SEKTOR_USD!K39*$C$55</f>
        <v>87789743.475549713</v>
      </c>
      <c r="L39" s="96">
        <f t="shared" si="2"/>
        <v>100.64326399937261</v>
      </c>
      <c r="M39" s="96">
        <f t="shared" si="5"/>
        <v>2.1235457001105464</v>
      </c>
    </row>
    <row r="40" spans="1:13" ht="14" x14ac:dyDescent="0.3">
      <c r="A40" s="94" t="str">
        <f>SEKTOR_USD!A40</f>
        <v xml:space="preserve"> İklimlendirme Sanayii</v>
      </c>
      <c r="B40" s="95">
        <f>SEKTOR_USD!B40*$B$53</f>
        <v>7703105.0922301868</v>
      </c>
      <c r="C40" s="95">
        <f>SEKTOR_USD!C40*$C$53</f>
        <v>12609402.84579386</v>
      </c>
      <c r="D40" s="96">
        <f t="shared" si="0"/>
        <v>63.692468099811585</v>
      </c>
      <c r="E40" s="96">
        <f t="shared" si="3"/>
        <v>3.3899819973777912</v>
      </c>
      <c r="F40" s="95">
        <f>SEKTOR_USD!F40*$B$54</f>
        <v>39491657.304859109</v>
      </c>
      <c r="G40" s="95">
        <f>SEKTOR_USD!G40*$C$54</f>
        <v>56806567.738116652</v>
      </c>
      <c r="H40" s="96">
        <f t="shared" si="1"/>
        <v>43.844476567781548</v>
      </c>
      <c r="I40" s="96">
        <f t="shared" si="4"/>
        <v>3.3016798412549773</v>
      </c>
      <c r="J40" s="95">
        <f>SEKTOR_USD!J40*$B$55</f>
        <v>75601302.819903463</v>
      </c>
      <c r="K40" s="95">
        <f>SEKTOR_USD!K40*$C$55</f>
        <v>127854709.52005379</v>
      </c>
      <c r="L40" s="96">
        <f t="shared" si="2"/>
        <v>69.117071731723698</v>
      </c>
      <c r="M40" s="96">
        <f t="shared" si="5"/>
        <v>3.0926769790119044</v>
      </c>
    </row>
    <row r="41" spans="1:13" ht="14" x14ac:dyDescent="0.3">
      <c r="A41" s="94" t="str">
        <f>SEKTOR_USD!A41</f>
        <v xml:space="preserve"> Diğer Sanayi Ürünleri</v>
      </c>
      <c r="B41" s="95">
        <f>SEKTOR_USD!B41*$B$53</f>
        <v>165526.7503858938</v>
      </c>
      <c r="C41" s="95">
        <f>SEKTOR_USD!C41*$C$53</f>
        <v>238862.57394004398</v>
      </c>
      <c r="D41" s="96">
        <f t="shared" si="0"/>
        <v>44.304514758600526</v>
      </c>
      <c r="E41" s="96">
        <f t="shared" si="3"/>
        <v>6.4217142985020653E-2</v>
      </c>
      <c r="F41" s="95">
        <f>SEKTOR_USD!F41*$B$54</f>
        <v>785957.11041531572</v>
      </c>
      <c r="G41" s="95">
        <f>SEKTOR_USD!G41*$C$54</f>
        <v>1056687.4885025087</v>
      </c>
      <c r="H41" s="96">
        <f t="shared" si="1"/>
        <v>34.445948067590301</v>
      </c>
      <c r="I41" s="96">
        <f t="shared" si="4"/>
        <v>6.1416204467394771E-2</v>
      </c>
      <c r="J41" s="95">
        <f>SEKTOR_USD!J41*$B$55</f>
        <v>1639673.5021799302</v>
      </c>
      <c r="K41" s="95">
        <f>SEKTOR_USD!K41*$C$55</f>
        <v>2523188.4660052522</v>
      </c>
      <c r="L41" s="96">
        <f t="shared" si="2"/>
        <v>53.883591010691902</v>
      </c>
      <c r="M41" s="96">
        <f t="shared" si="5"/>
        <v>6.1033394169174936E-2</v>
      </c>
    </row>
    <row r="42" spans="1:13" ht="16.5" x14ac:dyDescent="0.35">
      <c r="A42" s="89" t="s">
        <v>31</v>
      </c>
      <c r="B42" s="90">
        <f>SEKTOR_USD!B42*$B$53</f>
        <v>8299856.39148557</v>
      </c>
      <c r="C42" s="90">
        <f>SEKTOR_USD!C42*$C$53</f>
        <v>10793203.733559059</v>
      </c>
      <c r="D42" s="93">
        <f t="shared" si="0"/>
        <v>30.040849196273999</v>
      </c>
      <c r="E42" s="93">
        <f t="shared" si="3"/>
        <v>2.90170492593953</v>
      </c>
      <c r="F42" s="90">
        <f>SEKTOR_USD!F42*$B$54</f>
        <v>39788812.665629216</v>
      </c>
      <c r="G42" s="90">
        <f>SEKTOR_USD!G42*$C$54</f>
        <v>44682080.371701479</v>
      </c>
      <c r="H42" s="93">
        <f t="shared" si="1"/>
        <v>12.298099335593436</v>
      </c>
      <c r="I42" s="93">
        <f t="shared" si="4"/>
        <v>2.59698710734803</v>
      </c>
      <c r="J42" s="90">
        <f>SEKTOR_USD!J42*$B$55</f>
        <v>74160384.009159848</v>
      </c>
      <c r="K42" s="90">
        <f>SEKTOR_USD!K42*$C$55</f>
        <v>111636548.32742323</v>
      </c>
      <c r="L42" s="93">
        <f t="shared" si="2"/>
        <v>50.533940484497151</v>
      </c>
      <c r="M42" s="93">
        <f t="shared" si="5"/>
        <v>2.7003759527091882</v>
      </c>
    </row>
    <row r="43" spans="1:13" ht="14" x14ac:dyDescent="0.3">
      <c r="A43" s="94" t="str">
        <f>SEKTOR_USD!A43</f>
        <v xml:space="preserve"> Madencilik Ürünleri</v>
      </c>
      <c r="B43" s="95">
        <f>SEKTOR_USD!B43*$B$53</f>
        <v>8299856.39148557</v>
      </c>
      <c r="C43" s="95">
        <f>SEKTOR_USD!C43*$C$53</f>
        <v>10793203.733559059</v>
      </c>
      <c r="D43" s="96">
        <f t="shared" si="0"/>
        <v>30.040849196273999</v>
      </c>
      <c r="E43" s="96">
        <f t="shared" si="3"/>
        <v>2.90170492593953</v>
      </c>
      <c r="F43" s="95">
        <f>SEKTOR_USD!F43*$B$54</f>
        <v>39788812.665629216</v>
      </c>
      <c r="G43" s="95">
        <f>SEKTOR_USD!G43*$C$54</f>
        <v>44682080.371701479</v>
      </c>
      <c r="H43" s="96">
        <f t="shared" si="1"/>
        <v>12.298099335593436</v>
      </c>
      <c r="I43" s="96">
        <f t="shared" si="4"/>
        <v>2.59698710734803</v>
      </c>
      <c r="J43" s="95">
        <f>SEKTOR_USD!J43*$B$55</f>
        <v>74160384.009159848</v>
      </c>
      <c r="K43" s="95">
        <f>SEKTOR_USD!K43*$C$55</f>
        <v>111636548.32742323</v>
      </c>
      <c r="L43" s="96">
        <f t="shared" si="2"/>
        <v>50.533940484497151</v>
      </c>
      <c r="M43" s="96">
        <f t="shared" si="5"/>
        <v>2.7003759527091882</v>
      </c>
    </row>
    <row r="44" spans="1:13" ht="18" x14ac:dyDescent="0.4">
      <c r="A44" s="97" t="s">
        <v>33</v>
      </c>
      <c r="B44" s="98">
        <f>SEKTOR_USD!B44*$B$53</f>
        <v>264492480.57136467</v>
      </c>
      <c r="C44" s="98">
        <f>SEKTOR_USD!C44*$C$53</f>
        <v>371960761.31222665</v>
      </c>
      <c r="D44" s="99">
        <f>(C44-B44)/B44*100</f>
        <v>40.63188507616767</v>
      </c>
      <c r="E44" s="100">
        <f t="shared" si="3"/>
        <v>100</v>
      </c>
      <c r="F44" s="98">
        <f>SEKTOR_USD!F44*$B$54</f>
        <v>1341219814.6619859</v>
      </c>
      <c r="G44" s="98">
        <f>SEKTOR_USD!G44*$C$54</f>
        <v>1720535317.455987</v>
      </c>
      <c r="H44" s="99">
        <f>(G44-F44)/F44*100</f>
        <v>28.281382264666004</v>
      </c>
      <c r="I44" s="99">
        <f t="shared" si="4"/>
        <v>100</v>
      </c>
      <c r="J44" s="98">
        <f>SEKTOR_USD!J44*$B$55</f>
        <v>2587178016.3587556</v>
      </c>
      <c r="K44" s="98">
        <f>SEKTOR_USD!K44*$C$55</f>
        <v>4134111334.2170882</v>
      </c>
      <c r="L44" s="99">
        <f>(K44-J44)/J44*100</f>
        <v>59.792302967830423</v>
      </c>
      <c r="M44" s="99">
        <f t="shared" si="5"/>
        <v>100</v>
      </c>
    </row>
    <row r="45" spans="1:13" ht="14" hidden="1" x14ac:dyDescent="0.3">
      <c r="A45" s="39" t="s">
        <v>34</v>
      </c>
      <c r="B45" s="37">
        <f>SEKTOR_USD!B46*2.1157</f>
        <v>40054322.491500698</v>
      </c>
      <c r="C45" s="37">
        <f>SEKTOR_USD!C46*2.7012</f>
        <v>58484993.340314396</v>
      </c>
      <c r="D45" s="38"/>
      <c r="E45" s="38"/>
      <c r="F45" s="37">
        <f>SEKTOR_USD!F46*2.1642</f>
        <v>221464539.33766562</v>
      </c>
      <c r="G45" s="37">
        <f>SEKTOR_USD!G46*2.5613</f>
        <v>262585889.7735675</v>
      </c>
      <c r="H45" s="38">
        <f>(G45-F45)/F45*100</f>
        <v>18.567916362088294</v>
      </c>
      <c r="I45" s="38" t="e">
        <f t="shared" ref="I45:I46" si="6">G45/G$46*100</f>
        <v>#REF!</v>
      </c>
      <c r="J45" s="37">
        <f>SEKTOR_USD!J46*2.0809</f>
        <v>504426769.6022988</v>
      </c>
      <c r="K45" s="37">
        <f>SEKTOR_USD!K46*2.3856</f>
        <v>606844247.19515526</v>
      </c>
      <c r="L45" s="38">
        <f>(K45-J45)/J45*100</f>
        <v>20.30373559944185</v>
      </c>
      <c r="M45" s="38" t="e">
        <f t="shared" ref="M45:M46" si="7">K45/K$46*100</f>
        <v>#REF!</v>
      </c>
    </row>
    <row r="46" spans="1:13" s="19" customFormat="1" ht="17.5" hidden="1" x14ac:dyDescent="0.35">
      <c r="A46" s="40" t="s">
        <v>35</v>
      </c>
      <c r="B46" s="41" t="e">
        <f>SEKTOR_USD!#REF!*2.1157</f>
        <v>#REF!</v>
      </c>
      <c r="C46" s="41" t="e">
        <f>SEKTOR_USD!#REF!*2.7012</f>
        <v>#REF!</v>
      </c>
      <c r="D46" s="42" t="e">
        <f>(C46-B46)/B46*100</f>
        <v>#REF!</v>
      </c>
      <c r="E46" s="43" t="e">
        <f>C46/C$46*100</f>
        <v>#REF!</v>
      </c>
      <c r="F46" s="41" t="e">
        <f>SEKTOR_USD!#REF!*2.1642</f>
        <v>#REF!</v>
      </c>
      <c r="G46" s="41" t="e">
        <f>SEKTOR_USD!#REF!*2.5613</f>
        <v>#REF!</v>
      </c>
      <c r="H46" s="42" t="e">
        <f>(G46-F46)/F46*100</f>
        <v>#REF!</v>
      </c>
      <c r="I46" s="43" t="e">
        <f t="shared" si="6"/>
        <v>#REF!</v>
      </c>
      <c r="J46" s="41" t="e">
        <f>SEKTOR_USD!#REF!*2.0809</f>
        <v>#REF!</v>
      </c>
      <c r="K46" s="41" t="e">
        <f>SEKTOR_USD!#REF!*2.3856</f>
        <v>#REF!</v>
      </c>
      <c r="L46" s="42" t="e">
        <f>(K46-J46)/J46*100</f>
        <v>#REF!</v>
      </c>
      <c r="M46" s="43" t="e">
        <f t="shared" si="7"/>
        <v>#REF!</v>
      </c>
    </row>
    <row r="47" spans="1:13" s="19" customFormat="1" ht="18" hidden="1" x14ac:dyDescent="0.4">
      <c r="A47" s="20"/>
      <c r="B47" s="21"/>
      <c r="C47" s="21"/>
      <c r="D47" s="22"/>
      <c r="E47" s="23"/>
      <c r="F47" s="23"/>
      <c r="G47" s="23"/>
      <c r="H47" s="23"/>
      <c r="I47" s="23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ht="13" x14ac:dyDescent="0.3">
      <c r="A51" s="24" t="s">
        <v>115</v>
      </c>
    </row>
    <row r="52" spans="1:3" ht="13" x14ac:dyDescent="0.3">
      <c r="A52" s="79"/>
      <c r="B52" s="80">
        <v>2022</v>
      </c>
      <c r="C52" s="80">
        <v>2023</v>
      </c>
    </row>
    <row r="53" spans="1:3" ht="13" x14ac:dyDescent="0.25">
      <c r="A53" s="81" t="s">
        <v>225</v>
      </c>
      <c r="B53" s="143">
        <v>15.570740000000001</v>
      </c>
      <c r="C53" s="143">
        <v>19.735969999999998</v>
      </c>
    </row>
    <row r="54" spans="1:3" ht="13" x14ac:dyDescent="0.25">
      <c r="A54" s="80" t="s">
        <v>226</v>
      </c>
      <c r="B54" s="143">
        <v>14.409162</v>
      </c>
      <c r="C54" s="143">
        <v>19.138461999999997</v>
      </c>
    </row>
    <row r="55" spans="1:3" ht="13" x14ac:dyDescent="0.25">
      <c r="A55" s="80" t="s">
        <v>227</v>
      </c>
      <c r="B55" s="143">
        <v>11.640772083333331</v>
      </c>
      <c r="C55" s="143">
        <v>18.518305000000002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49"/>
  <sheetViews>
    <sheetView showGridLines="0" zoomScale="80" zoomScaleNormal="80" workbookViewId="0">
      <selection activeCell="F6" sqref="F6:G6"/>
    </sheetView>
  </sheetViews>
  <sheetFormatPr defaultColWidth="9.1796875" defaultRowHeight="12.5" x14ac:dyDescent="0.25"/>
  <cols>
    <col min="1" max="1" width="51" style="16" customWidth="1"/>
    <col min="2" max="2" width="14.453125" style="16" customWidth="1"/>
    <col min="3" max="3" width="17.81640625" style="16" bestFit="1" customWidth="1"/>
    <col min="4" max="4" width="14.453125" style="16" customWidth="1"/>
    <col min="5" max="5" width="17.81640625" style="16" bestFit="1" customWidth="1"/>
    <col min="6" max="6" width="19.81640625" style="16" bestFit="1" customWidth="1"/>
    <col min="7" max="7" width="19.81640625" style="16" customWidth="1"/>
    <col min="8" max="16384" width="9.1796875" style="16"/>
  </cols>
  <sheetData>
    <row r="5" spans="1:7" ht="25" x14ac:dyDescent="0.25">
      <c r="A5" s="152" t="s">
        <v>37</v>
      </c>
      <c r="B5" s="153"/>
      <c r="C5" s="153"/>
      <c r="D5" s="153"/>
      <c r="E5" s="153"/>
      <c r="F5" s="153"/>
      <c r="G5" s="154"/>
    </row>
    <row r="6" spans="1:7" ht="50.25" customHeight="1" x14ac:dyDescent="0.25">
      <c r="A6" s="85"/>
      <c r="B6" s="155" t="s">
        <v>120</v>
      </c>
      <c r="C6" s="155"/>
      <c r="D6" s="155" t="s">
        <v>123</v>
      </c>
      <c r="E6" s="155"/>
      <c r="F6" s="155" t="s">
        <v>121</v>
      </c>
      <c r="G6" s="155"/>
    </row>
    <row r="7" spans="1:7" ht="29" x14ac:dyDescent="0.4">
      <c r="A7" s="86" t="s">
        <v>1</v>
      </c>
      <c r="B7" s="101" t="s">
        <v>38</v>
      </c>
      <c r="C7" s="101" t="s">
        <v>39</v>
      </c>
      <c r="D7" s="101" t="s">
        <v>38</v>
      </c>
      <c r="E7" s="101" t="s">
        <v>39</v>
      </c>
      <c r="F7" s="101" t="s">
        <v>38</v>
      </c>
      <c r="G7" s="101" t="s">
        <v>39</v>
      </c>
    </row>
    <row r="8" spans="1:7" ht="16.5" x14ac:dyDescent="0.35">
      <c r="A8" s="89" t="s">
        <v>2</v>
      </c>
      <c r="B8" s="102">
        <f>SEKTOR_USD!D8</f>
        <v>20.399855758558942</v>
      </c>
      <c r="C8" s="102">
        <f>SEKTOR_TL!D8</f>
        <v>52.607258309832829</v>
      </c>
      <c r="D8" s="102">
        <f>SEKTOR_USD!H8</f>
        <v>4.8146276860651067</v>
      </c>
      <c r="E8" s="102">
        <f>SEKTOR_TL!H8</f>
        <v>39.216338119725826</v>
      </c>
      <c r="F8" s="102">
        <f>SEKTOR_USD!L8</f>
        <v>8.6584187509600987</v>
      </c>
      <c r="G8" s="102">
        <f>SEKTOR_TL!L8</f>
        <v>72.85535055951496</v>
      </c>
    </row>
    <row r="9" spans="1:7" s="18" customFormat="1" ht="15.5" x14ac:dyDescent="0.35">
      <c r="A9" s="92" t="s">
        <v>3</v>
      </c>
      <c r="B9" s="102">
        <f>SEKTOR_USD!D9</f>
        <v>24.373248133569202</v>
      </c>
      <c r="C9" s="102">
        <f>SEKTOR_TL!D9</f>
        <v>57.643547703363986</v>
      </c>
      <c r="D9" s="102">
        <f>SEKTOR_USD!H9</f>
        <v>10.985695724080083</v>
      </c>
      <c r="E9" s="102">
        <f>SEKTOR_TL!H9</f>
        <v>47.41284192369195</v>
      </c>
      <c r="F9" s="102">
        <f>SEKTOR_USD!L9</f>
        <v>10.388590818658351</v>
      </c>
      <c r="G9" s="102">
        <f>SEKTOR_TL!L9</f>
        <v>75.607732774607896</v>
      </c>
    </row>
    <row r="10" spans="1:7" ht="14" x14ac:dyDescent="0.3">
      <c r="A10" s="94" t="s">
        <v>4</v>
      </c>
      <c r="B10" s="103">
        <f>SEKTOR_USD!D10</f>
        <v>9.4576257678839735</v>
      </c>
      <c r="C10" s="103">
        <f>SEKTOR_TL!D10</f>
        <v>38.737941705158818</v>
      </c>
      <c r="D10" s="103">
        <f>SEKTOR_USD!H10</f>
        <v>7.5864155863861926</v>
      </c>
      <c r="E10" s="103">
        <f>SEKTOR_TL!H10</f>
        <v>42.897867788304382</v>
      </c>
      <c r="F10" s="103">
        <f>SEKTOR_USD!L10</f>
        <v>15.959382913330616</v>
      </c>
      <c r="G10" s="103">
        <f>SEKTOR_TL!L10</f>
        <v>84.469827690840418</v>
      </c>
    </row>
    <row r="11" spans="1:7" ht="14" x14ac:dyDescent="0.3">
      <c r="A11" s="94" t="s">
        <v>5</v>
      </c>
      <c r="B11" s="103">
        <f>SEKTOR_USD!D11</f>
        <v>31.625118519726158</v>
      </c>
      <c r="C11" s="103">
        <f>SEKTOR_TL!D11</f>
        <v>66.835319988116126</v>
      </c>
      <c r="D11" s="103">
        <f>SEKTOR_USD!H11</f>
        <v>22.547915828291622</v>
      </c>
      <c r="E11" s="103">
        <f>SEKTOR_TL!H11</f>
        <v>62.769953607222781</v>
      </c>
      <c r="F11" s="103">
        <f>SEKTOR_USD!L11</f>
        <v>4.8153127149607027</v>
      </c>
      <c r="G11" s="103">
        <f>SEKTOR_TL!L11</f>
        <v>66.741683080029446</v>
      </c>
    </row>
    <row r="12" spans="1:7" ht="14" x14ac:dyDescent="0.3">
      <c r="A12" s="94" t="s">
        <v>6</v>
      </c>
      <c r="B12" s="103">
        <f>SEKTOR_USD!D12</f>
        <v>17.609397904921849</v>
      </c>
      <c r="C12" s="103">
        <f>SEKTOR_TL!D12</f>
        <v>49.07034275632374</v>
      </c>
      <c r="D12" s="103">
        <f>SEKTOR_USD!H12</f>
        <v>-6.8052190984399363</v>
      </c>
      <c r="E12" s="103">
        <f>SEKTOR_TL!H12</f>
        <v>23.78268582745012</v>
      </c>
      <c r="F12" s="103">
        <f>SEKTOR_USD!L12</f>
        <v>9.0143292563392343</v>
      </c>
      <c r="G12" s="103">
        <f>SEKTOR_TL!L12</f>
        <v>73.421538029223385</v>
      </c>
    </row>
    <row r="13" spans="1:7" ht="14" x14ac:dyDescent="0.3">
      <c r="A13" s="94" t="s">
        <v>7</v>
      </c>
      <c r="B13" s="103">
        <f>SEKTOR_USD!D13</f>
        <v>26.57666594873205</v>
      </c>
      <c r="C13" s="103">
        <f>SEKTOR_TL!D13</f>
        <v>60.43638785723715</v>
      </c>
      <c r="D13" s="103">
        <f>SEKTOR_USD!H13</f>
        <v>-3.2897922405365079</v>
      </c>
      <c r="E13" s="103">
        <f>SEKTOR_TL!H13</f>
        <v>28.451927753785878</v>
      </c>
      <c r="F13" s="103">
        <f>SEKTOR_USD!L13</f>
        <v>-4.9178010078445213</v>
      </c>
      <c r="G13" s="103">
        <f>SEKTOR_TL!L13</f>
        <v>51.25810800199384</v>
      </c>
    </row>
    <row r="14" spans="1:7" ht="14" x14ac:dyDescent="0.3">
      <c r="A14" s="94" t="s">
        <v>8</v>
      </c>
      <c r="B14" s="103">
        <f>SEKTOR_USD!D14</f>
        <v>44.500988989030112</v>
      </c>
      <c r="C14" s="103">
        <f>SEKTOR_TL!D14</f>
        <v>83.155532984163145</v>
      </c>
      <c r="D14" s="103">
        <f>SEKTOR_USD!H14</f>
        <v>0.42260466305691236</v>
      </c>
      <c r="E14" s="103">
        <f>SEKTOR_TL!H14</f>
        <v>33.382788206901772</v>
      </c>
      <c r="F14" s="103">
        <f>SEKTOR_USD!L14</f>
        <v>-16.131459361254478</v>
      </c>
      <c r="G14" s="103">
        <f>SEKTOR_TL!L14</f>
        <v>33.419261569156482</v>
      </c>
    </row>
    <row r="15" spans="1:7" ht="14" x14ac:dyDescent="0.3">
      <c r="A15" s="94" t="s">
        <v>9</v>
      </c>
      <c r="B15" s="103">
        <f>SEKTOR_USD!D15</f>
        <v>374.46245023914389</v>
      </c>
      <c r="C15" s="103">
        <f>SEKTOR_TL!D15</f>
        <v>501.38289407222993</v>
      </c>
      <c r="D15" s="103">
        <f>SEKTOR_USD!H15</f>
        <v>188.78835187669688</v>
      </c>
      <c r="E15" s="103">
        <f>SEKTOR_TL!H15</f>
        <v>283.57295854087772</v>
      </c>
      <c r="F15" s="103">
        <f>SEKTOR_USD!L15</f>
        <v>123.17233214580357</v>
      </c>
      <c r="G15" s="103">
        <f>SEKTOR_TL!L15</f>
        <v>255.02570488038256</v>
      </c>
    </row>
    <row r="16" spans="1:7" ht="14" x14ac:dyDescent="0.3">
      <c r="A16" s="94" t="s">
        <v>10</v>
      </c>
      <c r="B16" s="103">
        <f>SEKTOR_USD!D16</f>
        <v>78.044576534455558</v>
      </c>
      <c r="C16" s="103">
        <f>SEKTOR_TL!D16</f>
        <v>125.67215309912811</v>
      </c>
      <c r="D16" s="103">
        <f>SEKTOR_USD!H16</f>
        <v>34.639769138497343</v>
      </c>
      <c r="E16" s="103">
        <f>SEKTOR_TL!H16</f>
        <v>78.830531945293117</v>
      </c>
      <c r="F16" s="103">
        <f>SEKTOR_USD!L16</f>
        <v>17.210214988888318</v>
      </c>
      <c r="G16" s="103">
        <f>SEKTOR_TL!L16</f>
        <v>86.459669061596628</v>
      </c>
    </row>
    <row r="17" spans="1:7" ht="14" x14ac:dyDescent="0.3">
      <c r="A17" s="104" t="s">
        <v>11</v>
      </c>
      <c r="B17" s="103">
        <f>SEKTOR_USD!D17</f>
        <v>12.885337796409829</v>
      </c>
      <c r="C17" s="103">
        <f>SEKTOR_TL!D17</f>
        <v>43.082579260189945</v>
      </c>
      <c r="D17" s="103">
        <f>SEKTOR_USD!H17</f>
        <v>1.2361856833601799</v>
      </c>
      <c r="E17" s="103">
        <f>SEKTOR_TL!H17</f>
        <v>34.463398546420144</v>
      </c>
      <c r="F17" s="103">
        <f>SEKTOR_USD!L17</f>
        <v>-6.3855789182918992</v>
      </c>
      <c r="G17" s="103">
        <f>SEKTOR_TL!L17</f>
        <v>48.923146126325548</v>
      </c>
    </row>
    <row r="18" spans="1:7" s="18" customFormat="1" ht="15.5" x14ac:dyDescent="0.35">
      <c r="A18" s="92" t="s">
        <v>12</v>
      </c>
      <c r="B18" s="102">
        <f>SEKTOR_USD!D18</f>
        <v>2.9622953517829549</v>
      </c>
      <c r="C18" s="102">
        <f>SEKTOR_TL!D18</f>
        <v>30.505086604357118</v>
      </c>
      <c r="D18" s="102">
        <f>SEKTOR_USD!H18</f>
        <v>-16.437053749620588</v>
      </c>
      <c r="E18" s="102">
        <f>SEKTOR_TL!H18</f>
        <v>10.989540642330811</v>
      </c>
      <c r="F18" s="102">
        <f>SEKTOR_USD!L18</f>
        <v>-1.8661027616289652</v>
      </c>
      <c r="G18" s="102">
        <f>SEKTOR_TL!L18</f>
        <v>56.112792767473962</v>
      </c>
    </row>
    <row r="19" spans="1:7" ht="14" x14ac:dyDescent="0.3">
      <c r="A19" s="94" t="s">
        <v>13</v>
      </c>
      <c r="B19" s="103">
        <f>SEKTOR_USD!D19</f>
        <v>2.9622953517829549</v>
      </c>
      <c r="C19" s="103">
        <f>SEKTOR_TL!D19</f>
        <v>30.505086604357118</v>
      </c>
      <c r="D19" s="103">
        <f>SEKTOR_USD!H19</f>
        <v>-16.437053749620588</v>
      </c>
      <c r="E19" s="103">
        <f>SEKTOR_TL!H19</f>
        <v>10.989540642330811</v>
      </c>
      <c r="F19" s="103">
        <f>SEKTOR_USD!L19</f>
        <v>-1.8661027616289652</v>
      </c>
      <c r="G19" s="103">
        <f>SEKTOR_TL!L19</f>
        <v>56.112792767473962</v>
      </c>
    </row>
    <row r="20" spans="1:7" s="18" customFormat="1" ht="15.5" x14ac:dyDescent="0.35">
      <c r="A20" s="92" t="s">
        <v>110</v>
      </c>
      <c r="B20" s="102">
        <f>SEKTOR_USD!D20</f>
        <v>19.286896938575293</v>
      </c>
      <c r="C20" s="102">
        <f>SEKTOR_TL!D20</f>
        <v>51.196578927707584</v>
      </c>
      <c r="D20" s="102">
        <f>SEKTOR_USD!H20</f>
        <v>-5.6158289163674019E-2</v>
      </c>
      <c r="E20" s="102">
        <f>SEKTOR_TL!H20</f>
        <v>32.746888175513305</v>
      </c>
      <c r="F20" s="102">
        <f>SEKTOR_USD!L20</f>
        <v>9.3242855598273575</v>
      </c>
      <c r="G20" s="102">
        <f>SEKTOR_TL!L20</f>
        <v>73.91462090410279</v>
      </c>
    </row>
    <row r="21" spans="1:7" ht="14" x14ac:dyDescent="0.3">
      <c r="A21" s="94" t="s">
        <v>109</v>
      </c>
      <c r="B21" s="103">
        <f>SEKTOR_USD!D21</f>
        <v>19.286896938575293</v>
      </c>
      <c r="C21" s="103">
        <f>SEKTOR_TL!D21</f>
        <v>51.196578927707584</v>
      </c>
      <c r="D21" s="103">
        <f>SEKTOR_USD!H21</f>
        <v>-5.6158289163674019E-2</v>
      </c>
      <c r="E21" s="103">
        <f>SEKTOR_TL!H21</f>
        <v>32.746888175513305</v>
      </c>
      <c r="F21" s="103">
        <f>SEKTOR_USD!L21</f>
        <v>9.3242855598273575</v>
      </c>
      <c r="G21" s="103">
        <f>SEKTOR_TL!L21</f>
        <v>73.91462090410279</v>
      </c>
    </row>
    <row r="22" spans="1:7" ht="16.5" x14ac:dyDescent="0.35">
      <c r="A22" s="89" t="s">
        <v>14</v>
      </c>
      <c r="B22" s="102">
        <f>SEKTOR_USD!D22</f>
        <v>9.649063733538549</v>
      </c>
      <c r="C22" s="102">
        <f>SEKTOR_TL!D22</f>
        <v>38.980590028040062</v>
      </c>
      <c r="D22" s="102">
        <f>SEKTOR_USD!H22</f>
        <v>-4.4219666478773556</v>
      </c>
      <c r="E22" s="102">
        <f>SEKTOR_TL!H22</f>
        <v>26.948156967374736</v>
      </c>
      <c r="F22" s="102">
        <f>SEKTOR_USD!L22</f>
        <v>-0.78497204169981749</v>
      </c>
      <c r="G22" s="102">
        <f>SEKTOR_TL!L22</f>
        <v>57.832670819650801</v>
      </c>
    </row>
    <row r="23" spans="1:7" s="18" customFormat="1" ht="15.5" x14ac:dyDescent="0.35">
      <c r="A23" s="92" t="s">
        <v>15</v>
      </c>
      <c r="B23" s="102">
        <f>SEKTOR_USD!D23</f>
        <v>18.507347535031805</v>
      </c>
      <c r="C23" s="102">
        <f>SEKTOR_TL!D23</f>
        <v>50.208497202506827</v>
      </c>
      <c r="D23" s="102">
        <f>SEKTOR_USD!H23</f>
        <v>-5.8503707842695203</v>
      </c>
      <c r="E23" s="102">
        <f>SEKTOR_TL!H23</f>
        <v>25.050929475242707</v>
      </c>
      <c r="F23" s="102">
        <f>SEKTOR_USD!L23</f>
        <v>-4.3675346983644028</v>
      </c>
      <c r="G23" s="102">
        <f>SEKTOR_TL!L23</f>
        <v>52.133479435884091</v>
      </c>
    </row>
    <row r="24" spans="1:7" ht="14" x14ac:dyDescent="0.3">
      <c r="A24" s="94" t="s">
        <v>16</v>
      </c>
      <c r="B24" s="103">
        <f>SEKTOR_USD!D24</f>
        <v>10.833703225832606</v>
      </c>
      <c r="C24" s="103">
        <f>SEKTOR_TL!D24</f>
        <v>40.482124924951236</v>
      </c>
      <c r="D24" s="103">
        <f>SEKTOR_USD!H24</f>
        <v>-8.1781508190452552</v>
      </c>
      <c r="E24" s="103">
        <f>SEKTOR_TL!H24</f>
        <v>21.959137618095571</v>
      </c>
      <c r="F24" s="103">
        <f>SEKTOR_USD!L24</f>
        <v>-5.5685685250048209</v>
      </c>
      <c r="G24" s="103">
        <f>SEKTOR_TL!L24</f>
        <v>50.222857824377087</v>
      </c>
    </row>
    <row r="25" spans="1:7" ht="14" x14ac:dyDescent="0.3">
      <c r="A25" s="94" t="s">
        <v>17</v>
      </c>
      <c r="B25" s="103">
        <f>SEKTOR_USD!D25</f>
        <v>28.366406366017593</v>
      </c>
      <c r="C25" s="103">
        <f>SEKTOR_TL!D25</f>
        <v>62.70489039361852</v>
      </c>
      <c r="D25" s="103">
        <f>SEKTOR_USD!H25</f>
        <v>7.5190950910299996</v>
      </c>
      <c r="E25" s="103">
        <f>SEKTOR_TL!H25</f>
        <v>42.808451711075477</v>
      </c>
      <c r="F25" s="103">
        <f>SEKTOR_USD!L25</f>
        <v>11.596184333560281</v>
      </c>
      <c r="G25" s="103">
        <f>SEKTOR_TL!L25</f>
        <v>77.528789631050728</v>
      </c>
    </row>
    <row r="26" spans="1:7" ht="14" x14ac:dyDescent="0.3">
      <c r="A26" s="94" t="s">
        <v>18</v>
      </c>
      <c r="B26" s="103">
        <f>SEKTOR_USD!D26</f>
        <v>48.496799791108394</v>
      </c>
      <c r="C26" s="103">
        <f>SEKTOR_TL!D26</f>
        <v>88.220237816142415</v>
      </c>
      <c r="D26" s="103">
        <f>SEKTOR_USD!H26</f>
        <v>-6.3033493948631127</v>
      </c>
      <c r="E26" s="103">
        <f>SEKTOR_TL!H26</f>
        <v>24.449276587610651</v>
      </c>
      <c r="F26" s="103">
        <f>SEKTOR_USD!L26</f>
        <v>-10.24841910149515</v>
      </c>
      <c r="G26" s="103">
        <f>SEKTOR_TL!L26</f>
        <v>42.778085286140261</v>
      </c>
    </row>
    <row r="27" spans="1:7" s="18" customFormat="1" ht="15.5" x14ac:dyDescent="0.35">
      <c r="A27" s="92" t="s">
        <v>19</v>
      </c>
      <c r="B27" s="102">
        <f>SEKTOR_USD!D27</f>
        <v>-12.049188433141934</v>
      </c>
      <c r="C27" s="102">
        <f>SEKTOR_TL!D27</f>
        <v>11.477975906036802</v>
      </c>
      <c r="D27" s="102">
        <f>SEKTOR_USD!H27</f>
        <v>-10.533473944719974</v>
      </c>
      <c r="E27" s="102">
        <f>SEKTOR_TL!H27</f>
        <v>18.830762620406823</v>
      </c>
      <c r="F27" s="102">
        <f>SEKTOR_USD!L27</f>
        <v>8.8467614182268246</v>
      </c>
      <c r="G27" s="102">
        <f>SEKTOR_TL!L27</f>
        <v>73.154968740507655</v>
      </c>
    </row>
    <row r="28" spans="1:7" ht="14" x14ac:dyDescent="0.3">
      <c r="A28" s="94" t="s">
        <v>20</v>
      </c>
      <c r="B28" s="103">
        <f>SEKTOR_USD!D28</f>
        <v>-12.049188433141934</v>
      </c>
      <c r="C28" s="103">
        <f>SEKTOR_TL!D28</f>
        <v>11.477975906036802</v>
      </c>
      <c r="D28" s="103">
        <f>SEKTOR_USD!H28</f>
        <v>-10.533473944719974</v>
      </c>
      <c r="E28" s="103">
        <f>SEKTOR_TL!H28</f>
        <v>18.830762620406823</v>
      </c>
      <c r="F28" s="103">
        <f>SEKTOR_USD!L28</f>
        <v>8.8467614182268246</v>
      </c>
      <c r="G28" s="103">
        <f>SEKTOR_TL!L28</f>
        <v>73.154968740507655</v>
      </c>
    </row>
    <row r="29" spans="1:7" s="18" customFormat="1" ht="15.5" x14ac:dyDescent="0.35">
      <c r="A29" s="92" t="s">
        <v>21</v>
      </c>
      <c r="B29" s="102">
        <f>SEKTOR_USD!D29</f>
        <v>14.670889440131873</v>
      </c>
      <c r="C29" s="102">
        <f>SEKTOR_TL!D29</f>
        <v>45.34577251073226</v>
      </c>
      <c r="D29" s="102">
        <f>SEKTOR_USD!H29</f>
        <v>-2.7890457545770433</v>
      </c>
      <c r="E29" s="102">
        <f>SEKTOR_TL!H29</f>
        <v>29.117026639700878</v>
      </c>
      <c r="F29" s="102">
        <f>SEKTOR_USD!L29</f>
        <v>-2.4315405920777087</v>
      </c>
      <c r="G29" s="102">
        <f>SEKTOR_TL!L29</f>
        <v>55.21328626328085</v>
      </c>
    </row>
    <row r="30" spans="1:7" ht="14" x14ac:dyDescent="0.3">
      <c r="A30" s="94" t="s">
        <v>22</v>
      </c>
      <c r="B30" s="103">
        <f>SEKTOR_USD!D30</f>
        <v>24.004353152390902</v>
      </c>
      <c r="C30" s="103">
        <f>SEKTOR_TL!D30</f>
        <v>57.175971963117476</v>
      </c>
      <c r="D30" s="103">
        <f>SEKTOR_USD!H30</f>
        <v>-5.2448647450529364</v>
      </c>
      <c r="E30" s="103">
        <f>SEKTOR_TL!H30</f>
        <v>25.855171548606659</v>
      </c>
      <c r="F30" s="103">
        <f>SEKTOR_USD!L30</f>
        <v>-3.2739270783617997</v>
      </c>
      <c r="G30" s="103">
        <f>SEKTOR_TL!L30</f>
        <v>53.873205917302613</v>
      </c>
    </row>
    <row r="31" spans="1:7" ht="14" x14ac:dyDescent="0.3">
      <c r="A31" s="94" t="s">
        <v>23</v>
      </c>
      <c r="B31" s="103">
        <f>SEKTOR_USD!D31</f>
        <v>32.016469232441949</v>
      </c>
      <c r="C31" s="103">
        <f>SEKTOR_TL!D31</f>
        <v>67.331358450362472</v>
      </c>
      <c r="D31" s="103">
        <f>SEKTOR_USD!H31</f>
        <v>14.824447926479504</v>
      </c>
      <c r="E31" s="103">
        <f>SEKTOR_TL!H31</f>
        <v>52.511529352776122</v>
      </c>
      <c r="F31" s="103">
        <f>SEKTOR_USD!L31</f>
        <v>10.208231151590191</v>
      </c>
      <c r="G31" s="103">
        <f>SEKTOR_TL!L31</f>
        <v>75.320814063326821</v>
      </c>
    </row>
    <row r="32" spans="1:7" ht="14" x14ac:dyDescent="0.3">
      <c r="A32" s="94" t="s">
        <v>24</v>
      </c>
      <c r="B32" s="103">
        <f>SEKTOR_USD!D32</f>
        <v>103.55619542215318</v>
      </c>
      <c r="C32" s="103">
        <f>SEKTOR_TL!D32</f>
        <v>158.0082235119045</v>
      </c>
      <c r="D32" s="103">
        <f>SEKTOR_USD!H32</f>
        <v>-15.109377272781435</v>
      </c>
      <c r="E32" s="103">
        <f>SEKTOR_TL!H32</f>
        <v>12.752980167841027</v>
      </c>
      <c r="F32" s="103">
        <f>SEKTOR_USD!L32</f>
        <v>-21.742677596682451</v>
      </c>
      <c r="G32" s="103">
        <f>SEKTOR_TL!L32</f>
        <v>24.492856175996149</v>
      </c>
    </row>
    <row r="33" spans="1:7" ht="14" x14ac:dyDescent="0.3">
      <c r="A33" s="94" t="s">
        <v>105</v>
      </c>
      <c r="B33" s="103">
        <f>SEKTOR_USD!D33</f>
        <v>30.097904741393116</v>
      </c>
      <c r="C33" s="103">
        <f>SEKTOR_TL!D33</f>
        <v>64.899570928484579</v>
      </c>
      <c r="D33" s="103">
        <f>SEKTOR_USD!H33</f>
        <v>10.205377667075407</v>
      </c>
      <c r="E33" s="103">
        <f>SEKTOR_TL!H33</f>
        <v>46.376411943801507</v>
      </c>
      <c r="F33" s="103">
        <f>SEKTOR_USD!L33</f>
        <v>8.2321514078673115</v>
      </c>
      <c r="G33" s="103">
        <f>SEKTOR_TL!L33</f>
        <v>72.177238436502648</v>
      </c>
    </row>
    <row r="34" spans="1:7" ht="14" x14ac:dyDescent="0.3">
      <c r="A34" s="94" t="s">
        <v>25</v>
      </c>
      <c r="B34" s="103">
        <f>SEKTOR_USD!D34</f>
        <v>28.45024086240603</v>
      </c>
      <c r="C34" s="103">
        <f>SEKTOR_TL!D34</f>
        <v>62.81115092495407</v>
      </c>
      <c r="D34" s="103">
        <f>SEKTOR_USD!H34</f>
        <v>12.189672646937851</v>
      </c>
      <c r="E34" s="103">
        <f>SEKTOR_TL!H34</f>
        <v>49.01198187277366</v>
      </c>
      <c r="F34" s="103">
        <f>SEKTOR_USD!L34</f>
        <v>10.858394264122014</v>
      </c>
      <c r="G34" s="103">
        <f>SEKTOR_TL!L34</f>
        <v>76.355102745505533</v>
      </c>
    </row>
    <row r="35" spans="1:7" ht="14" x14ac:dyDescent="0.3">
      <c r="A35" s="94" t="s">
        <v>26</v>
      </c>
      <c r="B35" s="103">
        <f>SEKTOR_USD!D35</f>
        <v>-2.0100817605130916</v>
      </c>
      <c r="C35" s="103">
        <f>SEKTOR_TL!D35</f>
        <v>24.202580396112587</v>
      </c>
      <c r="D35" s="103">
        <f>SEKTOR_USD!H35</f>
        <v>-16.350147454056863</v>
      </c>
      <c r="E35" s="103">
        <f>SEKTOR_TL!H35</f>
        <v>11.104970868960711</v>
      </c>
      <c r="F35" s="103">
        <f>SEKTOR_USD!L35</f>
        <v>-6.6205768099264386</v>
      </c>
      <c r="G35" s="103">
        <f>SEKTOR_TL!L35</f>
        <v>48.549308154025063</v>
      </c>
    </row>
    <row r="36" spans="1:7" ht="14" x14ac:dyDescent="0.3">
      <c r="A36" s="94" t="s">
        <v>27</v>
      </c>
      <c r="B36" s="103">
        <f>SEKTOR_USD!D36</f>
        <v>-34.129965985320879</v>
      </c>
      <c r="C36" s="103">
        <f>SEKTOR_TL!D36</f>
        <v>-16.509490543629479</v>
      </c>
      <c r="D36" s="103">
        <f>SEKTOR_USD!H36</f>
        <v>-38.433248238839639</v>
      </c>
      <c r="E36" s="103">
        <f>SEKTOR_TL!H36</f>
        <v>-18.226130079986586</v>
      </c>
      <c r="F36" s="103">
        <f>SEKTOR_USD!L36</f>
        <v>-29.528748130278949</v>
      </c>
      <c r="G36" s="103">
        <f>SEKTOR_TL!L36</f>
        <v>12.106664962864386</v>
      </c>
    </row>
    <row r="37" spans="1:7" ht="14" x14ac:dyDescent="0.3">
      <c r="A37" s="94" t="s">
        <v>106</v>
      </c>
      <c r="B37" s="103">
        <f>SEKTOR_USD!D37</f>
        <v>1.4010364518018867</v>
      </c>
      <c r="C37" s="103">
        <f>SEKTOR_TL!D37</f>
        <v>28.526185228297962</v>
      </c>
      <c r="D37" s="103">
        <f>SEKTOR_USD!H37</f>
        <v>-14.126098986132602</v>
      </c>
      <c r="E37" s="103">
        <f>SEKTOR_TL!H37</f>
        <v>14.058984925401102</v>
      </c>
      <c r="F37" s="103">
        <f>SEKTOR_USD!L37</f>
        <v>6.6493658488417123E-2</v>
      </c>
      <c r="G37" s="103">
        <f>SEKTOR_TL!L37</f>
        <v>59.187194507619878</v>
      </c>
    </row>
    <row r="38" spans="1:7" ht="14" x14ac:dyDescent="0.3">
      <c r="A38" s="104" t="s">
        <v>28</v>
      </c>
      <c r="B38" s="103">
        <f>SEKTOR_USD!D38</f>
        <v>31.711116239761218</v>
      </c>
      <c r="C38" s="103">
        <f>SEKTOR_TL!D38</f>
        <v>66.944322413349653</v>
      </c>
      <c r="D38" s="103">
        <f>SEKTOR_USD!H38</f>
        <v>21.043890926977891</v>
      </c>
      <c r="E38" s="103">
        <f>SEKTOR_TL!H38</f>
        <v>60.772285497110154</v>
      </c>
      <c r="F38" s="103">
        <f>SEKTOR_USD!L38</f>
        <v>-10.84375572762381</v>
      </c>
      <c r="G38" s="103">
        <f>SEKTOR_TL!L38</f>
        <v>41.831015354575662</v>
      </c>
    </row>
    <row r="39" spans="1:7" ht="14" x14ac:dyDescent="0.3">
      <c r="A39" s="104" t="s">
        <v>107</v>
      </c>
      <c r="B39" s="103">
        <f>SEKTOR_USD!D39</f>
        <v>67.803319825209158</v>
      </c>
      <c r="C39" s="103">
        <f>SEKTOR_TL!D39</f>
        <v>112.69132269697732</v>
      </c>
      <c r="D39" s="103">
        <f>SEKTOR_USD!H39</f>
        <v>22.549818587001429</v>
      </c>
      <c r="E39" s="103">
        <f>SEKTOR_TL!H39</f>
        <v>62.772480879472383</v>
      </c>
      <c r="F39" s="103">
        <f>SEKTOR_USD!L39</f>
        <v>26.126149573234486</v>
      </c>
      <c r="G39" s="103">
        <f>SEKTOR_TL!L39</f>
        <v>100.64326399937261</v>
      </c>
    </row>
    <row r="40" spans="1:7" ht="14" x14ac:dyDescent="0.3">
      <c r="A40" s="104" t="s">
        <v>29</v>
      </c>
      <c r="B40" s="103">
        <f>SEKTOR_USD!D40</f>
        <v>29.145558122578251</v>
      </c>
      <c r="C40" s="103">
        <f>SEKTOR_TL!D40</f>
        <v>63.692468099811585</v>
      </c>
      <c r="D40" s="103">
        <f>SEKTOR_USD!H40</f>
        <v>8.2991081347272644</v>
      </c>
      <c r="E40" s="103">
        <f>SEKTOR_TL!H40</f>
        <v>43.844476567781548</v>
      </c>
      <c r="F40" s="103">
        <f>SEKTOR_USD!L40</f>
        <v>6.3085032582479545</v>
      </c>
      <c r="G40" s="103">
        <f>SEKTOR_TL!L40</f>
        <v>69.117071731723698</v>
      </c>
    </row>
    <row r="41" spans="1:7" ht="14" x14ac:dyDescent="0.3">
      <c r="A41" s="94" t="s">
        <v>30</v>
      </c>
      <c r="B41" s="103">
        <f>SEKTOR_USD!D41</f>
        <v>13.849386684937787</v>
      </c>
      <c r="C41" s="103">
        <f>SEKTOR_TL!D41</f>
        <v>44.304514758600526</v>
      </c>
      <c r="D41" s="103">
        <f>SEKTOR_USD!H41</f>
        <v>1.2230473874805678</v>
      </c>
      <c r="E41" s="103">
        <f>SEKTOR_TL!H41</f>
        <v>34.445948067590301</v>
      </c>
      <c r="F41" s="103">
        <f>SEKTOR_USD!L41</f>
        <v>-3.267398915810813</v>
      </c>
      <c r="G41" s="103">
        <f>SEKTOR_TL!L41</f>
        <v>53.883591010691902</v>
      </c>
    </row>
    <row r="42" spans="1:7" ht="16.5" x14ac:dyDescent="0.35">
      <c r="A42" s="89" t="s">
        <v>31</v>
      </c>
      <c r="B42" s="102">
        <f>SEKTOR_USD!D42</f>
        <v>2.5960341556250723</v>
      </c>
      <c r="C42" s="102">
        <f>SEKTOR_TL!D42</f>
        <v>30.040849196273999</v>
      </c>
      <c r="D42" s="102">
        <f>SEKTOR_USD!H42</f>
        <v>-15.451852629607412</v>
      </c>
      <c r="E42" s="102">
        <f>SEKTOR_TL!H42</f>
        <v>12.298099335593436</v>
      </c>
      <c r="F42" s="102">
        <f>SEKTOR_USD!L42</f>
        <v>-5.3730191836620245</v>
      </c>
      <c r="G42" s="102">
        <f>SEKTOR_TL!L42</f>
        <v>50.533940484497151</v>
      </c>
    </row>
    <row r="43" spans="1:7" ht="14" x14ac:dyDescent="0.3">
      <c r="A43" s="94" t="s">
        <v>32</v>
      </c>
      <c r="B43" s="103">
        <f>SEKTOR_USD!D43</f>
        <v>2.5960341556250723</v>
      </c>
      <c r="C43" s="103">
        <f>SEKTOR_TL!D43</f>
        <v>30.040849196273999</v>
      </c>
      <c r="D43" s="103">
        <f>SEKTOR_USD!H43</f>
        <v>-15.451852629607412</v>
      </c>
      <c r="E43" s="103">
        <f>SEKTOR_TL!H43</f>
        <v>12.298099335593436</v>
      </c>
      <c r="F43" s="103">
        <f>SEKTOR_USD!L43</f>
        <v>-5.3730191836620245</v>
      </c>
      <c r="G43" s="103">
        <f>SEKTOR_TL!L43</f>
        <v>50.533940484497151</v>
      </c>
    </row>
    <row r="44" spans="1:7" ht="18" x14ac:dyDescent="0.4">
      <c r="A44" s="105" t="s">
        <v>40</v>
      </c>
      <c r="B44" s="106">
        <f>SEKTOR_USD!D44</f>
        <v>10.951856849746287</v>
      </c>
      <c r="C44" s="106">
        <f>SEKTOR_TL!D44</f>
        <v>40.63188507616767</v>
      </c>
      <c r="D44" s="106">
        <f>SEKTOR_USD!H44</f>
        <v>-3.4181942814683999</v>
      </c>
      <c r="E44" s="106">
        <f>SEKTOR_TL!H44</f>
        <v>28.281382264666004</v>
      </c>
      <c r="F44" s="106">
        <f>SEKTOR_USD!L44</f>
        <v>0.44687024646490536</v>
      </c>
      <c r="G44" s="106">
        <f>SEKTOR_TL!L44</f>
        <v>59.792302967830423</v>
      </c>
    </row>
    <row r="45" spans="1:7" ht="14" hidden="1" x14ac:dyDescent="0.3">
      <c r="A45" s="39" t="s">
        <v>34</v>
      </c>
      <c r="B45" s="44"/>
      <c r="C45" s="44"/>
      <c r="D45" s="38">
        <f>SEKTOR_USD!H46</f>
        <v>0.18532955562858075</v>
      </c>
      <c r="E45" s="38">
        <f>SEKTOR_TL!H45</f>
        <v>18.567916362088294</v>
      </c>
      <c r="F45" s="38">
        <f>SEKTOR_USD!L46</f>
        <v>4.9379792961429114</v>
      </c>
      <c r="G45" s="38">
        <f>SEKTOR_TL!L45</f>
        <v>20.30373559944185</v>
      </c>
    </row>
    <row r="46" spans="1:7" s="19" customFormat="1" ht="17.5" hidden="1" x14ac:dyDescent="0.35">
      <c r="A46" s="40" t="s">
        <v>40</v>
      </c>
      <c r="B46" s="45" t="e">
        <f>SEKTOR_USD!#REF!</f>
        <v>#REF!</v>
      </c>
      <c r="C46" s="45" t="e">
        <f>SEKTOR_TL!D46</f>
        <v>#REF!</v>
      </c>
      <c r="D46" s="45" t="e">
        <f>SEKTOR_USD!#REF!</f>
        <v>#REF!</v>
      </c>
      <c r="E46" s="45" t="e">
        <f>SEKTOR_TL!H46</f>
        <v>#REF!</v>
      </c>
      <c r="F46" s="45" t="e">
        <f>SEKTOR_USD!#REF!</f>
        <v>#REF!</v>
      </c>
      <c r="G46" s="45" t="e">
        <f>SEKTOR_TL!L46</f>
        <v>#REF!</v>
      </c>
    </row>
    <row r="47" spans="1:7" s="19" customFormat="1" ht="18" x14ac:dyDescent="0.4">
      <c r="A47" s="20"/>
      <c r="B47" s="22"/>
      <c r="C47" s="22"/>
      <c r="D47" s="22"/>
      <c r="E47" s="22"/>
    </row>
    <row r="48" spans="1:7" ht="13" x14ac:dyDescent="0.3">
      <c r="A48" s="18" t="s">
        <v>36</v>
      </c>
    </row>
    <row r="49" spans="1:1" x14ac:dyDescent="0.25">
      <c r="A49" s="25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showGridLines="0" zoomScale="80" zoomScaleNormal="80" workbookViewId="0">
      <selection activeCell="K23" sqref="K23"/>
    </sheetView>
  </sheetViews>
  <sheetFormatPr defaultColWidth="9.1796875" defaultRowHeight="12.5" x14ac:dyDescent="0.25"/>
  <cols>
    <col min="1" max="1" width="32.1796875" customWidth="1"/>
    <col min="2" max="2" width="12.81640625" bestFit="1" customWidth="1"/>
    <col min="3" max="3" width="12.81640625" customWidth="1"/>
    <col min="4" max="4" width="12.1796875" bestFit="1" customWidth="1"/>
    <col min="5" max="5" width="13.54296875" bestFit="1" customWidth="1"/>
    <col min="6" max="7" width="12.81640625" bestFit="1" customWidth="1"/>
    <col min="8" max="8" width="12.1796875" bestFit="1" customWidth="1"/>
    <col min="9" max="9" width="15" bestFit="1" customWidth="1"/>
    <col min="10" max="11" width="14.1796875" bestFit="1" customWidth="1"/>
    <col min="12" max="12" width="11.54296875" bestFit="1" customWidth="1"/>
    <col min="13" max="13" width="15" bestFit="1" customWidth="1"/>
  </cols>
  <sheetData>
    <row r="2" spans="1:13" ht="25" x14ac:dyDescent="0.5">
      <c r="C2" s="148" t="s">
        <v>124</v>
      </c>
      <c r="D2" s="148"/>
      <c r="E2" s="148"/>
      <c r="F2" s="148"/>
      <c r="G2" s="148"/>
      <c r="H2" s="148"/>
      <c r="I2" s="148"/>
      <c r="J2" s="148"/>
      <c r="K2" s="148"/>
    </row>
    <row r="6" spans="1:13" ht="22.5" customHeight="1" x14ac:dyDescent="0.25">
      <c r="A6" s="156" t="s">
        <v>113</v>
      </c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8"/>
    </row>
    <row r="7" spans="1:13" ht="24" customHeight="1" x14ac:dyDescent="0.25">
      <c r="A7" s="47"/>
      <c r="B7" s="144" t="s">
        <v>126</v>
      </c>
      <c r="C7" s="144"/>
      <c r="D7" s="144"/>
      <c r="E7" s="144"/>
      <c r="F7" s="144" t="s">
        <v>127</v>
      </c>
      <c r="G7" s="144"/>
      <c r="H7" s="144"/>
      <c r="I7" s="144"/>
      <c r="J7" s="144" t="s">
        <v>104</v>
      </c>
      <c r="K7" s="144"/>
      <c r="L7" s="144"/>
      <c r="M7" s="144"/>
    </row>
    <row r="8" spans="1:13" ht="45.5" x14ac:dyDescent="0.35">
      <c r="A8" s="48" t="s">
        <v>41</v>
      </c>
      <c r="B8" s="69">
        <v>2022</v>
      </c>
      <c r="C8" s="70">
        <v>2023</v>
      </c>
      <c r="D8" s="6" t="s">
        <v>118</v>
      </c>
      <c r="E8" s="6" t="s">
        <v>119</v>
      </c>
      <c r="F8" s="4">
        <v>2022</v>
      </c>
      <c r="G8" s="5">
        <v>2023</v>
      </c>
      <c r="H8" s="6" t="s">
        <v>118</v>
      </c>
      <c r="I8" s="6" t="s">
        <v>119</v>
      </c>
      <c r="J8" s="4" t="s">
        <v>128</v>
      </c>
      <c r="K8" s="4" t="s">
        <v>129</v>
      </c>
      <c r="L8" s="6" t="s">
        <v>118</v>
      </c>
      <c r="M8" s="6" t="s">
        <v>119</v>
      </c>
    </row>
    <row r="9" spans="1:13" ht="22.5" customHeight="1" x14ac:dyDescent="0.35">
      <c r="A9" s="49" t="s">
        <v>199</v>
      </c>
      <c r="B9" s="73">
        <v>5744284.3497400004</v>
      </c>
      <c r="C9" s="73">
        <v>5612719.6902799997</v>
      </c>
      <c r="D9" s="60">
        <f>(C9-B9)/B9*100</f>
        <v>-2.2903577095022398</v>
      </c>
      <c r="E9" s="75">
        <f t="shared" ref="E9:E23" si="0">C9/C$23*100</f>
        <v>29.780686283947063</v>
      </c>
      <c r="F9" s="73">
        <v>30658683.16037</v>
      </c>
      <c r="G9" s="73">
        <v>27553188.145210002</v>
      </c>
      <c r="H9" s="60">
        <f t="shared" ref="H9:H22" si="1">(G9-F9)/F9*100</f>
        <v>-10.129251145314095</v>
      </c>
      <c r="I9" s="62">
        <f t="shared" ref="I9:I23" si="2">G9/G$23*100</f>
        <v>30.648928792444941</v>
      </c>
      <c r="J9" s="73">
        <v>74297310.943470001</v>
      </c>
      <c r="K9" s="73">
        <v>69822866.498779997</v>
      </c>
      <c r="L9" s="60">
        <f t="shared" ref="L9:L23" si="3">(K9-J9)/J9*100</f>
        <v>-6.0223504563905932</v>
      </c>
      <c r="M9" s="75">
        <f t="shared" ref="M9:M23" si="4">K9/K$23*100</f>
        <v>31.276398559874707</v>
      </c>
    </row>
    <row r="10" spans="1:13" ht="22.5" customHeight="1" x14ac:dyDescent="0.35">
      <c r="A10" s="49" t="s">
        <v>200</v>
      </c>
      <c r="B10" s="73">
        <v>2395381.32755</v>
      </c>
      <c r="C10" s="73">
        <v>3147942.8327100002</v>
      </c>
      <c r="D10" s="60">
        <f t="shared" ref="D10:D23" si="5">(C10-B10)/B10*100</f>
        <v>31.417190094310428</v>
      </c>
      <c r="E10" s="75">
        <f t="shared" si="0"/>
        <v>16.702757863195444</v>
      </c>
      <c r="F10" s="73">
        <v>12993968.78397</v>
      </c>
      <c r="G10" s="73">
        <v>14989172.468429999</v>
      </c>
      <c r="H10" s="60">
        <f t="shared" si="1"/>
        <v>15.354844371500882</v>
      </c>
      <c r="I10" s="62">
        <f t="shared" si="2"/>
        <v>16.673282134229254</v>
      </c>
      <c r="J10" s="73">
        <v>31165699.274560001</v>
      </c>
      <c r="K10" s="73">
        <v>34349007.520769998</v>
      </c>
      <c r="L10" s="60">
        <f t="shared" si="3"/>
        <v>10.214140289829707</v>
      </c>
      <c r="M10" s="75">
        <f t="shared" si="4"/>
        <v>15.386266752232345</v>
      </c>
    </row>
    <row r="11" spans="1:13" ht="22.5" customHeight="1" x14ac:dyDescent="0.35">
      <c r="A11" s="49" t="s">
        <v>201</v>
      </c>
      <c r="B11" s="73">
        <v>1660955.22545</v>
      </c>
      <c r="C11" s="73">
        <v>2346439.7690900001</v>
      </c>
      <c r="D11" s="60">
        <f t="shared" si="5"/>
        <v>41.270501042813045</v>
      </c>
      <c r="E11" s="75">
        <f t="shared" si="0"/>
        <v>12.450040355384374</v>
      </c>
      <c r="F11" s="73">
        <v>9495189.6019100007</v>
      </c>
      <c r="G11" s="73">
        <v>10517608.53338</v>
      </c>
      <c r="H11" s="60">
        <f t="shared" si="1"/>
        <v>10.767756878328527</v>
      </c>
      <c r="I11" s="62">
        <f t="shared" si="2"/>
        <v>11.699315277328971</v>
      </c>
      <c r="J11" s="73">
        <v>21737560.743530001</v>
      </c>
      <c r="K11" s="73">
        <v>25228737.656550001</v>
      </c>
      <c r="L11" s="60">
        <f t="shared" si="3"/>
        <v>16.060573466409377</v>
      </c>
      <c r="M11" s="75">
        <f t="shared" si="4"/>
        <v>11.300940417886803</v>
      </c>
    </row>
    <row r="12" spans="1:13" ht="22.5" customHeight="1" x14ac:dyDescent="0.35">
      <c r="A12" s="49" t="s">
        <v>202</v>
      </c>
      <c r="B12" s="73">
        <v>1534819.7431999999</v>
      </c>
      <c r="C12" s="73">
        <v>1911347.5211199999</v>
      </c>
      <c r="D12" s="60">
        <f t="shared" si="5"/>
        <v>24.532377797992353</v>
      </c>
      <c r="E12" s="75">
        <f t="shared" si="0"/>
        <v>10.14147223575938</v>
      </c>
      <c r="F12" s="73">
        <v>9760894.16481</v>
      </c>
      <c r="G12" s="73">
        <v>9685333.5209599994</v>
      </c>
      <c r="H12" s="60">
        <f t="shared" si="1"/>
        <v>-0.77411600386378532</v>
      </c>
      <c r="I12" s="62">
        <f t="shared" si="2"/>
        <v>10.77352993964106</v>
      </c>
      <c r="J12" s="73">
        <v>23739416.377670001</v>
      </c>
      <c r="K12" s="73">
        <v>23863126.276050001</v>
      </c>
      <c r="L12" s="60">
        <f t="shared" si="3"/>
        <v>0.52111600559972215</v>
      </c>
      <c r="M12" s="75">
        <f t="shared" si="4"/>
        <v>10.689229556443367</v>
      </c>
    </row>
    <row r="13" spans="1:13" ht="22.5" customHeight="1" x14ac:dyDescent="0.35">
      <c r="A13" s="50" t="s">
        <v>203</v>
      </c>
      <c r="B13" s="73">
        <v>1377627.77098</v>
      </c>
      <c r="C13" s="73">
        <v>1565047.17059</v>
      </c>
      <c r="D13" s="60">
        <f t="shared" si="5"/>
        <v>13.604502141872171</v>
      </c>
      <c r="E13" s="75">
        <f t="shared" si="0"/>
        <v>8.3040275265545382</v>
      </c>
      <c r="F13" s="73">
        <v>7556917.35195</v>
      </c>
      <c r="G13" s="73">
        <v>7609249.8967500003</v>
      </c>
      <c r="H13" s="60">
        <f t="shared" si="1"/>
        <v>0.69251180557765768</v>
      </c>
      <c r="I13" s="62">
        <f t="shared" si="2"/>
        <v>8.4641877745807506</v>
      </c>
      <c r="J13" s="73">
        <v>17760935.052689999</v>
      </c>
      <c r="K13" s="73">
        <v>18314498.802549999</v>
      </c>
      <c r="L13" s="60">
        <f t="shared" si="3"/>
        <v>3.1167489111231186</v>
      </c>
      <c r="M13" s="75">
        <f t="shared" si="4"/>
        <v>8.2037818367555921</v>
      </c>
    </row>
    <row r="14" spans="1:13" ht="22.5" customHeight="1" x14ac:dyDescent="0.35">
      <c r="A14" s="49" t="s">
        <v>204</v>
      </c>
      <c r="B14" s="73">
        <v>1717008.60617</v>
      </c>
      <c r="C14" s="73">
        <v>1218572.07923</v>
      </c>
      <c r="D14" s="60">
        <f t="shared" si="5"/>
        <v>-29.029355190701363</v>
      </c>
      <c r="E14" s="75">
        <f t="shared" si="0"/>
        <v>6.4656556550956727</v>
      </c>
      <c r="F14" s="73">
        <v>8306921.1271200003</v>
      </c>
      <c r="G14" s="73">
        <v>5960684.4754999997</v>
      </c>
      <c r="H14" s="60">
        <f t="shared" si="1"/>
        <v>-28.244359320568606</v>
      </c>
      <c r="I14" s="62">
        <f t="shared" si="2"/>
        <v>6.6303976542036231</v>
      </c>
      <c r="J14" s="73">
        <v>18695316.585919999</v>
      </c>
      <c r="K14" s="73">
        <v>16939472.175650001</v>
      </c>
      <c r="L14" s="60">
        <f t="shared" si="3"/>
        <v>-9.3918945004246517</v>
      </c>
      <c r="M14" s="75">
        <f t="shared" si="4"/>
        <v>7.5878535174260504</v>
      </c>
    </row>
    <row r="15" spans="1:13" ht="22.5" customHeight="1" x14ac:dyDescent="0.35">
      <c r="A15" s="49" t="s">
        <v>205</v>
      </c>
      <c r="B15" s="73">
        <v>860645.87442999997</v>
      </c>
      <c r="C15" s="73">
        <v>1003138.71458</v>
      </c>
      <c r="D15" s="60">
        <f t="shared" si="5"/>
        <v>16.556500691340922</v>
      </c>
      <c r="E15" s="75">
        <f t="shared" si="0"/>
        <v>5.3225817440917975</v>
      </c>
      <c r="F15" s="73">
        <v>4929937.2435600003</v>
      </c>
      <c r="G15" s="73">
        <v>4433547.6041999999</v>
      </c>
      <c r="H15" s="60">
        <f t="shared" si="1"/>
        <v>-10.068883534134972</v>
      </c>
      <c r="I15" s="62">
        <f t="shared" si="2"/>
        <v>4.9316791981716062</v>
      </c>
      <c r="J15" s="73">
        <v>12183396.080259999</v>
      </c>
      <c r="K15" s="73">
        <v>11841925.031269999</v>
      </c>
      <c r="L15" s="60">
        <f t="shared" si="3"/>
        <v>-2.8027575130982108</v>
      </c>
      <c r="M15" s="75">
        <f t="shared" si="4"/>
        <v>5.3044623569075142</v>
      </c>
    </row>
    <row r="16" spans="1:13" ht="22.5" customHeight="1" x14ac:dyDescent="0.35">
      <c r="A16" s="49" t="s">
        <v>206</v>
      </c>
      <c r="B16" s="73">
        <v>822671.65556999994</v>
      </c>
      <c r="C16" s="73">
        <v>946329.50780999998</v>
      </c>
      <c r="D16" s="60">
        <f t="shared" si="5"/>
        <v>15.031252311023394</v>
      </c>
      <c r="E16" s="75">
        <f t="shared" si="0"/>
        <v>5.0211561860353155</v>
      </c>
      <c r="F16" s="73">
        <v>4565311.4592899997</v>
      </c>
      <c r="G16" s="73">
        <v>4502288.73972</v>
      </c>
      <c r="H16" s="60">
        <f t="shared" si="1"/>
        <v>-1.3804692216947025</v>
      </c>
      <c r="I16" s="62">
        <f t="shared" si="2"/>
        <v>5.0081437494446153</v>
      </c>
      <c r="J16" s="73">
        <v>10891952.50176</v>
      </c>
      <c r="K16" s="73">
        <v>11429576.85176</v>
      </c>
      <c r="L16" s="60">
        <f t="shared" si="3"/>
        <v>4.9359777313858686</v>
      </c>
      <c r="M16" s="75">
        <f t="shared" si="4"/>
        <v>5.1197554456262528</v>
      </c>
    </row>
    <row r="17" spans="1:13" ht="22.5" customHeight="1" x14ac:dyDescent="0.35">
      <c r="A17" s="49" t="s">
        <v>207</v>
      </c>
      <c r="B17" s="73">
        <v>266337.57749</v>
      </c>
      <c r="C17" s="73">
        <v>277221.65944999998</v>
      </c>
      <c r="D17" s="60">
        <f t="shared" si="5"/>
        <v>4.0865739121655249</v>
      </c>
      <c r="E17" s="75">
        <f t="shared" si="0"/>
        <v>1.4709181514075935</v>
      </c>
      <c r="F17" s="73">
        <v>1524970.04816</v>
      </c>
      <c r="G17" s="73">
        <v>1334247.2946899999</v>
      </c>
      <c r="H17" s="60">
        <f t="shared" si="1"/>
        <v>-12.506655701213448</v>
      </c>
      <c r="I17" s="62">
        <f t="shared" si="2"/>
        <v>1.484156755688369</v>
      </c>
      <c r="J17" s="73">
        <v>3679998.1008100002</v>
      </c>
      <c r="K17" s="73">
        <v>3310639.5899100001</v>
      </c>
      <c r="L17" s="60">
        <f t="shared" si="3"/>
        <v>-10.03692123696208</v>
      </c>
      <c r="M17" s="75">
        <f t="shared" si="4"/>
        <v>1.4829652303652492</v>
      </c>
    </row>
    <row r="18" spans="1:13" ht="22.5" customHeight="1" x14ac:dyDescent="0.35">
      <c r="A18" s="49" t="s">
        <v>208</v>
      </c>
      <c r="B18" s="73">
        <v>204521.65729999999</v>
      </c>
      <c r="C18" s="73">
        <v>234965.49273999999</v>
      </c>
      <c r="D18" s="60">
        <f t="shared" si="5"/>
        <v>14.88538467852519</v>
      </c>
      <c r="E18" s="75">
        <f t="shared" si="0"/>
        <v>1.246709975372724</v>
      </c>
      <c r="F18" s="73">
        <v>1118081.3532100001</v>
      </c>
      <c r="G18" s="73">
        <v>1120821.70676</v>
      </c>
      <c r="H18" s="60">
        <f t="shared" si="1"/>
        <v>0.24509428961786692</v>
      </c>
      <c r="I18" s="62">
        <f t="shared" si="2"/>
        <v>1.2467517188382347</v>
      </c>
      <c r="J18" s="73">
        <v>2626998.52947</v>
      </c>
      <c r="K18" s="73">
        <v>2563983.3500700002</v>
      </c>
      <c r="L18" s="60">
        <f t="shared" si="3"/>
        <v>-2.3987519860817423</v>
      </c>
      <c r="M18" s="75">
        <f t="shared" si="4"/>
        <v>1.1485086359075971</v>
      </c>
    </row>
    <row r="19" spans="1:13" ht="22.5" customHeight="1" x14ac:dyDescent="0.35">
      <c r="A19" s="49" t="s">
        <v>209</v>
      </c>
      <c r="B19" s="73">
        <v>178787.01571000001</v>
      </c>
      <c r="C19" s="73">
        <v>316725.44608000002</v>
      </c>
      <c r="D19" s="60">
        <f t="shared" si="5"/>
        <v>77.15237587149052</v>
      </c>
      <c r="E19" s="75">
        <f t="shared" si="0"/>
        <v>1.6805223970451169</v>
      </c>
      <c r="F19" s="73">
        <v>942877.45064000005</v>
      </c>
      <c r="G19" s="73">
        <v>1035625.1356799999</v>
      </c>
      <c r="H19" s="60">
        <f t="shared" si="1"/>
        <v>9.8366638185105852</v>
      </c>
      <c r="I19" s="62">
        <f t="shared" si="2"/>
        <v>1.1519828802330609</v>
      </c>
      <c r="J19" s="73">
        <v>2430928.1658299998</v>
      </c>
      <c r="K19" s="73">
        <v>2550511.20921</v>
      </c>
      <c r="L19" s="60">
        <f t="shared" si="3"/>
        <v>4.9192339395668867</v>
      </c>
      <c r="M19" s="75">
        <f t="shared" si="4"/>
        <v>1.1424739359859102</v>
      </c>
    </row>
    <row r="20" spans="1:13" ht="22.5" customHeight="1" x14ac:dyDescent="0.35">
      <c r="A20" s="49" t="s">
        <v>210</v>
      </c>
      <c r="B20" s="73">
        <v>105544.52778999999</v>
      </c>
      <c r="C20" s="73">
        <v>137143.82251999999</v>
      </c>
      <c r="D20" s="60">
        <f t="shared" si="5"/>
        <v>29.939301820434057</v>
      </c>
      <c r="E20" s="75">
        <f t="shared" si="0"/>
        <v>0.72767524117094917</v>
      </c>
      <c r="F20" s="73">
        <v>617656.93341000006</v>
      </c>
      <c r="G20" s="73">
        <v>632667.50803000003</v>
      </c>
      <c r="H20" s="60">
        <f t="shared" si="1"/>
        <v>2.4302446565488429</v>
      </c>
      <c r="I20" s="62">
        <f t="shared" si="2"/>
        <v>0.70375091625380648</v>
      </c>
      <c r="J20" s="73">
        <v>1565139.41659</v>
      </c>
      <c r="K20" s="73">
        <v>1615089.42802</v>
      </c>
      <c r="L20" s="60">
        <f t="shared" si="3"/>
        <v>3.1914097172779035</v>
      </c>
      <c r="M20" s="75">
        <f t="shared" si="4"/>
        <v>0.7234618570332717</v>
      </c>
    </row>
    <row r="21" spans="1:13" ht="22.5" customHeight="1" x14ac:dyDescent="0.35">
      <c r="A21" s="49" t="s">
        <v>211</v>
      </c>
      <c r="B21" s="73">
        <v>117420.25345</v>
      </c>
      <c r="C21" s="73">
        <v>124128.96421999999</v>
      </c>
      <c r="D21" s="60">
        <f t="shared" si="5"/>
        <v>5.7134187441152982</v>
      </c>
      <c r="E21" s="75">
        <f t="shared" si="0"/>
        <v>0.65861934074293604</v>
      </c>
      <c r="F21" s="73">
        <v>593838.78330999997</v>
      </c>
      <c r="G21" s="73">
        <v>491329.72645999998</v>
      </c>
      <c r="H21" s="60">
        <f t="shared" si="1"/>
        <v>-17.262102060533067</v>
      </c>
      <c r="I21" s="62">
        <f t="shared" si="2"/>
        <v>0.54653311698529816</v>
      </c>
      <c r="J21" s="73">
        <v>1439583.4091399999</v>
      </c>
      <c r="K21" s="73">
        <v>1328660.8024200001</v>
      </c>
      <c r="L21" s="60">
        <f t="shared" si="3"/>
        <v>-7.7051879047608933</v>
      </c>
      <c r="M21" s="75">
        <f t="shared" si="4"/>
        <v>0.5951592492711103</v>
      </c>
    </row>
    <row r="22" spans="1:13" ht="22.5" customHeight="1" x14ac:dyDescent="0.35">
      <c r="A22" s="49" t="s">
        <v>212</v>
      </c>
      <c r="B22" s="73">
        <v>501.19463999999999</v>
      </c>
      <c r="C22" s="73">
        <v>5122.0153099999998</v>
      </c>
      <c r="D22" s="60">
        <f t="shared" si="5"/>
        <v>921.96131028057289</v>
      </c>
      <c r="E22" s="75">
        <f t="shared" si="0"/>
        <v>2.7177044197101936E-2</v>
      </c>
      <c r="F22" s="73">
        <v>15794.63234</v>
      </c>
      <c r="G22" s="73">
        <v>33586.48029</v>
      </c>
      <c r="H22" s="60">
        <f t="shared" si="1"/>
        <v>112.64490091954873</v>
      </c>
      <c r="I22" s="62">
        <f t="shared" si="2"/>
        <v>3.7360091956401068E-2</v>
      </c>
      <c r="J22" s="73">
        <v>37175.449639999999</v>
      </c>
      <c r="K22" s="73">
        <v>86490.864790000007</v>
      </c>
      <c r="L22" s="60">
        <f t="shared" si="3"/>
        <v>132.65586731986062</v>
      </c>
      <c r="M22" s="75">
        <f t="shared" si="4"/>
        <v>3.8742648284248546E-2</v>
      </c>
    </row>
    <row r="23" spans="1:13" ht="24" customHeight="1" x14ac:dyDescent="0.25">
      <c r="A23" s="64" t="s">
        <v>42</v>
      </c>
      <c r="B23" s="74">
        <f>SUM(B9:B22)</f>
        <v>16986506.77947</v>
      </c>
      <c r="C23" s="74">
        <f>SUM(C9:C22)</f>
        <v>18846844.685729999</v>
      </c>
      <c r="D23" s="72">
        <f t="shared" si="5"/>
        <v>10.951856849746264</v>
      </c>
      <c r="E23" s="76">
        <f t="shared" si="0"/>
        <v>100</v>
      </c>
      <c r="F23" s="63">
        <f>SUM(F9:F22)</f>
        <v>93081042.094050005</v>
      </c>
      <c r="G23" s="63">
        <f>SUM(G9:G22)</f>
        <v>89899351.236060008</v>
      </c>
      <c r="H23" s="72">
        <f>(G23-F23)/F23*100</f>
        <v>-3.4181942814683843</v>
      </c>
      <c r="I23" s="66">
        <f t="shared" si="2"/>
        <v>100</v>
      </c>
      <c r="J23" s="74">
        <f>SUM(J9:J22)</f>
        <v>222251410.63134</v>
      </c>
      <c r="K23" s="74">
        <f>SUM(K9:K22)</f>
        <v>223244586.05779997</v>
      </c>
      <c r="L23" s="72">
        <f t="shared" si="3"/>
        <v>0.44687024646489198</v>
      </c>
      <c r="M23" s="76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H2" sqref="H2"/>
    </sheetView>
  </sheetViews>
  <sheetFormatPr defaultColWidth="9.1796875" defaultRowHeight="12.5" x14ac:dyDescent="0.25"/>
  <cols>
    <col min="1" max="2" width="0" hidden="1" customWidth="1"/>
    <col min="10" max="10" width="11.54296875" bestFit="1" customWidth="1"/>
    <col min="11" max="11" width="12.1796875" customWidth="1"/>
  </cols>
  <sheetData>
    <row r="7" spans="9:9" ht="13" x14ac:dyDescent="0.3">
      <c r="I7" s="26"/>
    </row>
    <row r="8" spans="9:9" ht="13" x14ac:dyDescent="0.3">
      <c r="I8" s="26"/>
    </row>
    <row r="9" spans="9:9" ht="13" x14ac:dyDescent="0.3">
      <c r="I9" s="26"/>
    </row>
    <row r="10" spans="9:9" ht="13" x14ac:dyDescent="0.3">
      <c r="I10" s="26"/>
    </row>
    <row r="17" spans="3:14" ht="12.75" customHeight="1" x14ac:dyDescent="0.25"/>
    <row r="21" spans="3:14" x14ac:dyDescent="0.25">
      <c r="C21" s="1"/>
    </row>
    <row r="22" spans="3:14" ht="13" x14ac:dyDescent="0.3">
      <c r="C22" s="61"/>
    </row>
    <row r="24" spans="3:14" ht="13" x14ac:dyDescent="0.3">
      <c r="H24" s="26"/>
      <c r="I24" s="26"/>
    </row>
    <row r="25" spans="3:14" ht="13" x14ac:dyDescent="0.3">
      <c r="H25" s="26"/>
      <c r="I25" s="26"/>
    </row>
    <row r="26" spans="3:14" x14ac:dyDescent="0.25">
      <c r="H26" s="159"/>
      <c r="I26" s="159"/>
      <c r="N26" t="s">
        <v>43</v>
      </c>
    </row>
    <row r="27" spans="3:14" x14ac:dyDescent="0.25">
      <c r="H27" s="159"/>
      <c r="I27" s="159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ht="13" x14ac:dyDescent="0.3">
      <c r="H37" s="26"/>
      <c r="I37" s="26"/>
    </row>
    <row r="38" spans="8:9" ht="13" x14ac:dyDescent="0.3">
      <c r="H38" s="26"/>
      <c r="I38" s="26"/>
    </row>
    <row r="39" spans="8:9" x14ac:dyDescent="0.25">
      <c r="H39" s="159"/>
      <c r="I39" s="159"/>
    </row>
    <row r="40" spans="8:9" x14ac:dyDescent="0.25">
      <c r="H40" s="159"/>
      <c r="I40" s="159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ht="13" x14ac:dyDescent="0.3">
      <c r="H49" s="26"/>
      <c r="I49" s="26"/>
    </row>
    <row r="50" spans="3:9" ht="13" x14ac:dyDescent="0.3">
      <c r="H50" s="26"/>
      <c r="I50" s="26"/>
    </row>
    <row r="51" spans="3:9" x14ac:dyDescent="0.25">
      <c r="H51" s="159"/>
      <c r="I51" s="159"/>
    </row>
    <row r="52" spans="3:9" x14ac:dyDescent="0.25">
      <c r="H52" s="159"/>
      <c r="I52" s="159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27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D1" sqref="D1"/>
    </sheetView>
  </sheetViews>
  <sheetFormatPr defaultColWidth="9.1796875" defaultRowHeight="12.5" x14ac:dyDescent="0.25"/>
  <cols>
    <col min="1" max="1" width="3.1796875" bestFit="1" customWidth="1"/>
    <col min="2" max="2" width="28" customWidth="1"/>
    <col min="3" max="3" width="11.81640625" customWidth="1"/>
    <col min="4" max="9" width="11.81640625" bestFit="1" customWidth="1"/>
    <col min="10" max="10" width="10.1796875" bestFit="1" customWidth="1"/>
    <col min="11" max="14" width="11.81640625" bestFit="1" customWidth="1"/>
    <col min="15" max="15" width="12.81640625" bestFit="1" customWidth="1"/>
    <col min="16" max="16" width="6.81640625" bestFit="1" customWidth="1"/>
  </cols>
  <sheetData>
    <row r="1" spans="1:16" ht="13" x14ac:dyDescent="0.3"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3" spans="1:16" ht="15.5" x14ac:dyDescent="0.35">
      <c r="A3" s="34"/>
      <c r="B3" s="71" t="s">
        <v>122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1:16" s="36" customFormat="1" ht="13" x14ac:dyDescent="0.3">
      <c r="A4" s="46"/>
      <c r="B4" s="58" t="s">
        <v>103</v>
      </c>
      <c r="C4" s="58" t="s">
        <v>44</v>
      </c>
      <c r="D4" s="58" t="s">
        <v>45</v>
      </c>
      <c r="E4" s="58" t="s">
        <v>46</v>
      </c>
      <c r="F4" s="58" t="s">
        <v>47</v>
      </c>
      <c r="G4" s="58" t="s">
        <v>48</v>
      </c>
      <c r="H4" s="58" t="s">
        <v>49</v>
      </c>
      <c r="I4" s="58" t="s">
        <v>0</v>
      </c>
      <c r="J4" s="58" t="s">
        <v>102</v>
      </c>
      <c r="K4" s="58" t="s">
        <v>50</v>
      </c>
      <c r="L4" s="58" t="s">
        <v>51</v>
      </c>
      <c r="M4" s="58" t="s">
        <v>52</v>
      </c>
      <c r="N4" s="58" t="s">
        <v>53</v>
      </c>
      <c r="O4" s="59" t="s">
        <v>101</v>
      </c>
      <c r="P4" s="59" t="s">
        <v>100</v>
      </c>
    </row>
    <row r="5" spans="1:16" x14ac:dyDescent="0.25">
      <c r="A5" s="51" t="s">
        <v>99</v>
      </c>
      <c r="B5" s="52" t="s">
        <v>169</v>
      </c>
      <c r="C5" s="77">
        <v>1589647.4194100001</v>
      </c>
      <c r="D5" s="77">
        <v>1507812.4780600001</v>
      </c>
      <c r="E5" s="77">
        <v>1770827.58033</v>
      </c>
      <c r="F5" s="77">
        <v>1405372.8345699999</v>
      </c>
      <c r="G5" s="77">
        <v>1599094.42554</v>
      </c>
      <c r="H5" s="77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77">
        <v>7872754.7379099997</v>
      </c>
      <c r="P5" s="54">
        <f t="shared" ref="P5:P24" si="0">O5/O$26*100</f>
        <v>8.7572987231437533</v>
      </c>
    </row>
    <row r="6" spans="1:16" x14ac:dyDescent="0.25">
      <c r="A6" s="51" t="s">
        <v>98</v>
      </c>
      <c r="B6" s="52" t="s">
        <v>170</v>
      </c>
      <c r="C6" s="77">
        <v>963733.38650999998</v>
      </c>
      <c r="D6" s="77">
        <v>895723.46025</v>
      </c>
      <c r="E6" s="77">
        <v>1065457.5914400001</v>
      </c>
      <c r="F6" s="77">
        <v>936082.94478999998</v>
      </c>
      <c r="G6" s="77">
        <v>1108453.0325199999</v>
      </c>
      <c r="H6" s="77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77">
        <v>4969450.4155099997</v>
      </c>
      <c r="P6" s="54">
        <f t="shared" si="0"/>
        <v>5.5277934125031569</v>
      </c>
    </row>
    <row r="7" spans="1:16" x14ac:dyDescent="0.25">
      <c r="A7" s="51" t="s">
        <v>97</v>
      </c>
      <c r="B7" s="52" t="s">
        <v>172</v>
      </c>
      <c r="C7" s="77">
        <v>801923.36248000001</v>
      </c>
      <c r="D7" s="77">
        <v>966813.08765999996</v>
      </c>
      <c r="E7" s="77">
        <v>1131223.18964</v>
      </c>
      <c r="F7" s="77">
        <v>823488.03509000002</v>
      </c>
      <c r="G7" s="77">
        <v>896942.50629000005</v>
      </c>
      <c r="H7" s="77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77">
        <v>4620390.1811600002</v>
      </c>
      <c r="P7" s="54">
        <f t="shared" si="0"/>
        <v>5.1395144877382508</v>
      </c>
    </row>
    <row r="8" spans="1:16" x14ac:dyDescent="0.25">
      <c r="A8" s="51" t="s">
        <v>96</v>
      </c>
      <c r="B8" s="52" t="s">
        <v>171</v>
      </c>
      <c r="C8" s="77">
        <v>889832.45619000006</v>
      </c>
      <c r="D8" s="77">
        <v>804561.02067999996</v>
      </c>
      <c r="E8" s="77">
        <v>1063758.5662199999</v>
      </c>
      <c r="F8" s="77">
        <v>872753.85213999997</v>
      </c>
      <c r="G8" s="77">
        <v>977729.26255999994</v>
      </c>
      <c r="H8" s="77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77">
        <v>4608635.1577899996</v>
      </c>
      <c r="P8" s="54">
        <f t="shared" si="0"/>
        <v>5.1264387277818377</v>
      </c>
    </row>
    <row r="9" spans="1:16" x14ac:dyDescent="0.25">
      <c r="A9" s="51" t="s">
        <v>95</v>
      </c>
      <c r="B9" s="52" t="s">
        <v>173</v>
      </c>
      <c r="C9" s="77">
        <v>763075.11653999996</v>
      </c>
      <c r="D9" s="77">
        <v>730674.11051000003</v>
      </c>
      <c r="E9" s="77">
        <v>936141.09539000003</v>
      </c>
      <c r="F9" s="77">
        <v>814989.75798999995</v>
      </c>
      <c r="G9" s="77">
        <v>877144.73768999998</v>
      </c>
      <c r="H9" s="77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77">
        <v>4122024.81812</v>
      </c>
      <c r="P9" s="54">
        <f t="shared" si="0"/>
        <v>4.5851552446649837</v>
      </c>
    </row>
    <row r="10" spans="1:16" x14ac:dyDescent="0.25">
      <c r="A10" s="51" t="s">
        <v>94</v>
      </c>
      <c r="B10" s="52" t="s">
        <v>174</v>
      </c>
      <c r="C10" s="77">
        <v>729518.75889000006</v>
      </c>
      <c r="D10" s="77">
        <v>788541.69194000005</v>
      </c>
      <c r="E10" s="77">
        <v>962633.87545000005</v>
      </c>
      <c r="F10" s="77">
        <v>760436.78908000002</v>
      </c>
      <c r="G10" s="77">
        <v>874236.97878999996</v>
      </c>
      <c r="H10" s="77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77">
        <v>4115368.0941499998</v>
      </c>
      <c r="P10" s="54">
        <f t="shared" si="0"/>
        <v>4.5777506039434721</v>
      </c>
    </row>
    <row r="11" spans="1:16" x14ac:dyDescent="0.25">
      <c r="A11" s="51" t="s">
        <v>93</v>
      </c>
      <c r="B11" s="52" t="s">
        <v>176</v>
      </c>
      <c r="C11" s="77">
        <v>793302.43951000005</v>
      </c>
      <c r="D11" s="77">
        <v>772905.12037999998</v>
      </c>
      <c r="E11" s="77">
        <v>902869.98806999996</v>
      </c>
      <c r="F11" s="77">
        <v>729452.53338000004</v>
      </c>
      <c r="G11" s="77">
        <v>809277.89223999996</v>
      </c>
      <c r="H11" s="77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77">
        <v>4007807.97358</v>
      </c>
      <c r="P11" s="54">
        <f t="shared" si="0"/>
        <v>4.4581055574652551</v>
      </c>
    </row>
    <row r="12" spans="1:16" x14ac:dyDescent="0.25">
      <c r="A12" s="51" t="s">
        <v>92</v>
      </c>
      <c r="B12" s="52" t="s">
        <v>175</v>
      </c>
      <c r="C12" s="77">
        <v>665527.27350000001</v>
      </c>
      <c r="D12" s="77">
        <v>555471.34780999995</v>
      </c>
      <c r="E12" s="77">
        <v>819971.18067999999</v>
      </c>
      <c r="F12" s="77">
        <v>731533.53056999994</v>
      </c>
      <c r="G12" s="77">
        <v>817918.61193000001</v>
      </c>
      <c r="H12" s="77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77">
        <v>3590421.9444900001</v>
      </c>
      <c r="P12" s="54">
        <f t="shared" si="0"/>
        <v>3.9938240878537368</v>
      </c>
    </row>
    <row r="13" spans="1:16" x14ac:dyDescent="0.25">
      <c r="A13" s="51" t="s">
        <v>91</v>
      </c>
      <c r="B13" s="52" t="s">
        <v>178</v>
      </c>
      <c r="C13" s="77">
        <v>533361.42012999998</v>
      </c>
      <c r="D13" s="77">
        <v>451391.09298000002</v>
      </c>
      <c r="E13" s="77">
        <v>724003.16775999998</v>
      </c>
      <c r="F13" s="77">
        <v>473550.44190999999</v>
      </c>
      <c r="G13" s="77">
        <v>552514.90015</v>
      </c>
      <c r="H13" s="77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77">
        <v>2734821.02293</v>
      </c>
      <c r="P13" s="54">
        <f t="shared" si="0"/>
        <v>3.0420920566477032</v>
      </c>
    </row>
    <row r="14" spans="1:16" x14ac:dyDescent="0.25">
      <c r="A14" s="51" t="s">
        <v>90</v>
      </c>
      <c r="B14" s="52" t="s">
        <v>177</v>
      </c>
      <c r="C14" s="77">
        <v>439138.95692000003</v>
      </c>
      <c r="D14" s="77">
        <v>413010.43800000002</v>
      </c>
      <c r="E14" s="77">
        <v>524729.35112999997</v>
      </c>
      <c r="F14" s="77">
        <v>520717.68685</v>
      </c>
      <c r="G14" s="77">
        <v>629204.42564999999</v>
      </c>
      <c r="H14" s="77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77">
        <v>2526800.85855</v>
      </c>
      <c r="P14" s="54">
        <f t="shared" si="0"/>
        <v>2.8106997701407903</v>
      </c>
    </row>
    <row r="15" spans="1:16" x14ac:dyDescent="0.25">
      <c r="A15" s="51" t="s">
        <v>89</v>
      </c>
      <c r="B15" s="52" t="s">
        <v>213</v>
      </c>
      <c r="C15" s="77">
        <v>455024.42116000003</v>
      </c>
      <c r="D15" s="77">
        <v>430616.13738999999</v>
      </c>
      <c r="E15" s="77">
        <v>569961.28778999997</v>
      </c>
      <c r="F15" s="77">
        <v>408616.40441000002</v>
      </c>
      <c r="G15" s="77">
        <v>441786.25745999999</v>
      </c>
      <c r="H15" s="77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77">
        <v>2306004.5082100001</v>
      </c>
      <c r="P15" s="54">
        <f t="shared" si="0"/>
        <v>2.5650958282833822</v>
      </c>
    </row>
    <row r="16" spans="1:16" x14ac:dyDescent="0.25">
      <c r="A16" s="51" t="s">
        <v>88</v>
      </c>
      <c r="B16" s="52" t="s">
        <v>214</v>
      </c>
      <c r="C16" s="77">
        <v>438131.93190999998</v>
      </c>
      <c r="D16" s="77">
        <v>424835.94115999999</v>
      </c>
      <c r="E16" s="77">
        <v>568737.97447000002</v>
      </c>
      <c r="F16" s="77">
        <v>397928.37780999998</v>
      </c>
      <c r="G16" s="77">
        <v>457133.62361000001</v>
      </c>
      <c r="H16" s="77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77">
        <v>2286767.8489600001</v>
      </c>
      <c r="P16" s="54">
        <f t="shared" si="0"/>
        <v>2.543697832652148</v>
      </c>
    </row>
    <row r="17" spans="1:16" x14ac:dyDescent="0.25">
      <c r="A17" s="51" t="s">
        <v>87</v>
      </c>
      <c r="B17" s="52" t="s">
        <v>215</v>
      </c>
      <c r="C17" s="77">
        <v>221501.70209000001</v>
      </c>
      <c r="D17" s="77">
        <v>347271.51523999998</v>
      </c>
      <c r="E17" s="77">
        <v>450702.59327000001</v>
      </c>
      <c r="F17" s="77">
        <v>335014.02772000001</v>
      </c>
      <c r="G17" s="77">
        <v>360084.49044999998</v>
      </c>
      <c r="H17" s="77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77">
        <v>1714574.32877</v>
      </c>
      <c r="P17" s="54">
        <f t="shared" si="0"/>
        <v>1.9072154639557157</v>
      </c>
    </row>
    <row r="18" spans="1:16" x14ac:dyDescent="0.25">
      <c r="A18" s="51" t="s">
        <v>86</v>
      </c>
      <c r="B18" s="52" t="s">
        <v>216</v>
      </c>
      <c r="C18" s="77">
        <v>344760.58373000001</v>
      </c>
      <c r="D18" s="77">
        <v>299051.45117000001</v>
      </c>
      <c r="E18" s="77">
        <v>332773.83846</v>
      </c>
      <c r="F18" s="77">
        <v>302197.64481999999</v>
      </c>
      <c r="G18" s="77">
        <v>390998.93174000003</v>
      </c>
      <c r="H18" s="77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77">
        <v>1669782.44992</v>
      </c>
      <c r="P18" s="54">
        <f t="shared" si="0"/>
        <v>1.8573909899921779</v>
      </c>
    </row>
    <row r="19" spans="1:16" x14ac:dyDescent="0.25">
      <c r="A19" s="51" t="s">
        <v>85</v>
      </c>
      <c r="B19" s="52" t="s">
        <v>217</v>
      </c>
      <c r="C19" s="77">
        <v>306151.38987999997</v>
      </c>
      <c r="D19" s="77">
        <v>292507.85671999998</v>
      </c>
      <c r="E19" s="77">
        <v>395759.15743000002</v>
      </c>
      <c r="F19" s="77">
        <v>317965.35589000001</v>
      </c>
      <c r="G19" s="77">
        <v>345241.70604000002</v>
      </c>
      <c r="H19" s="77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77">
        <v>1657625.4659599999</v>
      </c>
      <c r="P19" s="54">
        <f t="shared" si="0"/>
        <v>1.8438681071316798</v>
      </c>
    </row>
    <row r="20" spans="1:16" x14ac:dyDescent="0.25">
      <c r="A20" s="51" t="s">
        <v>84</v>
      </c>
      <c r="B20" s="52" t="s">
        <v>218</v>
      </c>
      <c r="C20" s="77">
        <v>183805.65225000001</v>
      </c>
      <c r="D20" s="77">
        <v>211377.39803000001</v>
      </c>
      <c r="E20" s="77">
        <v>255548.32604000001</v>
      </c>
      <c r="F20" s="77">
        <v>241907.26694999999</v>
      </c>
      <c r="G20" s="77">
        <v>325376.745</v>
      </c>
      <c r="H20" s="77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77">
        <v>1218015.38827</v>
      </c>
      <c r="P20" s="54">
        <f t="shared" si="0"/>
        <v>1.3548656041707179</v>
      </c>
    </row>
    <row r="21" spans="1:16" x14ac:dyDescent="0.25">
      <c r="A21" s="51" t="s">
        <v>83</v>
      </c>
      <c r="B21" s="52" t="s">
        <v>219</v>
      </c>
      <c r="C21" s="77">
        <v>243697.03056000001</v>
      </c>
      <c r="D21" s="77">
        <v>202880.06521999999</v>
      </c>
      <c r="E21" s="77">
        <v>200456.76430000001</v>
      </c>
      <c r="F21" s="77">
        <v>289421.81020000001</v>
      </c>
      <c r="G21" s="77">
        <v>261503.69957999999</v>
      </c>
      <c r="H21" s="77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77">
        <v>1197959.36986</v>
      </c>
      <c r="P21" s="54">
        <f t="shared" si="0"/>
        <v>1.3325561902158425</v>
      </c>
    </row>
    <row r="22" spans="1:16" x14ac:dyDescent="0.25">
      <c r="A22" s="51" t="s">
        <v>82</v>
      </c>
      <c r="B22" s="52" t="s">
        <v>220</v>
      </c>
      <c r="C22" s="77">
        <v>217605.72287999999</v>
      </c>
      <c r="D22" s="77">
        <v>214200.11601</v>
      </c>
      <c r="E22" s="77">
        <v>211976.75513000001</v>
      </c>
      <c r="F22" s="77">
        <v>231930.16308999999</v>
      </c>
      <c r="G22" s="77">
        <v>282541.09863000002</v>
      </c>
      <c r="H22" s="77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77">
        <v>1158253.85574</v>
      </c>
      <c r="P22" s="54">
        <f t="shared" si="0"/>
        <v>1.2883895598964088</v>
      </c>
    </row>
    <row r="23" spans="1:16" x14ac:dyDescent="0.25">
      <c r="A23" s="51" t="s">
        <v>81</v>
      </c>
      <c r="B23" s="52" t="s">
        <v>221</v>
      </c>
      <c r="C23" s="77">
        <v>217530.06703999999</v>
      </c>
      <c r="D23" s="77">
        <v>230014.27981000001</v>
      </c>
      <c r="E23" s="77">
        <v>236100.11077</v>
      </c>
      <c r="F23" s="77">
        <v>211908.04579</v>
      </c>
      <c r="G23" s="77">
        <v>239544.69492000001</v>
      </c>
      <c r="H23" s="77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77">
        <v>1135097.19833</v>
      </c>
      <c r="P23" s="54">
        <f t="shared" si="0"/>
        <v>1.2626311343998835</v>
      </c>
    </row>
    <row r="24" spans="1:16" x14ac:dyDescent="0.25">
      <c r="A24" s="51" t="s">
        <v>80</v>
      </c>
      <c r="B24" s="52" t="s">
        <v>222</v>
      </c>
      <c r="C24" s="77">
        <v>187305.62786000001</v>
      </c>
      <c r="D24" s="77">
        <v>197151.01087</v>
      </c>
      <c r="E24" s="77">
        <v>252196.44338000001</v>
      </c>
      <c r="F24" s="77">
        <v>185590.59688999999</v>
      </c>
      <c r="G24" s="77">
        <v>219898.97271999999</v>
      </c>
      <c r="H24" s="77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77">
        <v>1042142.65172</v>
      </c>
      <c r="P24" s="54">
        <f t="shared" si="0"/>
        <v>1.1592326723065169</v>
      </c>
    </row>
    <row r="25" spans="1:16" ht="13" x14ac:dyDescent="0.3">
      <c r="A25" s="34"/>
      <c r="B25" s="160" t="s">
        <v>79</v>
      </c>
      <c r="C25" s="160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78">
        <f>SUM(O5:O24)</f>
        <v>58554698.269930005</v>
      </c>
      <c r="P25" s="56">
        <f>SUM(P5:P24)</f>
        <v>65.133616054887412</v>
      </c>
    </row>
    <row r="26" spans="1:16" ht="13.5" customHeight="1" x14ac:dyDescent="0.3">
      <c r="A26" s="34"/>
      <c r="B26" s="161" t="s">
        <v>78</v>
      </c>
      <c r="C26" s="161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78">
        <v>89899351.236059994</v>
      </c>
      <c r="P26" s="53">
        <f>O26/O$26*100</f>
        <v>100</v>
      </c>
    </row>
    <row r="27" spans="1:16" x14ac:dyDescent="0.25">
      <c r="B27" s="35"/>
    </row>
    <row r="28" spans="1:16" ht="13" x14ac:dyDescent="0.3">
      <c r="B28" s="26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O42" sqref="O42"/>
    </sheetView>
  </sheetViews>
  <sheetFormatPr defaultColWidth="9.1796875" defaultRowHeight="12.5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L14" sqref="L14"/>
    </sheetView>
  </sheetViews>
  <sheetFormatPr defaultColWidth="9.1796875" defaultRowHeight="12.5" x14ac:dyDescent="0.25"/>
  <cols>
    <col min="5" max="5" width="10.54296875" customWidth="1"/>
  </cols>
  <sheetData>
    <row r="1" spans="2:2" ht="14" x14ac:dyDescent="0.3">
      <c r="B1" s="28" t="s">
        <v>2</v>
      </c>
    </row>
    <row r="2" spans="2:2" ht="14" x14ac:dyDescent="0.3">
      <c r="B2" s="28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27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2002_2023_AYLIK_IHR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Fahrettin İNCE</cp:lastModifiedBy>
  <cp:lastPrinted>2016-02-26T09:44:09Z</cp:lastPrinted>
  <dcterms:created xsi:type="dcterms:W3CDTF">2013-08-01T04:41:02Z</dcterms:created>
  <dcterms:modified xsi:type="dcterms:W3CDTF">2023-06-02T07:31:12Z</dcterms:modified>
</cp:coreProperties>
</file>