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240" yWindow="480" windowWidth="15580" windowHeight="76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62913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K45" i="1"/>
  <c r="J45" i="1"/>
  <c r="G45" i="1"/>
  <c r="I45" i="1" s="1"/>
  <c r="F45" i="1"/>
  <c r="C45" i="1"/>
  <c r="B45" i="1"/>
  <c r="L45" i="1" l="1"/>
  <c r="D45" i="1"/>
  <c r="M45" i="1"/>
  <c r="E45" i="1"/>
  <c r="H45" i="1"/>
  <c r="C23" i="4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L28" i="2" s="1"/>
  <c r="G28" i="3" s="1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L40" i="2" s="1"/>
  <c r="G40" i="3" s="1"/>
  <c r="J39" i="2"/>
  <c r="J38" i="2"/>
  <c r="J37" i="2"/>
  <c r="J36" i="2"/>
  <c r="J35" i="2"/>
  <c r="J34" i="2"/>
  <c r="J33" i="2"/>
  <c r="J32" i="2"/>
  <c r="L32" i="2" s="1"/>
  <c r="G32" i="3" s="1"/>
  <c r="J31" i="2"/>
  <c r="J30" i="2"/>
  <c r="J28" i="2"/>
  <c r="J26" i="2"/>
  <c r="J25" i="2"/>
  <c r="J24" i="2"/>
  <c r="J21" i="2"/>
  <c r="J19" i="2"/>
  <c r="J17" i="2"/>
  <c r="L17" i="2" s="1"/>
  <c r="G17" i="3" s="1"/>
  <c r="J16" i="2"/>
  <c r="J15" i="2"/>
  <c r="J14" i="2"/>
  <c r="J13" i="2"/>
  <c r="J12" i="2"/>
  <c r="J11" i="2"/>
  <c r="J10" i="2"/>
  <c r="L10" i="2" s="1"/>
  <c r="G10" i="3" s="1"/>
  <c r="G43" i="2"/>
  <c r="G41" i="2"/>
  <c r="H41" i="2" s="1"/>
  <c r="E41" i="3" s="1"/>
  <c r="G40" i="2"/>
  <c r="G39" i="2"/>
  <c r="G38" i="2"/>
  <c r="G37" i="2"/>
  <c r="G36" i="2"/>
  <c r="G35" i="2"/>
  <c r="H35" i="2" s="1"/>
  <c r="E35" i="3" s="1"/>
  <c r="G34" i="2"/>
  <c r="H34" i="2" s="1"/>
  <c r="E34" i="3" s="1"/>
  <c r="G33" i="2"/>
  <c r="G32" i="2"/>
  <c r="G31" i="2"/>
  <c r="G30" i="2"/>
  <c r="G28" i="2"/>
  <c r="G26" i="2"/>
  <c r="G25" i="2"/>
  <c r="G24" i="2"/>
  <c r="G21" i="2"/>
  <c r="H21" i="2" s="1"/>
  <c r="E21" i="3" s="1"/>
  <c r="G19" i="2"/>
  <c r="G17" i="2"/>
  <c r="G16" i="2"/>
  <c r="G15" i="2"/>
  <c r="G14" i="2"/>
  <c r="G13" i="2"/>
  <c r="H13" i="2" s="1"/>
  <c r="E13" i="3" s="1"/>
  <c r="G12" i="2"/>
  <c r="G11" i="2"/>
  <c r="H11" i="2" s="1"/>
  <c r="E11" i="3" s="1"/>
  <c r="G10" i="2"/>
  <c r="F43" i="2"/>
  <c r="F41" i="2"/>
  <c r="F40" i="2"/>
  <c r="F39" i="2"/>
  <c r="F38" i="2"/>
  <c r="H38" i="2" s="1"/>
  <c r="E38" i="3" s="1"/>
  <c r="F37" i="2"/>
  <c r="F36" i="2"/>
  <c r="F35" i="2"/>
  <c r="F34" i="2"/>
  <c r="F33" i="2"/>
  <c r="F32" i="2"/>
  <c r="F31" i="2"/>
  <c r="F30" i="2"/>
  <c r="H30" i="2" s="1"/>
  <c r="E30" i="3" s="1"/>
  <c r="F28" i="2"/>
  <c r="F26" i="2"/>
  <c r="F25" i="2"/>
  <c r="F24" i="2"/>
  <c r="F21" i="2"/>
  <c r="F19" i="2"/>
  <c r="F17" i="2"/>
  <c r="F16" i="2"/>
  <c r="H16" i="2" s="1"/>
  <c r="E16" i="3" s="1"/>
  <c r="F15" i="2"/>
  <c r="H15" i="2" s="1"/>
  <c r="E15" i="3" s="1"/>
  <c r="F14" i="2"/>
  <c r="F13" i="2"/>
  <c r="F12" i="2"/>
  <c r="F11" i="2"/>
  <c r="F10" i="2"/>
  <c r="C43" i="2"/>
  <c r="C41" i="2"/>
  <c r="D41" i="2" s="1"/>
  <c r="C41" i="3" s="1"/>
  <c r="C40" i="2"/>
  <c r="C39" i="2"/>
  <c r="D39" i="2" s="1"/>
  <c r="C39" i="3" s="1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D21" i="2" s="1"/>
  <c r="C21" i="3" s="1"/>
  <c r="C19" i="2"/>
  <c r="C17" i="2"/>
  <c r="D17" i="2" s="1"/>
  <c r="C17" i="3" s="1"/>
  <c r="C16" i="2"/>
  <c r="C15" i="2"/>
  <c r="C14" i="2"/>
  <c r="C13" i="2"/>
  <c r="C12" i="2"/>
  <c r="C11" i="2"/>
  <c r="D11" i="2" s="1"/>
  <c r="C11" i="3" s="1"/>
  <c r="C10" i="2"/>
  <c r="D10" i="2" s="1"/>
  <c r="C10" i="3" s="1"/>
  <c r="B43" i="2"/>
  <c r="B41" i="2"/>
  <c r="B40" i="2"/>
  <c r="B39" i="2"/>
  <c r="B38" i="2"/>
  <c r="B37" i="2"/>
  <c r="B36" i="2"/>
  <c r="B35" i="2"/>
  <c r="D35" i="2" s="1"/>
  <c r="C35" i="3" s="1"/>
  <c r="B34" i="2"/>
  <c r="D34" i="2" s="1"/>
  <c r="C34" i="3" s="1"/>
  <c r="B33" i="2"/>
  <c r="B32" i="2"/>
  <c r="B31" i="2"/>
  <c r="B30" i="2"/>
  <c r="B28" i="2"/>
  <c r="B26" i="2"/>
  <c r="D26" i="2" s="1"/>
  <c r="C26" i="3" s="1"/>
  <c r="B25" i="2"/>
  <c r="B24" i="2"/>
  <c r="B21" i="2"/>
  <c r="B19" i="2"/>
  <c r="B17" i="2"/>
  <c r="B16" i="2"/>
  <c r="B15" i="2"/>
  <c r="B14" i="2"/>
  <c r="D14" i="2" s="1"/>
  <c r="C14" i="3" s="1"/>
  <c r="B13" i="2"/>
  <c r="D13" i="2" s="1"/>
  <c r="C13" i="3" s="1"/>
  <c r="B12" i="2"/>
  <c r="D12" i="2" s="1"/>
  <c r="C12" i="3" s="1"/>
  <c r="B11" i="2"/>
  <c r="B10" i="2"/>
  <c r="C7" i="2"/>
  <c r="B7" i="2"/>
  <c r="F6" i="2"/>
  <c r="B6" i="2"/>
  <c r="K42" i="1"/>
  <c r="J42" i="1"/>
  <c r="J42" i="2" s="1"/>
  <c r="G42" i="1"/>
  <c r="G42" i="2" s="1"/>
  <c r="F42" i="1"/>
  <c r="F42" i="2" s="1"/>
  <c r="C42" i="1"/>
  <c r="C42" i="2" s="1"/>
  <c r="B42" i="1"/>
  <c r="B42" i="2" s="1"/>
  <c r="K29" i="1"/>
  <c r="K29" i="2" s="1"/>
  <c r="J29" i="1"/>
  <c r="J29" i="2" s="1"/>
  <c r="G29" i="1"/>
  <c r="G29" i="2" s="1"/>
  <c r="F29" i="1"/>
  <c r="C29" i="1"/>
  <c r="C29" i="2" s="1"/>
  <c r="B29" i="1"/>
  <c r="B29" i="2" s="1"/>
  <c r="K27" i="1"/>
  <c r="J27" i="1"/>
  <c r="J27" i="2" s="1"/>
  <c r="G27" i="1"/>
  <c r="G27" i="2" s="1"/>
  <c r="F27" i="1"/>
  <c r="F27" i="2" s="1"/>
  <c r="C27" i="1"/>
  <c r="B27" i="1"/>
  <c r="B27" i="2" s="1"/>
  <c r="K23" i="1"/>
  <c r="J23" i="1"/>
  <c r="G23" i="1"/>
  <c r="F23" i="1"/>
  <c r="F23" i="2" s="1"/>
  <c r="C23" i="1"/>
  <c r="C23" i="2" s="1"/>
  <c r="B23" i="1"/>
  <c r="K20" i="1"/>
  <c r="J20" i="1"/>
  <c r="G20" i="1"/>
  <c r="F20" i="1"/>
  <c r="F20" i="2" s="1"/>
  <c r="C20" i="1"/>
  <c r="C20" i="2" s="1"/>
  <c r="B20" i="1"/>
  <c r="B20" i="2" s="1"/>
  <c r="K18" i="1"/>
  <c r="K18" i="2" s="1"/>
  <c r="J18" i="1"/>
  <c r="L18" i="1" s="1"/>
  <c r="F18" i="3" s="1"/>
  <c r="G18" i="1"/>
  <c r="F18" i="1"/>
  <c r="F18" i="2" s="1"/>
  <c r="C18" i="1"/>
  <c r="C18" i="2" s="1"/>
  <c r="B18" i="1"/>
  <c r="B18" i="2" s="1"/>
  <c r="K9" i="1"/>
  <c r="J9" i="1"/>
  <c r="G9" i="1"/>
  <c r="G9" i="2" s="1"/>
  <c r="F9" i="1"/>
  <c r="F9" i="2" s="1"/>
  <c r="C9" i="1"/>
  <c r="C9" i="2" s="1"/>
  <c r="B9" i="1"/>
  <c r="B9" i="2" s="1"/>
  <c r="K42" i="2"/>
  <c r="G20" i="2"/>
  <c r="K20" i="2"/>
  <c r="J46" i="2"/>
  <c r="F46" i="2"/>
  <c r="C46" i="2"/>
  <c r="C45" i="2"/>
  <c r="B46" i="2"/>
  <c r="D46" i="2" s="1"/>
  <c r="C46" i="3" s="1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L21" i="2"/>
  <c r="G21" i="3" s="1"/>
  <c r="L24" i="2"/>
  <c r="G24" i="3" s="1"/>
  <c r="L34" i="2"/>
  <c r="G34" i="3" s="1"/>
  <c r="L41" i="2"/>
  <c r="G41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37" i="2"/>
  <c r="C37" i="3" s="1"/>
  <c r="D46" i="3"/>
  <c r="B46" i="3"/>
  <c r="H43" i="1"/>
  <c r="D43" i="3" s="1"/>
  <c r="D43" i="1"/>
  <c r="B43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16" i="2"/>
  <c r="C16" i="3" s="1"/>
  <c r="H37" i="2"/>
  <c r="E37" i="3" s="1"/>
  <c r="H10" i="2"/>
  <c r="E10" i="3" s="1"/>
  <c r="H19" i="2"/>
  <c r="E19" i="3" s="1"/>
  <c r="D38" i="2"/>
  <c r="C38" i="3" s="1"/>
  <c r="H39" i="2"/>
  <c r="E39" i="3" s="1"/>
  <c r="D45" i="3"/>
  <c r="H28" i="2"/>
  <c r="E28" i="3" s="1"/>
  <c r="D31" i="2"/>
  <c r="C31" i="3" s="1"/>
  <c r="H32" i="2"/>
  <c r="E32" i="3" s="1"/>
  <c r="D30" i="2"/>
  <c r="C30" i="3" s="1"/>
  <c r="F46" i="3"/>
  <c r="F45" i="3"/>
  <c r="D32" i="2" l="1"/>
  <c r="C32" i="3" s="1"/>
  <c r="H12" i="2"/>
  <c r="E12" i="3" s="1"/>
  <c r="H24" i="2"/>
  <c r="E24" i="3" s="1"/>
  <c r="H43" i="2"/>
  <c r="E43" i="3" s="1"/>
  <c r="L26" i="2"/>
  <c r="G26" i="3" s="1"/>
  <c r="J18" i="2"/>
  <c r="J8" i="1"/>
  <c r="H27" i="2"/>
  <c r="E27" i="3" s="1"/>
  <c r="D24" i="2"/>
  <c r="C24" i="3" s="1"/>
  <c r="H14" i="2"/>
  <c r="E14" i="3" s="1"/>
  <c r="H26" i="2"/>
  <c r="E26" i="3" s="1"/>
  <c r="H36" i="2"/>
  <c r="E36" i="3" s="1"/>
  <c r="L16" i="2"/>
  <c r="G16" i="3" s="1"/>
  <c r="L38" i="2"/>
  <c r="G38" i="3" s="1"/>
  <c r="K8" i="1"/>
  <c r="H40" i="2"/>
  <c r="E40" i="3" s="1"/>
  <c r="L43" i="2"/>
  <c r="G43" i="3" s="1"/>
  <c r="H20" i="2"/>
  <c r="E20" i="3" s="1"/>
  <c r="H17" i="2"/>
  <c r="E17" i="3" s="1"/>
  <c r="L11" i="2"/>
  <c r="G11" i="3" s="1"/>
  <c r="H20" i="1"/>
  <c r="D20" i="3" s="1"/>
  <c r="D18" i="1"/>
  <c r="B18" i="3" s="1"/>
  <c r="H23" i="1"/>
  <c r="D23" i="3" s="1"/>
  <c r="L31" i="2"/>
  <c r="G31" i="3" s="1"/>
  <c r="H27" i="1"/>
  <c r="D27" i="3" s="1"/>
  <c r="D15" i="2"/>
  <c r="C15" i="3" s="1"/>
  <c r="H18" i="1"/>
  <c r="D18" i="3" s="1"/>
  <c r="L13" i="2"/>
  <c r="G13" i="3" s="1"/>
  <c r="L35" i="2"/>
  <c r="G35" i="3" s="1"/>
  <c r="L37" i="2"/>
  <c r="G37" i="3" s="1"/>
  <c r="D20" i="1"/>
  <c r="B20" i="3" s="1"/>
  <c r="D42" i="1"/>
  <c r="B42" i="3" s="1"/>
  <c r="K22" i="1"/>
  <c r="K22" i="2" s="1"/>
  <c r="H42" i="1"/>
  <c r="D42" i="3" s="1"/>
  <c r="L9" i="1"/>
  <c r="F9" i="3" s="1"/>
  <c r="L29" i="1"/>
  <c r="F29" i="3" s="1"/>
  <c r="P25" i="23"/>
  <c r="O3" i="22"/>
  <c r="O25" i="23"/>
  <c r="L42" i="2"/>
  <c r="G42" i="3" s="1"/>
  <c r="H42" i="2"/>
  <c r="E42" i="3" s="1"/>
  <c r="D43" i="2"/>
  <c r="C43" i="3" s="1"/>
  <c r="D42" i="2"/>
  <c r="C42" i="3" s="1"/>
  <c r="D40" i="2"/>
  <c r="C40" i="3" s="1"/>
  <c r="L36" i="2"/>
  <c r="G36" i="3" s="1"/>
  <c r="D36" i="2"/>
  <c r="C36" i="3" s="1"/>
  <c r="D33" i="2"/>
  <c r="C33" i="3" s="1"/>
  <c r="L29" i="2"/>
  <c r="G29" i="3" s="1"/>
  <c r="D29" i="2"/>
  <c r="C29" i="3" s="1"/>
  <c r="H31" i="2"/>
  <c r="E31" i="3" s="1"/>
  <c r="L30" i="2"/>
  <c r="G30" i="3" s="1"/>
  <c r="D29" i="1"/>
  <c r="B29" i="3" s="1"/>
  <c r="J22" i="1"/>
  <c r="J22" i="2" s="1"/>
  <c r="G22" i="1"/>
  <c r="G22" i="2" s="1"/>
  <c r="D28" i="2"/>
  <c r="C28" i="3" s="1"/>
  <c r="D27" i="1"/>
  <c r="B27" i="3" s="1"/>
  <c r="L23" i="1"/>
  <c r="F23" i="3" s="1"/>
  <c r="K23" i="2"/>
  <c r="H25" i="2"/>
  <c r="E25" i="3" s="1"/>
  <c r="J23" i="2"/>
  <c r="L23" i="2" s="1"/>
  <c r="G23" i="3" s="1"/>
  <c r="G23" i="2"/>
  <c r="H23" i="2" s="1"/>
  <c r="E23" i="3" s="1"/>
  <c r="D20" i="2"/>
  <c r="C20" i="3" s="1"/>
  <c r="L19" i="2"/>
  <c r="G19" i="3" s="1"/>
  <c r="D19" i="2"/>
  <c r="C19" i="3" s="1"/>
  <c r="D18" i="2"/>
  <c r="C18" i="3" s="1"/>
  <c r="H9" i="1"/>
  <c r="D9" i="3" s="1"/>
  <c r="D9" i="1"/>
  <c r="B9" i="3" s="1"/>
  <c r="L12" i="2"/>
  <c r="G12" i="3" s="1"/>
  <c r="K9" i="2"/>
  <c r="H9" i="2"/>
  <c r="E9" i="3" s="1"/>
  <c r="F8" i="1"/>
  <c r="F8" i="2" s="1"/>
  <c r="C8" i="1"/>
  <c r="C8" i="2" s="1"/>
  <c r="D9" i="2"/>
  <c r="C9" i="3" s="1"/>
  <c r="B8" i="1"/>
  <c r="K8" i="2"/>
  <c r="L8" i="1"/>
  <c r="F8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8" i="2"/>
  <c r="J20" i="2"/>
  <c r="L20" i="2" s="1"/>
  <c r="G20" i="3" s="1"/>
  <c r="L20" i="1"/>
  <c r="F20" i="3" s="1"/>
  <c r="C27" i="2"/>
  <c r="C22" i="1"/>
  <c r="J9" i="2"/>
  <c r="K44" i="1" l="1"/>
  <c r="M27" i="1" s="1"/>
  <c r="L9" i="2"/>
  <c r="G9" i="3" s="1"/>
  <c r="L22" i="1"/>
  <c r="F22" i="3" s="1"/>
  <c r="J44" i="1"/>
  <c r="J44" i="2" s="1"/>
  <c r="D8" i="1"/>
  <c r="B8" i="3" s="1"/>
  <c r="B8" i="2"/>
  <c r="D8" i="2" s="1"/>
  <c r="C8" i="3" s="1"/>
  <c r="L22" i="2"/>
  <c r="G22" i="3" s="1"/>
  <c r="G8" i="2"/>
  <c r="G44" i="1"/>
  <c r="I8" i="1" s="1"/>
  <c r="H8" i="1"/>
  <c r="D8" i="3" s="1"/>
  <c r="D27" i="2"/>
  <c r="C27" i="3" s="1"/>
  <c r="F44" i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22" i="2"/>
  <c r="M42" i="1"/>
  <c r="M38" i="1"/>
  <c r="M18" i="1"/>
  <c r="M32" i="1"/>
  <c r="M28" i="1"/>
  <c r="M14" i="1"/>
  <c r="M12" i="1"/>
  <c r="M20" i="1"/>
  <c r="M43" i="1"/>
  <c r="K44" i="2"/>
  <c r="M27" i="2" s="1"/>
  <c r="M31" i="1"/>
  <c r="M41" i="1"/>
  <c r="M33" i="1"/>
  <c r="M15" i="1"/>
  <c r="M29" i="1"/>
  <c r="C44" i="1"/>
  <c r="M19" i="1" l="1"/>
  <c r="M34" i="1"/>
  <c r="M23" i="1"/>
  <c r="M30" i="1"/>
  <c r="M25" i="1"/>
  <c r="M13" i="1"/>
  <c r="L44" i="1"/>
  <c r="F44" i="3" s="1"/>
  <c r="M24" i="1"/>
  <c r="M40" i="1"/>
  <c r="M17" i="1"/>
  <c r="M37" i="1"/>
  <c r="M16" i="1"/>
  <c r="M9" i="1"/>
  <c r="M8" i="1"/>
  <c r="M35" i="1"/>
  <c r="M39" i="1"/>
  <c r="M44" i="1"/>
  <c r="M26" i="1"/>
  <c r="M22" i="1"/>
  <c r="M21" i="1"/>
  <c r="M11" i="1"/>
  <c r="M10" i="1"/>
  <c r="M36" i="1"/>
  <c r="J45" i="2"/>
  <c r="I15" i="1"/>
  <c r="I43" i="1"/>
  <c r="I10" i="1"/>
  <c r="I24" i="1"/>
  <c r="I23" i="1"/>
  <c r="I32" i="1"/>
  <c r="I30" i="1"/>
  <c r="I35" i="1"/>
  <c r="I41" i="1"/>
  <c r="I16" i="1"/>
  <c r="I22" i="1"/>
  <c r="I20" i="1"/>
  <c r="H44" i="1"/>
  <c r="D44" i="3" s="1"/>
  <c r="I31" i="1"/>
  <c r="I44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4" i="2"/>
  <c r="I42" i="1"/>
  <c r="I39" i="1"/>
  <c r="I18" i="1"/>
  <c r="B45" i="2"/>
  <c r="B44" i="2"/>
  <c r="D22" i="2"/>
  <c r="C22" i="3" s="1"/>
  <c r="F45" i="2"/>
  <c r="F44" i="2"/>
  <c r="H8" i="2"/>
  <c r="E8" i="3" s="1"/>
  <c r="M8" i="2"/>
  <c r="E41" i="1"/>
  <c r="E35" i="1"/>
  <c r="E29" i="1"/>
  <c r="E23" i="1"/>
  <c r="E19" i="1"/>
  <c r="E42" i="1"/>
  <c r="E36" i="1"/>
  <c r="E30" i="1"/>
  <c r="E24" i="1"/>
  <c r="E20" i="1"/>
  <c r="E43" i="1"/>
  <c r="E37" i="1"/>
  <c r="E31" i="1"/>
  <c r="E25" i="1"/>
  <c r="E21" i="1"/>
  <c r="E44" i="1"/>
  <c r="E38" i="1"/>
  <c r="E32" i="1"/>
  <c r="E26" i="1"/>
  <c r="D44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4" i="2"/>
  <c r="E16" i="1"/>
  <c r="E10" i="1"/>
  <c r="E11" i="1"/>
  <c r="E27" i="1"/>
  <c r="E22" i="1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M41" i="2"/>
  <c r="L44" i="2"/>
  <c r="G44" i="3" s="1"/>
  <c r="M37" i="2"/>
  <c r="M33" i="2"/>
  <c r="M18" i="2"/>
  <c r="M15" i="2"/>
  <c r="M23" i="2"/>
  <c r="M39" i="2"/>
  <c r="M25" i="2"/>
  <c r="M22" i="2"/>
  <c r="I14" i="2" l="1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<sst xmlns="http://schemas.openxmlformats.org/spreadsheetml/2006/main" count="422" uniqueCount="230">
  <si>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</si>
  <si>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</si>
  <si>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</si>
  <si>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</si>
  <si>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</si>
  <si>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</si>
  <si>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</si>
  <si>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</si>
  <si>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</si>
  <si>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</si>
  <si>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</si>
  <si>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</si>
  <si>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</si>
  <si>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</si>
  <si>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</si>
  <si>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</si>
  <si>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</si>
  <si>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</si>
  <si>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</si>
  <si>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</si>
  <si>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</si>
  <si>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</si>
  <si>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</si>
  <si>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</si>
  <si>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</si>
  <si>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</si>
  <si>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</si>
  <si>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</si>
  <si>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</si>
  <si>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</si>
  <si>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</si>
  <si>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</si>
  <si>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</si>
  <si>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</si>
  <si>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</si>
  <si>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</si>
  <si>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</si>
  <si>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</si>
  <si>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</si>
  <si>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</si>
  <si>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</si>
  <si>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</si>
  <si>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</si>
  <si>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</si>
  <si>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</si>
  <si>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</si>
  <si>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</si>
  <si>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</si>
  <si>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</si>
  <si>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</si>
  <si>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</si>
  <si>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</si>
  <si>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</si>
  <si>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</si>
  <si>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</si>
  <si>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</si>
  <si>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</si>
  <si>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</si>
  <si>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</si>
  <si>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</si>
  <si>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</si>
  <si>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</si>
  <si>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</si>
  <si>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</si>
  <si>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</si>
  <si>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</si>
  <si>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</si>
  <si>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</si>
  <si>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</si>
  <si>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</si>
  <si>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</si>
  <si>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</si>
  <si>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</si>
  <si>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</si>
  <si>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</si>
  <si>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</si>
  <si>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</si>
  <si>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</si>
  <si>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</si>
  <si>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</si>
  <si>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</si>
  <si>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</si>
  <si>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</si>
  <si>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</si>
  <si>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</si>
  <si>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</si>
  <si>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</si>
  <si>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</si>
  <si>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</si>
  <si>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</si>
  <si>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</si>
  <si>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</si>
  <si>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</si>
  <si>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</si>
  <si>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</si>
  <si>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</si>
  <si>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</si>
  <si>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</si>
  <si>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</si>
  <si>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</si>
  <si>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</si>
  <si>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</si>
  <si>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</si>
  <si>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</si>
  <si>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</si>
  <si>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</si>
  <si>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</si>
  <si>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</si>
  <si>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</si>
  <si>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</si>
  <si>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</si>
  <si>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</si>
  <si>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</si>
  <si>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</si>
  <si>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</si>
  <si>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</si>
  <si>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</si>
  <si>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</si>
  <si>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</si>
  <si>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</si>
  <si>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</si>
  <si>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</si>
  <si>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</si>
  <si>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OCAK - HAZİRAN  (2023/2022)</t>
  </si>
  <si>
    <t>1 - 30 HAZIRAN İHRACAT RAKAMLARI</t>
  </si>
  <si>
    <t xml:space="preserve">SEKTÖREL BAZDA İHRACAT RAKAMLARI -1.000 $ </t>
  </si>
  <si>
    <t>1 - 30 HAZIRAN</t>
  </si>
  <si>
    <t>1 OCAK  -  30 HAZIRAN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</si>
  <si>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</si>
  <si>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</si>
  <si>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</si>
  <si>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</si>
  <si>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</si>
  <si>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</si>
  <si>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</si>
  <si>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</si>
  <si>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</si>
  <si>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</si>
  <si>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</si>
  <si>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</si>
  <si>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</si>
  <si>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</si>
  <si>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</si>
  <si>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</si>
  <si>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</si>
  <si>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</si>
  <si>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</si>
  <si>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</si>
  <si>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</si>
  <si>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</si>
  <si>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</si>
  <si>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</si>
  <si>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</si>
  <si>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</si>
  <si>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</si>
  <si>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</si>
  <si>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</si>
  <si>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1 - 30 HAZIRAN</t>
  </si>
  <si>
    <t>2023  1 - 30 HAZIRAN</t>
  </si>
  <si>
    <t>FAROE ADALARI</t>
  </si>
  <si>
    <t>ÇAD</t>
  </si>
  <si>
    <t>KÜBA</t>
  </si>
  <si>
    <t>NEPAL</t>
  </si>
  <si>
    <t>SUUDİ ARABİSTAN</t>
  </si>
  <si>
    <t>KOSTARİKA</t>
  </si>
  <si>
    <t>ARUBA</t>
  </si>
  <si>
    <t>MAYOTTE</t>
  </si>
  <si>
    <t>COOK ADALARI</t>
  </si>
  <si>
    <t>PAPUA YENİ GİNE</t>
  </si>
  <si>
    <t>ALMANYA</t>
  </si>
  <si>
    <t>ABD</t>
  </si>
  <si>
    <t>BİRLEŞİK KRALLIK</t>
  </si>
  <si>
    <t>İTALYA</t>
  </si>
  <si>
    <t>İSPANYA</t>
  </si>
  <si>
    <t>FRANSA</t>
  </si>
  <si>
    <t>RUSYA FEDERASYONU</t>
  </si>
  <si>
    <t>IRAK</t>
  </si>
  <si>
    <t>ROMANYA</t>
  </si>
  <si>
    <t>HOLLANDA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</si>
  <si>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</si>
  <si>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</si>
  <si>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</si>
  <si>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</si>
  <si>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</si>
  <si>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</si>
  <si>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</si>
  <si>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</si>
  <si>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</si>
  <si>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KONYA</t>
  </si>
  <si>
    <t>YALOVA</t>
  </si>
  <si>
    <t>RIZE</t>
  </si>
  <si>
    <t>ERZURUM</t>
  </si>
  <si>
    <t>BINGÖL</t>
  </si>
  <si>
    <t>AMASYA</t>
  </si>
  <si>
    <t>KARS</t>
  </si>
  <si>
    <t>ADIYAMAN</t>
  </si>
  <si>
    <t>ÇANAKKALE</t>
  </si>
  <si>
    <t>ISPARTA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</si>
  <si>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</si>
  <si>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</si>
  <si>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</si>
  <si>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</si>
  <si>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</si>
  <si>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</si>
  <si>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</si>
  <si>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</si>
  <si>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</si>
  <si>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</si>
  <si>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</si>
  <si>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</si>
  <si>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</si>
  <si>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</si>
  <si>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</si>
  <si>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POLONYA</t>
  </si>
  <si>
    <t>BAE</t>
  </si>
  <si>
    <t>BELÇİKA</t>
  </si>
  <si>
    <t>BULGARİSTAN</t>
  </si>
  <si>
    <t>FAS</t>
  </si>
  <si>
    <t>UKRAYNA</t>
  </si>
  <si>
    <t>ÇİN</t>
  </si>
  <si>
    <t>MISIR</t>
  </si>
  <si>
    <t>YUNANİSTAN</t>
  </si>
  <si>
    <t>İhracatçı Birlikleri Kaydından Muaf İhracat ile Antrepo ve Serbest Bölgeler Farkı</t>
  </si>
  <si>
    <t>GENEL İHRACAT TOPLAMI</t>
  </si>
  <si>
    <t>1 Haziran - 30 Haziran</t>
  </si>
  <si>
    <t>1 Ocak - 30 Haziran</t>
  </si>
  <si>
    <t>1 Temmuz - 30 Haziran</t>
  </si>
  <si>
    <t>1 - 30 HAZİRAN</t>
  </si>
  <si>
    <t>1 OCAK  -  30 HAZİRAN</t>
  </si>
  <si>
    <t>1 - 30 HAZİRAN İHRACAT RAKAMLARI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</si>
</sst>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0000FF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4" fontId="17" fillId="0" borderId="0" xfId="2" applyNumberFormat="1" applyFont="1" applyFill="1" applyBorder="1"/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13085535.136870002</c:v>
                </c:pt>
                <c:pt idx="1">
                  <c:v>14950197.931119999</c:v>
                </c:pt>
                <c:pt idx="2">
                  <c:v>17128045.366610002</c:v>
                </c:pt>
                <c:pt idx="3">
                  <c:v>17697247.4989</c:v>
                </c:pt>
                <c:pt idx="4">
                  <c:v>14045275.31559</c:v>
                </c:pt>
                <c:pt idx="5">
                  <c:v>17242763.264179997</c:v>
                </c:pt>
                <c:pt idx="6">
                  <c:v>13508554.095470004</c:v>
                </c:pt>
                <c:pt idx="7">
                  <c:v>15249878.836710004</c:v>
                </c:pt>
                <c:pt idx="8">
                  <c:v>16236323.718110001</c:v>
                </c:pt>
                <c:pt idx="9">
                  <c:v>14995672.714650001</c:v>
                </c:pt>
                <c:pt idx="10">
                  <c:v>15457858.896029998</c:v>
                </c:pt>
                <c:pt idx="11">
                  <c:v>16128210.119790001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13610425.587989999</c:v>
                </c:pt>
                <c:pt idx="1">
                  <c:v>13464207.236790001</c:v>
                </c:pt>
                <c:pt idx="2">
                  <c:v>17197427.136709996</c:v>
                </c:pt>
                <c:pt idx="3">
                  <c:v>13797076.029820001</c:v>
                </c:pt>
                <c:pt idx="4">
                  <c:v>15360263.365259999</c:v>
                </c:pt>
                <c:pt idx="5">
                  <c:v>14927908.866650002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127562.32638</c:v>
                </c:pt>
                <c:pt idx="1">
                  <c:v>106668.60533000001</c:v>
                </c:pt>
                <c:pt idx="2">
                  <c:v>149375.69072000001</c:v>
                </c:pt>
                <c:pt idx="3">
                  <c:v>109243.45156</c:v>
                </c:pt>
                <c:pt idx="4">
                  <c:v>119731.75199999999</c:v>
                </c:pt>
                <c:pt idx="5">
                  <c:v>112087.03611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126400.26445</c:v>
                </c:pt>
                <c:pt idx="2">
                  <c:v>155057.61134999999</c:v>
                </c:pt>
                <c:pt idx="3">
                  <c:v>138195.41055</c:v>
                </c:pt>
                <c:pt idx="4">
                  <c:v>94929.953850000005</c:v>
                </c:pt>
                <c:pt idx="5">
                  <c:v>119314.41304</c:v>
                </c:pt>
                <c:pt idx="6">
                  <c:v>74147.693660000004</c:v>
                </c:pt>
                <c:pt idx="7">
                  <c:v>105840.06853</c:v>
                </c:pt>
                <c:pt idx="8">
                  <c:v>146579.94868</c:v>
                </c:pt>
                <c:pt idx="9">
                  <c:v>176660.73723999999</c:v>
                </c:pt>
                <c:pt idx="10">
                  <c:v>168106.29066999999</c:v>
                </c:pt>
                <c:pt idx="11">
                  <c:v>145582.29631999999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142081.73874</c:v>
                </c:pt>
                <c:pt idx="1">
                  <c:v>155720.60957</c:v>
                </c:pt>
                <c:pt idx="2">
                  <c:v>156136.87749000001</c:v>
                </c:pt>
                <c:pt idx="3">
                  <c:v>124784.71412999999</c:v>
                </c:pt>
                <c:pt idx="4">
                  <c:v>143590.33329000001</c:v>
                </c:pt>
                <c:pt idx="5">
                  <c:v>119517.36001999999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111564.36086</c:v>
                </c:pt>
                <c:pt idx="6">
                  <c:v>85829.990950000007</c:v>
                </c:pt>
                <c:pt idx="7">
                  <c:v>90841.221390000006</c:v>
                </c:pt>
                <c:pt idx="8">
                  <c:v>135261.68424999999</c:v>
                </c:pt>
                <c:pt idx="9">
                  <c:v>177423.31140999999</c:v>
                </c:pt>
                <c:pt idx="10">
                  <c:v>223825.89773</c:v>
                </c:pt>
                <c:pt idx="11">
                  <c:v>202904.33794999999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91929.249599999996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79602.545379999996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26325.63495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37697.34519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58500.140330000002</c:v>
                </c:pt>
                <c:pt idx="4">
                  <c:v>95490.174329999994</c:v>
                </c:pt>
                <c:pt idx="5">
                  <c:v>80870.09461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79429.707819999996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14493.301799999999</c:v>
                </c:pt>
                <c:pt idx="4">
                  <c:v>14014.22279</c:v>
                </c:pt>
                <c:pt idx="5">
                  <c:v>8520.0922300000002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10091.904850000001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270908.34821000003</c:v>
                </c:pt>
                <c:pt idx="1">
                  <c:v>242549.10415999999</c:v>
                </c:pt>
                <c:pt idx="2">
                  <c:v>306495.37245999998</c:v>
                </c:pt>
                <c:pt idx="3">
                  <c:v>274484.17106000002</c:v>
                </c:pt>
                <c:pt idx="4">
                  <c:v>310079.65457999997</c:v>
                </c:pt>
                <c:pt idx="5">
                  <c:v>290815.79784999997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380631.50910000002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355407.83247000002</c:v>
                </c:pt>
                <c:pt idx="11">
                  <c:v>351900.45250999997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624049.07573000004</c:v>
                </c:pt>
                <c:pt idx="1">
                  <c:v>576168.44807000004</c:v>
                </c:pt>
                <c:pt idx="2">
                  <c:v>758944.43267999997</c:v>
                </c:pt>
                <c:pt idx="3">
                  <c:v>627234.89086000004</c:v>
                </c:pt>
                <c:pt idx="4">
                  <c:v>730038.93824000005</c:v>
                </c:pt>
                <c:pt idx="5">
                  <c:v>665665.36196000001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557400.76728000003</c:v>
                </c:pt>
                <c:pt idx="1">
                  <c:v>622166.03535999998</c:v>
                </c:pt>
                <c:pt idx="2">
                  <c:v>751891.70181</c:v>
                </c:pt>
                <c:pt idx="3">
                  <c:v>775660.34239999996</c:v>
                </c:pt>
                <c:pt idx="4">
                  <c:v>612463.74639999995</c:v>
                </c:pt>
                <c:pt idx="5">
                  <c:v>799353.19348000002</c:v>
                </c:pt>
                <c:pt idx="6">
                  <c:v>605449.34011999995</c:v>
                </c:pt>
                <c:pt idx="7">
                  <c:v>730789.51444000006</c:v>
                </c:pt>
                <c:pt idx="8">
                  <c:v>759516.88364999997</c:v>
                </c:pt>
                <c:pt idx="9">
                  <c:v>702853.52387000003</c:v>
                </c:pt>
                <c:pt idx="10">
                  <c:v>763034.17200000002</c:v>
                </c:pt>
                <c:pt idx="11">
                  <c:v>755269.83874000004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817677.55070000002</c:v>
                </c:pt>
                <c:pt idx="1">
                  <c:v>716017.66235</c:v>
                </c:pt>
                <c:pt idx="2">
                  <c:v>901699.78130999999</c:v>
                </c:pt>
                <c:pt idx="3">
                  <c:v>757310.58478999999</c:v>
                </c:pt>
                <c:pt idx="4">
                  <c:v>848454.13697999995</c:v>
                </c:pt>
                <c:pt idx="5">
                  <c:v>772084.73563999997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814822.90006000001</c:v>
                </c:pt>
                <c:pt idx="1">
                  <c:v>879786.30168000003</c:v>
                </c:pt>
                <c:pt idx="2">
                  <c:v>950764.31969999999</c:v>
                </c:pt>
                <c:pt idx="3">
                  <c:v>992917.55605999997</c:v>
                </c:pt>
                <c:pt idx="4">
                  <c:v>766271.68854</c:v>
                </c:pt>
                <c:pt idx="5">
                  <c:v>980913.29637999996</c:v>
                </c:pt>
                <c:pt idx="6">
                  <c:v>726525.85696999996</c:v>
                </c:pt>
                <c:pt idx="7">
                  <c:v>834420.46420000005</c:v>
                </c:pt>
                <c:pt idx="8">
                  <c:v>933435.04692999995</c:v>
                </c:pt>
                <c:pt idx="9">
                  <c:v>832646.30004</c:v>
                </c:pt>
                <c:pt idx="10">
                  <c:v>843101.78815000004</c:v>
                </c:pt>
                <c:pt idx="11">
                  <c:v>797298.41497000004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178185.99161999999</c:v>
                </c:pt>
                <c:pt idx="1">
                  <c:v>171697.62220000001</c:v>
                </c:pt>
                <c:pt idx="2">
                  <c:v>219600.75901000001</c:v>
                </c:pt>
                <c:pt idx="3">
                  <c:v>146322.02984</c:v>
                </c:pt>
                <c:pt idx="4">
                  <c:v>149391.89105000001</c:v>
                </c:pt>
                <c:pt idx="5">
                  <c:v>160562.82655999999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132687.65895000001</c:v>
                </c:pt>
                <c:pt idx="1">
                  <c:v>177385.01052000001</c:v>
                </c:pt>
                <c:pt idx="2">
                  <c:v>191676.15315999999</c:v>
                </c:pt>
                <c:pt idx="3">
                  <c:v>186942.61778999999</c:v>
                </c:pt>
                <c:pt idx="4">
                  <c:v>116439.71348999999</c:v>
                </c:pt>
                <c:pt idx="5">
                  <c:v>171939.23658</c:v>
                </c:pt>
                <c:pt idx="6">
                  <c:v>155363.01069</c:v>
                </c:pt>
                <c:pt idx="7">
                  <c:v>190914.53387000001</c:v>
                </c:pt>
                <c:pt idx="8">
                  <c:v>209742.22871</c:v>
                </c:pt>
                <c:pt idx="9">
                  <c:v>168268.30948</c:v>
                </c:pt>
                <c:pt idx="10">
                  <c:v>173167.0528</c:v>
                </c:pt>
                <c:pt idx="11">
                  <c:v>182055.60848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209702.64202999999</c:v>
                </c:pt>
                <c:pt idx="1">
                  <c:v>132945.69291000001</c:v>
                </c:pt>
                <c:pt idx="2">
                  <c:v>262444.46178999997</c:v>
                </c:pt>
                <c:pt idx="3">
                  <c:v>216376.92926999999</c:v>
                </c:pt>
                <c:pt idx="4">
                  <c:v>233655.31174</c:v>
                </c:pt>
                <c:pt idx="5">
                  <c:v>225763.14113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251000.23457999999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225184.98795000001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245518.36559999999</c:v>
                </c:pt>
                <c:pt idx="9">
                  <c:v>256625.06124000001</c:v>
                </c:pt>
                <c:pt idx="10">
                  <c:v>256439.34284</c:v>
                </c:pt>
                <c:pt idx="11">
                  <c:v>260559.78106000001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441307.09950999997</c:v>
                </c:pt>
                <c:pt idx="1">
                  <c:v>397258.84544</c:v>
                </c:pt>
                <c:pt idx="2">
                  <c:v>479031.32105999999</c:v>
                </c:pt>
                <c:pt idx="3">
                  <c:v>467655.91508000001</c:v>
                </c:pt>
                <c:pt idx="4">
                  <c:v>547035.87361000001</c:v>
                </c:pt>
                <c:pt idx="5">
                  <c:v>483520.52168000001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2290241.7277500001</c:v>
                </c:pt>
                <c:pt idx="1">
                  <c:v>2255049.7888699998</c:v>
                </c:pt>
                <c:pt idx="2">
                  <c:v>2877651.24138</c:v>
                </c:pt>
                <c:pt idx="3">
                  <c:v>2375408.4422300002</c:v>
                </c:pt>
                <c:pt idx="4">
                  <c:v>2429707.1459900001</c:v>
                </c:pt>
                <c:pt idx="5">
                  <c:v>2365555.2329500001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2140750.01669</c:v>
                </c:pt>
                <c:pt idx="1">
                  <c:v>2431946.38747</c:v>
                </c:pt>
                <c:pt idx="2">
                  <c:v>3018895.73239</c:v>
                </c:pt>
                <c:pt idx="3">
                  <c:v>3329553.0398499998</c:v>
                </c:pt>
                <c:pt idx="4">
                  <c:v>2789101.1186000002</c:v>
                </c:pt>
                <c:pt idx="5">
                  <c:v>3166413.0656900001</c:v>
                </c:pt>
                <c:pt idx="6">
                  <c:v>2890330.4197399998</c:v>
                </c:pt>
                <c:pt idx="7">
                  <c:v>2921072.0561000002</c:v>
                </c:pt>
                <c:pt idx="8">
                  <c:v>2938567.0305599999</c:v>
                </c:pt>
                <c:pt idx="9">
                  <c:v>2601425.1811199998</c:v>
                </c:pt>
                <c:pt idx="10">
                  <c:v>2594915.31812</c:v>
                </c:pt>
                <c:pt idx="11">
                  <c:v>2697931.1274199998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841561.04616000003</c:v>
                </c:pt>
                <c:pt idx="1">
                  <c:v>847998.94637000002</c:v>
                </c:pt>
                <c:pt idx="2">
                  <c:v>1052346.9533299999</c:v>
                </c:pt>
                <c:pt idx="3">
                  <c:v>883756.45183999999</c:v>
                </c:pt>
                <c:pt idx="4">
                  <c:v>923529.27463999996</c:v>
                </c:pt>
                <c:pt idx="5">
                  <c:v>978791.97849000001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710670.04463999998</c:v>
                </c:pt>
                <c:pt idx="1">
                  <c:v>812965.62821</c:v>
                </c:pt>
                <c:pt idx="2">
                  <c:v>908505.47490999999</c:v>
                </c:pt>
                <c:pt idx="3">
                  <c:v>905911.24777000002</c:v>
                </c:pt>
                <c:pt idx="4">
                  <c:v>719443.73156999995</c:v>
                </c:pt>
                <c:pt idx="5">
                  <c:v>903204.04480999999</c:v>
                </c:pt>
                <c:pt idx="6">
                  <c:v>720295.57866999996</c:v>
                </c:pt>
                <c:pt idx="7">
                  <c:v>848008.97644999996</c:v>
                </c:pt>
                <c:pt idx="8">
                  <c:v>946768.13425999996</c:v>
                </c:pt>
                <c:pt idx="9">
                  <c:v>851663.64610999997</c:v>
                </c:pt>
                <c:pt idx="10">
                  <c:v>1009901.6733199999</c:v>
                </c:pt>
                <c:pt idx="11">
                  <c:v>1024936.5829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2712757.05553</c:v>
                </c:pt>
                <c:pt idx="1">
                  <c:v>2610385.2858500001</c:v>
                </c:pt>
                <c:pt idx="2">
                  <c:v>3286047.8711700002</c:v>
                </c:pt>
                <c:pt idx="3">
                  <c:v>2690923.6599499998</c:v>
                </c:pt>
                <c:pt idx="4">
                  <c:v>3028145.6033600001</c:v>
                </c:pt>
                <c:pt idx="5">
                  <c:v>3009028.6711200001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2227494.47811</c:v>
                </c:pt>
                <c:pt idx="1">
                  <c:v>2538030.7753300001</c:v>
                </c:pt>
                <c:pt idx="2">
                  <c:v>2679444.6951199998</c:v>
                </c:pt>
                <c:pt idx="3">
                  <c:v>2742252.4482399998</c:v>
                </c:pt>
                <c:pt idx="4">
                  <c:v>2294857.86919</c:v>
                </c:pt>
                <c:pt idx="5">
                  <c:v>2768705.1265599998</c:v>
                </c:pt>
                <c:pt idx="6">
                  <c:v>2048195.4367800001</c:v>
                </c:pt>
                <c:pt idx="7">
                  <c:v>2264566.8483500001</c:v>
                </c:pt>
                <c:pt idx="8">
                  <c:v>2751297.5447900002</c:v>
                </c:pt>
                <c:pt idx="9">
                  <c:v>2647892.5768499998</c:v>
                </c:pt>
                <c:pt idx="10">
                  <c:v>2872003.8742399998</c:v>
                </c:pt>
                <c:pt idx="11">
                  <c:v>3142603.8287900002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1173218.02434</c:v>
                </c:pt>
                <c:pt idx="1">
                  <c:v>1303127.3782599999</c:v>
                </c:pt>
                <c:pt idx="2">
                  <c:v>1511473.77303</c:v>
                </c:pt>
                <c:pt idx="3">
                  <c:v>1215887.1184799999</c:v>
                </c:pt>
                <c:pt idx="4">
                  <c:v>1382211.6842</c:v>
                </c:pt>
                <c:pt idx="5">
                  <c:v>1339957.42191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1173474.2985799999</c:v>
                </c:pt>
                <c:pt idx="2">
                  <c:v>1365461.8518999999</c:v>
                </c:pt>
                <c:pt idx="3">
                  <c:v>1395625.0508300001</c:v>
                </c:pt>
                <c:pt idx="4">
                  <c:v>1064241.48202</c:v>
                </c:pt>
                <c:pt idx="5">
                  <c:v>1356587.2153100001</c:v>
                </c:pt>
                <c:pt idx="6">
                  <c:v>1024650.76957</c:v>
                </c:pt>
                <c:pt idx="7">
                  <c:v>1253689.5612699999</c:v>
                </c:pt>
                <c:pt idx="8">
                  <c:v>1334627.7712699999</c:v>
                </c:pt>
                <c:pt idx="9">
                  <c:v>1320596.3035899999</c:v>
                </c:pt>
                <c:pt idx="10">
                  <c:v>1423781.7828500001</c:v>
                </c:pt>
                <c:pt idx="11">
                  <c:v>1473106.2222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1625012.2192800001</c:v>
                </c:pt>
                <c:pt idx="1">
                  <c:v>1577834.15747</c:v>
                </c:pt>
                <c:pt idx="2">
                  <c:v>1993391.03841</c:v>
                </c:pt>
                <c:pt idx="3">
                  <c:v>1501037.21569</c:v>
                </c:pt>
                <c:pt idx="4">
                  <c:v>1654221.3855000001</c:v>
                </c:pt>
                <c:pt idx="5">
                  <c:v>1659500.8228500001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1591576.2647599999</c:v>
                </c:pt>
                <c:pt idx="1">
                  <c:v>1840285.9222599999</c:v>
                </c:pt>
                <c:pt idx="2">
                  <c:v>2014041.28021</c:v>
                </c:pt>
                <c:pt idx="3">
                  <c:v>2035677.66182</c:v>
                </c:pt>
                <c:pt idx="4">
                  <c:v>1335848.7858800001</c:v>
                </c:pt>
                <c:pt idx="5">
                  <c:v>1965714.2309699999</c:v>
                </c:pt>
                <c:pt idx="6">
                  <c:v>1617521.5309599999</c:v>
                </c:pt>
                <c:pt idx="7">
                  <c:v>1836872.7674700001</c:v>
                </c:pt>
                <c:pt idx="8">
                  <c:v>1920243.1658600001</c:v>
                </c:pt>
                <c:pt idx="9">
                  <c:v>1702056.05745</c:v>
                </c:pt>
                <c:pt idx="10">
                  <c:v>1630865.62267</c:v>
                </c:pt>
                <c:pt idx="11">
                  <c:v>1704072.0236200001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1049160.4504</c:v>
                </c:pt>
                <c:pt idx="1">
                  <c:v>999977.59987000003</c:v>
                </c:pt>
                <c:pt idx="2">
                  <c:v>1221855.51752</c:v>
                </c:pt>
                <c:pt idx="3">
                  <c:v>995523.90254000004</c:v>
                </c:pt>
                <c:pt idx="4">
                  <c:v>1141810.5715000001</c:v>
                </c:pt>
                <c:pt idx="5">
                  <c:v>1090481.78914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1119856.8788900001</c:v>
                </c:pt>
                <c:pt idx="1">
                  <c:v>1241106.2379099999</c:v>
                </c:pt>
                <c:pt idx="2">
                  <c:v>1443490.8133700001</c:v>
                </c:pt>
                <c:pt idx="3">
                  <c:v>1496964.3426000001</c:v>
                </c:pt>
                <c:pt idx="4">
                  <c:v>1165758.5621799999</c:v>
                </c:pt>
                <c:pt idx="5">
                  <c:v>1343496.24389</c:v>
                </c:pt>
                <c:pt idx="6">
                  <c:v>978555.89494999999</c:v>
                </c:pt>
                <c:pt idx="7">
                  <c:v>1131631.90488</c:v>
                </c:pt>
                <c:pt idx="8">
                  <c:v>1187676.33451</c:v>
                </c:pt>
                <c:pt idx="9">
                  <c:v>1048163.64378</c:v>
                </c:pt>
                <c:pt idx="10">
                  <c:v>1127755.8485900001</c:v>
                </c:pt>
                <c:pt idx="11">
                  <c:v>1095932.2027199999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360874.04092</c:v>
                </c:pt>
                <c:pt idx="1">
                  <c:v>354642.20331999997</c:v>
                </c:pt>
                <c:pt idx="2">
                  <c:v>438484.31014000002</c:v>
                </c:pt>
                <c:pt idx="3">
                  <c:v>373930.77973000001</c:v>
                </c:pt>
                <c:pt idx="4">
                  <c:v>450213.20062000002</c:v>
                </c:pt>
                <c:pt idx="5">
                  <c:v>413650.30946000002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428044.04252000002</c:v>
                </c:pt>
                <c:pt idx="2">
                  <c:v>512999.46243999997</c:v>
                </c:pt>
                <c:pt idx="3">
                  <c:v>565782.74280000001</c:v>
                </c:pt>
                <c:pt idx="4">
                  <c:v>444256.85512999998</c:v>
                </c:pt>
                <c:pt idx="5">
                  <c:v>522786.63435000001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458797.90415999998</c:v>
                </c:pt>
                <c:pt idx="9">
                  <c:v>413664.89697</c:v>
                </c:pt>
                <c:pt idx="10">
                  <c:v>416755.06638999999</c:v>
                </c:pt>
                <c:pt idx="11">
                  <c:v>439790.88270000002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411488.28344999999</c:v>
                </c:pt>
                <c:pt idx="1">
                  <c:v>526056.72508999996</c:v>
                </c:pt>
                <c:pt idx="2">
                  <c:v>737779.00645999995</c:v>
                </c:pt>
                <c:pt idx="3">
                  <c:v>474207.48868000001</c:v>
                </c:pt>
                <c:pt idx="4">
                  <c:v>460504.40295000002</c:v>
                </c:pt>
                <c:pt idx="5">
                  <c:v>439877.45783000003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490405.67524999997</c:v>
                </c:pt>
                <c:pt idx="2">
                  <c:v>434421.48194000003</c:v>
                </c:pt>
                <c:pt idx="3">
                  <c:v>528519.02058999997</c:v>
                </c:pt>
                <c:pt idx="4">
                  <c:v>352291.01225999999</c:v>
                </c:pt>
                <c:pt idx="5">
                  <c:v>532181.44374000002</c:v>
                </c:pt>
                <c:pt idx="6">
                  <c:v>370694.86504</c:v>
                </c:pt>
                <c:pt idx="7">
                  <c:v>500628.32678</c:v>
                </c:pt>
                <c:pt idx="8">
                  <c:v>600700.11855000001</c:v>
                </c:pt>
                <c:pt idx="9">
                  <c:v>535537.94203999999</c:v>
                </c:pt>
                <c:pt idx="10">
                  <c:v>601761.13127000001</c:v>
                </c:pt>
                <c:pt idx="11">
                  <c:v>544746.39404000004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1106046.27511</c:v>
                </c:pt>
                <c:pt idx="1">
                  <c:v>1057144.23272</c:v>
                </c:pt>
                <c:pt idx="2">
                  <c:v>1391569.8496999999</c:v>
                </c:pt>
                <c:pt idx="3">
                  <c:v>1067242.0069899999</c:v>
                </c:pt>
                <c:pt idx="4">
                  <c:v>1250195.00101</c:v>
                </c:pt>
                <c:pt idx="5">
                  <c:v>1321736.18674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1746708.6849799999</c:v>
                </c:pt>
                <c:pt idx="2">
                  <c:v>2254350.4908799999</c:v>
                </c:pt>
                <c:pt idx="3">
                  <c:v>2016306.50877</c:v>
                </c:pt>
                <c:pt idx="4">
                  <c:v>1903115.9358300001</c:v>
                </c:pt>
                <c:pt idx="5">
                  <c:v>2283539.2785899998</c:v>
                </c:pt>
                <c:pt idx="6">
                  <c:v>1597017.72698</c:v>
                </c:pt>
                <c:pt idx="7">
                  <c:v>1804283.4247600001</c:v>
                </c:pt>
                <c:pt idx="8">
                  <c:v>1755135.6265199999</c:v>
                </c:pt>
                <c:pt idx="9">
                  <c:v>1379826.9564400001</c:v>
                </c:pt>
                <c:pt idx="10">
                  <c:v>1338047.26147</c:v>
                </c:pt>
                <c:pt idx="11">
                  <c:v>1330545.2422199999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441307.09950999997</c:v>
                </c:pt>
                <c:pt idx="1">
                  <c:v>397258.84544</c:v>
                </c:pt>
                <c:pt idx="2">
                  <c:v>479031.32105999999</c:v>
                </c:pt>
                <c:pt idx="3">
                  <c:v>467655.91508000001</c:v>
                </c:pt>
                <c:pt idx="4">
                  <c:v>547035.87361000001</c:v>
                </c:pt>
                <c:pt idx="5">
                  <c:v>483520.52168000001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537866.99407999997</c:v>
                </c:pt>
                <c:pt idx="9">
                  <c:v>462048.16090000002</c:v>
                </c:pt>
                <c:pt idx="10">
                  <c:v>503422.24767000001</c:v>
                </c:pt>
                <c:pt idx="11">
                  <c:v>515295.40437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19904337.681000002</c:v>
                </c:pt>
                <c:pt idx="2">
                  <c:v>22609642.478</c:v>
                </c:pt>
                <c:pt idx="3">
                  <c:v>23331040.931000002</c:v>
                </c:pt>
                <c:pt idx="4">
                  <c:v>18931843.434</c:v>
                </c:pt>
                <c:pt idx="5">
                  <c:v>23359561.653000001</c:v>
                </c:pt>
                <c:pt idx="6">
                  <c:v>18536541.682</c:v>
                </c:pt>
                <c:pt idx="7">
                  <c:v>21275899.306000002</c:v>
                </c:pt>
                <c:pt idx="8">
                  <c:v>22596789.300999999</c:v>
                </c:pt>
                <c:pt idx="9">
                  <c:v>21300794.192000002</c:v>
                </c:pt>
                <c:pt idx="10">
                  <c:v>21870936.066</c:v>
                </c:pt>
                <c:pt idx="11">
                  <c:v>22899807.940000001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19340984.692000002</c:v>
                </c:pt>
                <c:pt idx="1">
                  <c:v>18589653.491999999</c:v>
                </c:pt>
                <c:pt idx="2">
                  <c:v>23587999.228999998</c:v>
                </c:pt>
                <c:pt idx="3">
                  <c:v>19298349.870000001</c:v>
                </c:pt>
                <c:pt idx="4">
                  <c:v>21658647.934</c:v>
                </c:pt>
                <c:pt idx="5">
                  <c:v>20901000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185387.21875999999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189314.94339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279088.06228000001</c:v>
                </c:pt>
                <c:pt idx="1">
                  <c:v>287110.70542000001</c:v>
                </c:pt>
                <c:pt idx="2">
                  <c:v>505895.29898000002</c:v>
                </c:pt>
                <c:pt idx="3">
                  <c:v>417869.74572000001</c:v>
                </c:pt>
                <c:pt idx="4">
                  <c:v>553859.89242000005</c:v>
                </c:pt>
                <c:pt idx="5">
                  <c:v>334374.99975999998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325086.05401000002</c:v>
                </c:pt>
                <c:pt idx="2">
                  <c:v>326941.74854</c:v>
                </c:pt>
                <c:pt idx="3">
                  <c:v>390461.09840999998</c:v>
                </c:pt>
                <c:pt idx="4">
                  <c:v>330384.31631000002</c:v>
                </c:pt>
                <c:pt idx="5">
                  <c:v>286911.48207999999</c:v>
                </c:pt>
                <c:pt idx="6">
                  <c:v>294368.00948000001</c:v>
                </c:pt>
                <c:pt idx="7">
                  <c:v>333532.23485000001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503261.04168000002</c:v>
                </c:pt>
                <c:pt idx="11">
                  <c:v>647435.86632000003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525867.99676999997</c:v>
                </c:pt>
                <c:pt idx="1">
                  <c:v>565983.79677999998</c:v>
                </c:pt>
                <c:pt idx="2">
                  <c:v>673842.76257999998</c:v>
                </c:pt>
                <c:pt idx="3">
                  <c:v>563221.82291999995</c:v>
                </c:pt>
                <c:pt idx="4">
                  <c:v>638463.93405000004</c:v>
                </c:pt>
                <c:pt idx="5">
                  <c:v>619136.80061000003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536898.83403999999</c:v>
                </c:pt>
                <c:pt idx="2">
                  <c:v>616160.55461999995</c:v>
                </c:pt>
                <c:pt idx="3">
                  <c:v>634998.59199999995</c:v>
                </c:pt>
                <c:pt idx="4">
                  <c:v>494716.69890000002</c:v>
                </c:pt>
                <c:pt idx="5">
                  <c:v>619966.64288000006</c:v>
                </c:pt>
                <c:pt idx="6">
                  <c:v>458391.53563</c:v>
                </c:pt>
                <c:pt idx="7">
                  <c:v>544492.34923000005</c:v>
                </c:pt>
                <c:pt idx="8">
                  <c:v>576829.57843999995</c:v>
                </c:pt>
                <c:pt idx="9">
                  <c:v>551134.32079000003</c:v>
                </c:pt>
                <c:pt idx="10">
                  <c:v>598847.01217</c:v>
                </c:pt>
                <c:pt idx="11">
                  <c:v>586368.50789000001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2549557.3796999999</c:v>
                </c:pt>
                <c:pt idx="1">
                  <c:v>2742220.8972699996</c:v>
                </c:pt>
                <c:pt idx="2">
                  <c:v>2963244.4834699999</c:v>
                </c:pt>
                <c:pt idx="3">
                  <c:v>2748701.2679500002</c:v>
                </c:pt>
                <c:pt idx="4">
                  <c:v>2408145.2561699999</c:v>
                </c:pt>
                <c:pt idx="5">
                  <c:v>2984396.7130100001</c:v>
                </c:pt>
                <c:pt idx="6">
                  <c:v>2311607.8848699997</c:v>
                </c:pt>
                <c:pt idx="7">
                  <c:v>2759881.1058600005</c:v>
                </c:pt>
                <c:pt idx="8">
                  <c:v>2981996.5856099995</c:v>
                </c:pt>
                <c:pt idx="9">
                  <c:v>3024017.0230100001</c:v>
                </c:pt>
                <c:pt idx="10">
                  <c:v>3317949.1647700006</c:v>
                </c:pt>
                <c:pt idx="11">
                  <c:v>3425595.0547099994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2861385.7082600002</c:v>
                </c:pt>
                <c:pt idx="1">
                  <c:v>2548035.5315399999</c:v>
                </c:pt>
                <c:pt idx="2">
                  <c:v>3182711.85782</c:v>
                </c:pt>
                <c:pt idx="3">
                  <c:v>2557352.0056200004</c:v>
                </c:pt>
                <c:pt idx="4">
                  <c:v>2896063.4992600004</c:v>
                </c:pt>
                <c:pt idx="5">
                  <c:v>2582029.4694400001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19904337.681000002</c:v>
                </c:pt>
                <c:pt idx="2">
                  <c:v>22609642.478</c:v>
                </c:pt>
                <c:pt idx="3">
                  <c:v>23331040.931000002</c:v>
                </c:pt>
                <c:pt idx="4">
                  <c:v>18931843.434</c:v>
                </c:pt>
                <c:pt idx="5">
                  <c:v>23359561.653000001</c:v>
                </c:pt>
                <c:pt idx="6">
                  <c:v>18536541.682</c:v>
                </c:pt>
                <c:pt idx="7">
                  <c:v>21275899.306000002</c:v>
                </c:pt>
                <c:pt idx="8">
                  <c:v>22596789.300999999</c:v>
                </c:pt>
                <c:pt idx="9">
                  <c:v>21300794.192000002</c:v>
                </c:pt>
                <c:pt idx="10">
                  <c:v>21870936.066</c:v>
                </c:pt>
                <c:pt idx="11">
                  <c:v>22899807.940000001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19340984.692000002</c:v>
                </c:pt>
                <c:pt idx="1">
                  <c:v>18589653.491999999</c:v>
                </c:pt>
                <c:pt idx="2">
                  <c:v>23587999.228999998</c:v>
                </c:pt>
                <c:pt idx="3">
                  <c:v>19298349.870000001</c:v>
                </c:pt>
                <c:pt idx="4">
                  <c:v>21658647.934</c:v>
                </c:pt>
                <c:pt idx="5">
                  <c:v>20901000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254170939.73100001</c:v>
                </c:pt>
                <c:pt idx="21">
                  <c:v>123376635.21700001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983029.36416</c:v>
                </c:pt>
                <c:pt idx="1">
                  <c:v>825747.22476999997</c:v>
                </c:pt>
                <c:pt idx="2">
                  <c:v>1115014.36237</c:v>
                </c:pt>
                <c:pt idx="3">
                  <c:v>860705.20131000003</c:v>
                </c:pt>
                <c:pt idx="4">
                  <c:v>944930.95643999998</c:v>
                </c:pt>
                <c:pt idx="5">
                  <c:v>781515.24454999994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828945.51020000002</c:v>
                </c:pt>
                <c:pt idx="1">
                  <c:v>938099.47031999996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864789.17327999999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993087.55908000004</c:v>
                </c:pt>
                <c:pt idx="8">
                  <c:v>1009052.9765099999</c:v>
                </c:pt>
                <c:pt idx="9">
                  <c:v>1039700.78813</c:v>
                </c:pt>
                <c:pt idx="10">
                  <c:v>1072880.77941</c:v>
                </c:pt>
                <c:pt idx="11">
                  <c:v>1122288.80834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324179.87316000002</c:v>
                </c:pt>
                <c:pt idx="1">
                  <c:v>308160.44287999999</c:v>
                </c:pt>
                <c:pt idx="2">
                  <c:v>307101.45058</c:v>
                </c:pt>
                <c:pt idx="3">
                  <c:v>235148.77002</c:v>
                </c:pt>
                <c:pt idx="4">
                  <c:v>249190.13792000001</c:v>
                </c:pt>
                <c:pt idx="5">
                  <c:v>273275.63776999997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209873.58611</c:v>
                </c:pt>
                <c:pt idx="4">
                  <c:v>189527.81724</c:v>
                </c:pt>
                <c:pt idx="5">
                  <c:v>293428.89767999999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238876.24402000001</c:v>
                </c:pt>
                <c:pt idx="10">
                  <c:v>354076.34114999999</c:v>
                </c:pt>
                <c:pt idx="11">
                  <c:v>414757.31993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170736.32375000001</c:v>
                </c:pt>
                <c:pt idx="2">
                  <c:v>208494.02588</c:v>
                </c:pt>
                <c:pt idx="3">
                  <c:v>168532.21651999999</c:v>
                </c:pt>
                <c:pt idx="4">
                  <c:v>185371.24176</c:v>
                </c:pt>
                <c:pt idx="5">
                  <c:v>170160.29895999999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157716.62091999999</c:v>
                </c:pt>
                <c:pt idx="5">
                  <c:v>182173.97292</c:v>
                </c:pt>
                <c:pt idx="6">
                  <c:v>160742.92937999999</c:v>
                </c:pt>
                <c:pt idx="7">
                  <c:v>235788.68835000001</c:v>
                </c:pt>
                <c:pt idx="8">
                  <c:v>261484.11635</c:v>
                </c:pt>
                <c:pt idx="9">
                  <c:v>246193.94370999999</c:v>
                </c:pt>
                <c:pt idx="10">
                  <c:v>231119.84904999999</c:v>
                </c:pt>
                <c:pt idx="11">
                  <c:v>237137.17118999999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404814</xdr:colOff>
      <xdr:row>0</xdr:row>
      <xdr:rowOff>37885</xdr:rowOff>
    </xdr:from>
    <xdr:to>
      <xdr:col>0</xdr:col>
      <xdr:colOff>3603626</xdr:colOff>
      <xdr:row>4</xdr:row>
      <xdr:rowOff>99316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4" y="37885"/>
          <a:ext cx="3198812" cy="855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D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796875" defaultRowHeight="12.5" x14ac:dyDescent="0.25"/>
  <cols>
    <col min="1" max="1" width="52.1796875" style="1" customWidth="1"/>
    <col min="2" max="2" width="17.8164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81640625" style="1" bestFit="1" customWidth="1"/>
    <col min="8" max="8" width="10.1796875" style="1" bestFit="1" customWidth="1"/>
    <col min="9" max="9" width="13.54296875" style="1" bestFit="1" customWidth="1"/>
    <col min="10" max="11" width="18.81640625" style="1" bestFit="1" customWidth="1"/>
    <col min="12" max="13" width="9.453125" style="1" bestFit="1" customWidth="1"/>
    <col min="14" max="16384" width="9.1796875" style="1"/>
  </cols>
  <sheetData>
    <row r="1" spans="1:13" ht="25" x14ac:dyDescent="0.5">
      <c r="B1" s="151" t="s">
        <v>229</v>
      </c>
      <c r="C1" s="151"/>
      <c r="D1" s="151"/>
      <c r="E1" s="151"/>
      <c r="F1" s="151"/>
      <c r="G1" s="151"/>
      <c r="H1" s="151"/>
      <c r="I1" s="151"/>
      <c r="J1" s="15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8" t="s">
        <v>125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8" x14ac:dyDescent="0.25">
      <c r="A6" s="3"/>
      <c r="B6" s="147" t="s">
        <v>227</v>
      </c>
      <c r="C6" s="147"/>
      <c r="D6" s="147"/>
      <c r="E6" s="147"/>
      <c r="F6" s="147" t="s">
        <v>228</v>
      </c>
      <c r="G6" s="147"/>
      <c r="H6" s="147"/>
      <c r="I6" s="147"/>
      <c r="J6" s="147" t="s">
        <v>104</v>
      </c>
      <c r="K6" s="147"/>
      <c r="L6" s="147"/>
      <c r="M6" s="147"/>
    </row>
    <row r="7" spans="1:13" ht="29" x14ac:dyDescent="0.4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5" x14ac:dyDescent="0.35">
      <c r="A8" s="85" t="s">
        <v>2</v>
      </c>
      <c r="B8" s="8">
        <f>B9+B18+B20</f>
        <v>2984396.7130100001</v>
      </c>
      <c r="C8" s="8">
        <f>C9+C18+C20</f>
        <v>2582029.4694400001</v>
      </c>
      <c r="D8" s="10">
        <f t="shared" ref="D8:D46" si="0">(C8-B8)/B8*100</f>
        <v>-13.482364519969625</v>
      </c>
      <c r="E8" s="10">
        <f>C8/C$44*100</f>
        <v>14.349822843121787</v>
      </c>
      <c r="F8" s="8">
        <f>F9+F18+F20</f>
        <v>16396265.997570001</v>
      </c>
      <c r="G8" s="8">
        <f>G9+G18+G20</f>
        <v>16627578.071939999</v>
      </c>
      <c r="H8" s="10">
        <f t="shared" ref="H8:H46" si="1">(G8-F8)/F8*100</f>
        <v>1.4107606841965123</v>
      </c>
      <c r="I8" s="10">
        <f t="shared" ref="I8:I44" si="2">G8/G$44*100</f>
        <v>15.424369886957079</v>
      </c>
      <c r="J8" s="8">
        <f>J9+J18+J20</f>
        <v>32512485.860660002</v>
      </c>
      <c r="K8" s="8">
        <f>K9+K18+K20</f>
        <v>34448624.890770003</v>
      </c>
      <c r="L8" s="10">
        <f t="shared" ref="L8:L46" si="3">(K8-J8)/J8*100</f>
        <v>5.9550630438034986</v>
      </c>
      <c r="M8" s="10">
        <f t="shared" ref="M8:M44" si="4">K8/K$44*100</f>
        <v>15.637287693029872</v>
      </c>
    </row>
    <row r="9" spans="1:13" ht="15.5" x14ac:dyDescent="0.35">
      <c r="A9" s="9" t="s">
        <v>3</v>
      </c>
      <c r="B9" s="8">
        <f>B10+B11+B12+B13+B14+B15+B16+B17</f>
        <v>1815481.75667</v>
      </c>
      <c r="C9" s="8">
        <f>C10+C11+C12+C13+C14+C15+C16+C17</f>
        <v>1625548.30963</v>
      </c>
      <c r="D9" s="10">
        <f t="shared" si="0"/>
        <v>-10.461875826743666</v>
      </c>
      <c r="E9" s="10">
        <f t="shared" ref="E9:E44" si="5">C9/C$44*100</f>
        <v>9.0341069078447358</v>
      </c>
      <c r="F9" s="8">
        <f>F10+F11+F12+F13+F14+F15+F16+F17</f>
        <v>10226972.22095</v>
      </c>
      <c r="G9" s="8">
        <f>G10+G11+G12+G13+G14+G15+G16+G17</f>
        <v>10950144.47608</v>
      </c>
      <c r="H9" s="10">
        <f t="shared" si="1"/>
        <v>7.0712253784026</v>
      </c>
      <c r="I9" s="10">
        <f t="shared" si="2"/>
        <v>10.157767895235731</v>
      </c>
      <c r="J9" s="8">
        <f>J10+J11+J12+J13+J14+J15+J16+J17</f>
        <v>20696093.262490001</v>
      </c>
      <c r="K9" s="8">
        <f>K10+K11+K12+K13+K14+K15+K16+K17</f>
        <v>22441034.403379999</v>
      </c>
      <c r="L9" s="10">
        <f t="shared" si="3"/>
        <v>8.4312585895259939</v>
      </c>
      <c r="M9" s="10">
        <f t="shared" si="4"/>
        <v>10.186673987932011</v>
      </c>
    </row>
    <row r="10" spans="1:13" ht="14" x14ac:dyDescent="0.3">
      <c r="A10" s="11" t="s">
        <v>130</v>
      </c>
      <c r="B10" s="12">
        <v>994772.19979999994</v>
      </c>
      <c r="C10" s="12">
        <v>781515.24454999994</v>
      </c>
      <c r="D10" s="13">
        <f t="shared" si="0"/>
        <v>-21.437767892274788</v>
      </c>
      <c r="E10" s="13">
        <f t="shared" si="5"/>
        <v>4.3433297106883</v>
      </c>
      <c r="F10" s="12">
        <v>5399080.0485500004</v>
      </c>
      <c r="G10" s="12">
        <v>5510942.3536</v>
      </c>
      <c r="H10" s="13">
        <f t="shared" si="1"/>
        <v>2.0718771354398018</v>
      </c>
      <c r="I10" s="13">
        <f t="shared" si="2"/>
        <v>5.1121584225829846</v>
      </c>
      <c r="J10" s="12">
        <v>10403380.24722</v>
      </c>
      <c r="K10" s="12">
        <v>11574213.98934</v>
      </c>
      <c r="L10" s="13">
        <f t="shared" si="3"/>
        <v>11.254358817009219</v>
      </c>
      <c r="M10" s="13">
        <f t="shared" si="4"/>
        <v>5.2538908170030894</v>
      </c>
    </row>
    <row r="11" spans="1:13" ht="14" x14ac:dyDescent="0.3">
      <c r="A11" s="11" t="s">
        <v>131</v>
      </c>
      <c r="B11" s="12">
        <v>293428.89767999999</v>
      </c>
      <c r="C11" s="12">
        <v>273275.63776999997</v>
      </c>
      <c r="D11" s="13">
        <f t="shared" si="0"/>
        <v>-6.8681919433777914</v>
      </c>
      <c r="E11" s="13">
        <f t="shared" si="5"/>
        <v>1.518749896449137</v>
      </c>
      <c r="F11" s="12">
        <v>1455893.77486</v>
      </c>
      <c r="G11" s="12">
        <v>1697056.3123300001</v>
      </c>
      <c r="H11" s="13">
        <f t="shared" si="1"/>
        <v>16.56456958840905</v>
      </c>
      <c r="I11" s="13">
        <f t="shared" si="2"/>
        <v>1.5742535784298517</v>
      </c>
      <c r="J11" s="12">
        <v>3064768.8190299999</v>
      </c>
      <c r="K11" s="12">
        <v>3193145.5473799999</v>
      </c>
      <c r="L11" s="13">
        <f t="shared" si="3"/>
        <v>4.1887899522102048</v>
      </c>
      <c r="M11" s="13">
        <f t="shared" si="4"/>
        <v>1.4494667270006758</v>
      </c>
    </row>
    <row r="12" spans="1:13" ht="14" x14ac:dyDescent="0.3">
      <c r="A12" s="11" t="s">
        <v>132</v>
      </c>
      <c r="B12" s="12">
        <v>182173.97292</v>
      </c>
      <c r="C12" s="12">
        <v>170160.29895999999</v>
      </c>
      <c r="D12" s="13">
        <f t="shared" si="0"/>
        <v>-6.5946159966965787</v>
      </c>
      <c r="E12" s="13">
        <f t="shared" si="5"/>
        <v>0.94567865080882296</v>
      </c>
      <c r="F12" s="12">
        <v>1152115.6174900001</v>
      </c>
      <c r="G12" s="12">
        <v>1073735.6573399999</v>
      </c>
      <c r="H12" s="13">
        <f t="shared" si="1"/>
        <v>-6.8031332064362431</v>
      </c>
      <c r="I12" s="13">
        <f t="shared" si="2"/>
        <v>0.99603777940312188</v>
      </c>
      <c r="J12" s="12">
        <v>2244129.7906399998</v>
      </c>
      <c r="K12" s="12">
        <v>2446202.35537</v>
      </c>
      <c r="L12" s="13">
        <f t="shared" si="3"/>
        <v>9.0044954428581185</v>
      </c>
      <c r="M12" s="13">
        <f t="shared" si="4"/>
        <v>1.1104062965525523</v>
      </c>
    </row>
    <row r="13" spans="1:13" ht="14" x14ac:dyDescent="0.3">
      <c r="A13" s="11" t="s">
        <v>133</v>
      </c>
      <c r="B13" s="12">
        <v>119314.41304</v>
      </c>
      <c r="C13" s="12">
        <v>112087.03611</v>
      </c>
      <c r="D13" s="13">
        <f t="shared" si="0"/>
        <v>-6.0574215183684723</v>
      </c>
      <c r="E13" s="13">
        <f t="shared" si="5"/>
        <v>0.62293212770260775</v>
      </c>
      <c r="F13" s="12">
        <v>753283.12401000003</v>
      </c>
      <c r="G13" s="12">
        <v>724668.86210000003</v>
      </c>
      <c r="H13" s="13">
        <f t="shared" si="1"/>
        <v>-3.798606526278709</v>
      </c>
      <c r="I13" s="13">
        <f t="shared" si="2"/>
        <v>0.67223022656880338</v>
      </c>
      <c r="J13" s="12">
        <v>1638494.9949399999</v>
      </c>
      <c r="K13" s="12">
        <v>1541585.8972</v>
      </c>
      <c r="L13" s="13">
        <f t="shared" si="3"/>
        <v>-5.9145189969621237</v>
      </c>
      <c r="M13" s="13">
        <f t="shared" si="4"/>
        <v>0.69977313330997082</v>
      </c>
    </row>
    <row r="14" spans="1:13" ht="14" x14ac:dyDescent="0.3">
      <c r="A14" s="11" t="s">
        <v>134</v>
      </c>
      <c r="B14" s="12">
        <v>111564.36086</v>
      </c>
      <c r="C14" s="12">
        <v>119517.36001999999</v>
      </c>
      <c r="D14" s="13">
        <f t="shared" si="0"/>
        <v>7.1286198376379897</v>
      </c>
      <c r="E14" s="13">
        <f t="shared" si="5"/>
        <v>0.66422671129953192</v>
      </c>
      <c r="F14" s="12">
        <v>831161.39228000003</v>
      </c>
      <c r="G14" s="12">
        <v>841831.63324</v>
      </c>
      <c r="H14" s="13">
        <f t="shared" si="1"/>
        <v>1.2837748551734218</v>
      </c>
      <c r="I14" s="13">
        <f t="shared" si="2"/>
        <v>0.78091484144329004</v>
      </c>
      <c r="J14" s="12">
        <v>2050878.0346899999</v>
      </c>
      <c r="K14" s="12">
        <v>1757918.0769199999</v>
      </c>
      <c r="L14" s="13">
        <f t="shared" si="3"/>
        <v>-14.28461141104777</v>
      </c>
      <c r="M14" s="13">
        <f t="shared" si="4"/>
        <v>0.79797294657590667</v>
      </c>
    </row>
    <row r="15" spans="1:13" ht="14" x14ac:dyDescent="0.3">
      <c r="A15" s="11" t="s">
        <v>135</v>
      </c>
      <c r="B15" s="12">
        <v>26325.63495</v>
      </c>
      <c r="C15" s="12">
        <v>79602.545379999996</v>
      </c>
      <c r="D15" s="13">
        <f t="shared" si="0"/>
        <v>202.37654488177878</v>
      </c>
      <c r="E15" s="13">
        <f t="shared" si="5"/>
        <v>0.44239712891902233</v>
      </c>
      <c r="F15" s="12">
        <v>192630.64233999999</v>
      </c>
      <c r="G15" s="12">
        <v>559881.31255999999</v>
      </c>
      <c r="H15" s="13">
        <f t="shared" si="1"/>
        <v>190.65018200572129</v>
      </c>
      <c r="I15" s="13">
        <f t="shared" si="2"/>
        <v>0.51936706719145753</v>
      </c>
      <c r="J15" s="12">
        <v>365652.33354000002</v>
      </c>
      <c r="K15" s="12">
        <v>862713.39092000003</v>
      </c>
      <c r="L15" s="13">
        <f t="shared" si="3"/>
        <v>135.93816086657756</v>
      </c>
      <c r="M15" s="13">
        <f t="shared" si="4"/>
        <v>0.39161207546661647</v>
      </c>
    </row>
    <row r="16" spans="1:13" ht="14" x14ac:dyDescent="0.3">
      <c r="A16" s="11" t="s">
        <v>136</v>
      </c>
      <c r="B16" s="12">
        <v>78822.504300000001</v>
      </c>
      <c r="C16" s="12">
        <v>80870.09461</v>
      </c>
      <c r="D16" s="13">
        <f t="shared" si="0"/>
        <v>2.5977229830288451</v>
      </c>
      <c r="E16" s="13">
        <f t="shared" si="5"/>
        <v>0.44944162903442209</v>
      </c>
      <c r="F16" s="12">
        <v>358150.58652000001</v>
      </c>
      <c r="G16" s="12">
        <v>456956.77964999998</v>
      </c>
      <c r="H16" s="13">
        <f t="shared" si="1"/>
        <v>27.58789091763288</v>
      </c>
      <c r="I16" s="13">
        <f t="shared" si="2"/>
        <v>0.42389038025740527</v>
      </c>
      <c r="J16" s="12">
        <v>783153.47738000005</v>
      </c>
      <c r="K16" s="12">
        <v>927677.35031000001</v>
      </c>
      <c r="L16" s="13">
        <f t="shared" si="3"/>
        <v>18.454093240254412</v>
      </c>
      <c r="M16" s="13">
        <f t="shared" si="4"/>
        <v>0.4211012096738842</v>
      </c>
    </row>
    <row r="17" spans="1:13" ht="14" x14ac:dyDescent="0.3">
      <c r="A17" s="11" t="s">
        <v>137</v>
      </c>
      <c r="B17" s="12">
        <v>9079.7731199999998</v>
      </c>
      <c r="C17" s="12">
        <v>8520.0922300000002</v>
      </c>
      <c r="D17" s="13">
        <f t="shared" si="0"/>
        <v>-6.1640404732932321</v>
      </c>
      <c r="E17" s="13">
        <f t="shared" si="5"/>
        <v>4.7351052942891096E-2</v>
      </c>
      <c r="F17" s="12">
        <v>84657.034899999999</v>
      </c>
      <c r="G17" s="12">
        <v>85071.565260000003</v>
      </c>
      <c r="H17" s="13">
        <f t="shared" si="1"/>
        <v>0.48965849145279283</v>
      </c>
      <c r="I17" s="13">
        <f t="shared" si="2"/>
        <v>7.8915599358815813E-2</v>
      </c>
      <c r="J17" s="12">
        <v>145635.56505</v>
      </c>
      <c r="K17" s="12">
        <v>137577.79594000001</v>
      </c>
      <c r="L17" s="13">
        <f t="shared" si="3"/>
        <v>-5.532830601669021</v>
      </c>
      <c r="M17" s="13">
        <f t="shared" si="4"/>
        <v>6.2450782349316877E-2</v>
      </c>
    </row>
    <row r="18" spans="1:13" ht="15.5" x14ac:dyDescent="0.35">
      <c r="A18" s="9" t="s">
        <v>12</v>
      </c>
      <c r="B18" s="8">
        <f>B19</f>
        <v>369561.76286000002</v>
      </c>
      <c r="C18" s="8">
        <f>C19</f>
        <v>290815.79784999997</v>
      </c>
      <c r="D18" s="10">
        <f t="shared" si="0"/>
        <v>-21.307930885650403</v>
      </c>
      <c r="E18" s="10">
        <f t="shared" si="5"/>
        <v>1.6162306544215033</v>
      </c>
      <c r="F18" s="8">
        <f>F19</f>
        <v>2050357.9898900001</v>
      </c>
      <c r="G18" s="8">
        <f>G19</f>
        <v>1695332.44832</v>
      </c>
      <c r="H18" s="10">
        <f t="shared" si="1"/>
        <v>-17.315295344548439</v>
      </c>
      <c r="I18" s="10">
        <f t="shared" si="2"/>
        <v>1.5726544570178209</v>
      </c>
      <c r="J18" s="8">
        <f>J19</f>
        <v>3915423.5961500001</v>
      </c>
      <c r="K18" s="8">
        <f>K19</f>
        <v>3708576.06703</v>
      </c>
      <c r="L18" s="10">
        <f t="shared" si="3"/>
        <v>-5.2828901915846691</v>
      </c>
      <c r="M18" s="10">
        <f t="shared" si="4"/>
        <v>1.6834364528487018</v>
      </c>
    </row>
    <row r="19" spans="1:13" ht="14" x14ac:dyDescent="0.3">
      <c r="A19" s="11" t="s">
        <v>138</v>
      </c>
      <c r="B19" s="12">
        <v>369561.76286000002</v>
      </c>
      <c r="C19" s="12">
        <v>290815.79784999997</v>
      </c>
      <c r="D19" s="13">
        <f t="shared" si="0"/>
        <v>-21.307930885650403</v>
      </c>
      <c r="E19" s="13">
        <f t="shared" si="5"/>
        <v>1.6162306544215033</v>
      </c>
      <c r="F19" s="12">
        <v>2050357.9898900001</v>
      </c>
      <c r="G19" s="12">
        <v>1695332.44832</v>
      </c>
      <c r="H19" s="13">
        <f t="shared" si="1"/>
        <v>-17.315295344548439</v>
      </c>
      <c r="I19" s="13">
        <f t="shared" si="2"/>
        <v>1.5726544570178209</v>
      </c>
      <c r="J19" s="12">
        <v>3915423.5961500001</v>
      </c>
      <c r="K19" s="12">
        <v>3708576.06703</v>
      </c>
      <c r="L19" s="13">
        <f t="shared" si="3"/>
        <v>-5.2828901915846691</v>
      </c>
      <c r="M19" s="13">
        <f t="shared" si="4"/>
        <v>1.6834364528487018</v>
      </c>
    </row>
    <row r="20" spans="1:13" ht="15.5" x14ac:dyDescent="0.35">
      <c r="A20" s="9" t="s">
        <v>110</v>
      </c>
      <c r="B20" s="8">
        <f>B21</f>
        <v>799353.19348000002</v>
      </c>
      <c r="C20" s="8">
        <f>C21</f>
        <v>665665.36196000001</v>
      </c>
      <c r="D20" s="10">
        <f t="shared" si="0"/>
        <v>-16.724500835229968</v>
      </c>
      <c r="E20" s="10">
        <f t="shared" si="5"/>
        <v>3.6994852808555483</v>
      </c>
      <c r="F20" s="8">
        <f>F21</f>
        <v>4118935.7867299998</v>
      </c>
      <c r="G20" s="8">
        <f>G21</f>
        <v>3982101.1475399998</v>
      </c>
      <c r="H20" s="10">
        <f t="shared" si="1"/>
        <v>-3.3220872156065409</v>
      </c>
      <c r="I20" s="10">
        <f t="shared" si="2"/>
        <v>3.6939475347035273</v>
      </c>
      <c r="J20" s="8">
        <f>J21</f>
        <v>7900969.0020199995</v>
      </c>
      <c r="K20" s="8">
        <f>K21</f>
        <v>8299014.4203599999</v>
      </c>
      <c r="L20" s="10">
        <f t="shared" si="3"/>
        <v>5.037931654183609</v>
      </c>
      <c r="M20" s="10">
        <f t="shared" si="4"/>
        <v>3.7671772522491578</v>
      </c>
    </row>
    <row r="21" spans="1:13" ht="14" x14ac:dyDescent="0.3">
      <c r="A21" s="11" t="s">
        <v>139</v>
      </c>
      <c r="B21" s="12">
        <v>799353.19348000002</v>
      </c>
      <c r="C21" s="12">
        <v>665665.36196000001</v>
      </c>
      <c r="D21" s="13">
        <f t="shared" si="0"/>
        <v>-16.724500835229968</v>
      </c>
      <c r="E21" s="13">
        <f t="shared" si="5"/>
        <v>3.6994852808555483</v>
      </c>
      <c r="F21" s="12">
        <v>4118935.7867299998</v>
      </c>
      <c r="G21" s="12">
        <v>3982101.1475399998</v>
      </c>
      <c r="H21" s="13">
        <f t="shared" si="1"/>
        <v>-3.3220872156065409</v>
      </c>
      <c r="I21" s="13">
        <f t="shared" si="2"/>
        <v>3.6939475347035273</v>
      </c>
      <c r="J21" s="12">
        <v>7900969.0020199995</v>
      </c>
      <c r="K21" s="12">
        <v>8299014.4203599999</v>
      </c>
      <c r="L21" s="13">
        <f t="shared" si="3"/>
        <v>5.037931654183609</v>
      </c>
      <c r="M21" s="13">
        <f t="shared" si="4"/>
        <v>3.7671772522491578</v>
      </c>
    </row>
    <row r="22" spans="1:13" ht="16.5" x14ac:dyDescent="0.35">
      <c r="A22" s="85" t="s">
        <v>14</v>
      </c>
      <c r="B22" s="8">
        <f>B23+B27+B29</f>
        <v>17242763.264179997</v>
      </c>
      <c r="C22" s="8">
        <f>C23+C27+C29</f>
        <v>14927908.86665</v>
      </c>
      <c r="D22" s="10">
        <f t="shared" si="0"/>
        <v>-13.42507788376855</v>
      </c>
      <c r="E22" s="10">
        <f t="shared" si="5"/>
        <v>82.962975515981896</v>
      </c>
      <c r="F22" s="8">
        <f>F23+F27+F29</f>
        <v>94149064.51327002</v>
      </c>
      <c r="G22" s="8">
        <f>G23+G27+G29</f>
        <v>88357308.223220006</v>
      </c>
      <c r="H22" s="10">
        <f t="shared" si="1"/>
        <v>-6.1516875605637953</v>
      </c>
      <c r="I22" s="10">
        <f t="shared" si="2"/>
        <v>81.963578721709197</v>
      </c>
      <c r="J22" s="8">
        <f>J23+J27+J29</f>
        <v>185792148.24165997</v>
      </c>
      <c r="K22" s="8">
        <f>K23+K27+K29</f>
        <v>179933806.60398</v>
      </c>
      <c r="L22" s="10">
        <f t="shared" si="3"/>
        <v>-3.1531696538973302</v>
      </c>
      <c r="M22" s="10">
        <f t="shared" si="4"/>
        <v>81.677475036813931</v>
      </c>
    </row>
    <row r="23" spans="1:13" ht="15.5" x14ac:dyDescent="0.35">
      <c r="A23" s="9" t="s">
        <v>15</v>
      </c>
      <c r="B23" s="8">
        <f>B24+B25+B26</f>
        <v>1378037.52091</v>
      </c>
      <c r="C23" s="8">
        <f>C24+C25+C26</f>
        <v>1158410.7033299999</v>
      </c>
      <c r="D23" s="10">
        <f>(C23-B23)/B23*100</f>
        <v>-15.93765149696123</v>
      </c>
      <c r="E23" s="10">
        <f t="shared" si="5"/>
        <v>6.4379545505214022</v>
      </c>
      <c r="F23" s="8">
        <f>F24+F25+F26</f>
        <v>7716411.4327700008</v>
      </c>
      <c r="G23" s="8">
        <f>G24+G25+G26</f>
        <v>7119893.7509200005</v>
      </c>
      <c r="H23" s="10">
        <f t="shared" si="1"/>
        <v>-7.7305064283730811</v>
      </c>
      <c r="I23" s="10">
        <f t="shared" si="2"/>
        <v>6.6046825517753387</v>
      </c>
      <c r="J23" s="8">
        <f>J24+J25+J26</f>
        <v>15497723.66495</v>
      </c>
      <c r="K23" s="8">
        <f>K24+K25+K26</f>
        <v>14566405.71377</v>
      </c>
      <c r="L23" s="10">
        <f t="shared" si="3"/>
        <v>-6.0093854511439604</v>
      </c>
      <c r="M23" s="10">
        <f t="shared" si="4"/>
        <v>6.6121384386709057</v>
      </c>
    </row>
    <row r="24" spans="1:13" ht="14" x14ac:dyDescent="0.3">
      <c r="A24" s="11" t="s">
        <v>140</v>
      </c>
      <c r="B24" s="12">
        <v>980913.29637999996</v>
      </c>
      <c r="C24" s="12">
        <v>772084.73563999997</v>
      </c>
      <c r="D24" s="13">
        <f t="shared" si="0"/>
        <v>-21.289196660975939</v>
      </c>
      <c r="E24" s="13">
        <f t="shared" si="5"/>
        <v>4.2909189486189065</v>
      </c>
      <c r="F24" s="12">
        <v>5385476.0624200003</v>
      </c>
      <c r="G24" s="12">
        <v>4813244.4517700002</v>
      </c>
      <c r="H24" s="13">
        <f t="shared" si="1"/>
        <v>-10.625460108216766</v>
      </c>
      <c r="I24" s="13">
        <f t="shared" si="2"/>
        <v>4.4649474781736771</v>
      </c>
      <c r="J24" s="12">
        <v>10664659.194979999</v>
      </c>
      <c r="K24" s="12">
        <v>9780672.3230300006</v>
      </c>
      <c r="L24" s="13">
        <f t="shared" si="3"/>
        <v>-8.2889369063579945</v>
      </c>
      <c r="M24" s="13">
        <f t="shared" si="4"/>
        <v>4.4397472303010206</v>
      </c>
    </row>
    <row r="25" spans="1:13" ht="14" x14ac:dyDescent="0.3">
      <c r="A25" s="11" t="s">
        <v>141</v>
      </c>
      <c r="B25" s="12">
        <v>171939.23658</v>
      </c>
      <c r="C25" s="12">
        <v>160562.82655999999</v>
      </c>
      <c r="D25" s="13">
        <f t="shared" si="0"/>
        <v>-6.6165293311086604</v>
      </c>
      <c r="E25" s="13">
        <f t="shared" si="5"/>
        <v>0.89233997659469</v>
      </c>
      <c r="F25" s="12">
        <v>977070.39049000002</v>
      </c>
      <c r="G25" s="12">
        <v>1025761.12028</v>
      </c>
      <c r="H25" s="13">
        <f t="shared" si="1"/>
        <v>4.9833389962397332</v>
      </c>
      <c r="I25" s="13">
        <f t="shared" si="2"/>
        <v>0.95153478554752713</v>
      </c>
      <c r="J25" s="12">
        <v>1916152.0583200001</v>
      </c>
      <c r="K25" s="12">
        <v>2105271.8643100001</v>
      </c>
      <c r="L25" s="13">
        <f t="shared" si="3"/>
        <v>9.8697702600811414</v>
      </c>
      <c r="M25" s="13">
        <f t="shared" si="4"/>
        <v>0.95564748719701265</v>
      </c>
    </row>
    <row r="26" spans="1:13" ht="14" x14ac:dyDescent="0.3">
      <c r="A26" s="11" t="s">
        <v>142</v>
      </c>
      <c r="B26" s="12">
        <v>225184.98795000001</v>
      </c>
      <c r="C26" s="12">
        <v>225763.14113</v>
      </c>
      <c r="D26" s="13">
        <f t="shared" si="0"/>
        <v>0.25674588047066743</v>
      </c>
      <c r="E26" s="13">
        <f t="shared" si="5"/>
        <v>1.2546956253078054</v>
      </c>
      <c r="F26" s="12">
        <v>1353864.9798600001</v>
      </c>
      <c r="G26" s="12">
        <v>1280888.1788699999</v>
      </c>
      <c r="H26" s="13">
        <f t="shared" si="1"/>
        <v>-5.3902569366663498</v>
      </c>
      <c r="I26" s="13">
        <f t="shared" si="2"/>
        <v>1.1882002880541345</v>
      </c>
      <c r="J26" s="12">
        <v>2916912.4116500001</v>
      </c>
      <c r="K26" s="12">
        <v>2680461.5264300001</v>
      </c>
      <c r="L26" s="13">
        <f t="shared" si="3"/>
        <v>-8.1062045015690973</v>
      </c>
      <c r="M26" s="13">
        <f t="shared" si="4"/>
        <v>1.2167437211728718</v>
      </c>
    </row>
    <row r="27" spans="1:13" ht="15.5" x14ac:dyDescent="0.35">
      <c r="A27" s="9" t="s">
        <v>19</v>
      </c>
      <c r="B27" s="8">
        <f>B28</f>
        <v>3166413.0656900001</v>
      </c>
      <c r="C27" s="8">
        <f>C28</f>
        <v>2365555.2329500001</v>
      </c>
      <c r="D27" s="10">
        <f t="shared" si="0"/>
        <v>-25.292272869190025</v>
      </c>
      <c r="E27" s="10">
        <f t="shared" si="5"/>
        <v>13.146751003509799</v>
      </c>
      <c r="F27" s="8">
        <f>F28</f>
        <v>16876659.360690001</v>
      </c>
      <c r="G27" s="8">
        <f>G28</f>
        <v>14593613.57917</v>
      </c>
      <c r="H27" s="10">
        <f t="shared" si="1"/>
        <v>-13.527829961643898</v>
      </c>
      <c r="I27" s="10">
        <f t="shared" si="2"/>
        <v>13.537587546336791</v>
      </c>
      <c r="J27" s="8">
        <f>J28</f>
        <v>30278243.79851</v>
      </c>
      <c r="K27" s="8">
        <f>K28</f>
        <v>31237854.712230001</v>
      </c>
      <c r="L27" s="10">
        <f t="shared" si="3"/>
        <v>3.1693083657884515</v>
      </c>
      <c r="M27" s="10">
        <f t="shared" si="4"/>
        <v>14.179820605236673</v>
      </c>
    </row>
    <row r="28" spans="1:13" ht="14" x14ac:dyDescent="0.3">
      <c r="A28" s="11" t="s">
        <v>143</v>
      </c>
      <c r="B28" s="12">
        <v>3166413.0656900001</v>
      </c>
      <c r="C28" s="12">
        <v>2365555.2329500001</v>
      </c>
      <c r="D28" s="13">
        <f t="shared" si="0"/>
        <v>-25.292272869190025</v>
      </c>
      <c r="E28" s="13">
        <f t="shared" si="5"/>
        <v>13.146751003509799</v>
      </c>
      <c r="F28" s="12">
        <v>16876659.360690001</v>
      </c>
      <c r="G28" s="12">
        <v>14593613.57917</v>
      </c>
      <c r="H28" s="13">
        <f t="shared" si="1"/>
        <v>-13.527829961643898</v>
      </c>
      <c r="I28" s="13">
        <f t="shared" si="2"/>
        <v>13.537587546336791</v>
      </c>
      <c r="J28" s="12">
        <v>30278243.79851</v>
      </c>
      <c r="K28" s="12">
        <v>31237854.712230001</v>
      </c>
      <c r="L28" s="13">
        <f t="shared" si="3"/>
        <v>3.1693083657884515</v>
      </c>
      <c r="M28" s="13">
        <f t="shared" si="4"/>
        <v>14.179820605236673</v>
      </c>
    </row>
    <row r="29" spans="1:13" ht="15.5" x14ac:dyDescent="0.35">
      <c r="A29" s="9" t="s">
        <v>21</v>
      </c>
      <c r="B29" s="8">
        <f>B30+B31+B32+B33+B34+B35+B36+B37+B38+B39+B40+B41</f>
        <v>12698312.677579999</v>
      </c>
      <c r="C29" s="8">
        <f>C30+C31+C32+C33+C34+C35+C36+C37+C38+C39+C40+C41</f>
        <v>11403942.930370001</v>
      </c>
      <c r="D29" s="10">
        <f t="shared" si="0"/>
        <v>-10.193242047782638</v>
      </c>
      <c r="E29" s="10">
        <f t="shared" si="5"/>
        <v>63.378269961950693</v>
      </c>
      <c r="F29" s="8">
        <f>F30+F31+F32+F33+F34+F35+F36+F37+F38+F39+F40+F41</f>
        <v>69555993.719810009</v>
      </c>
      <c r="G29" s="8">
        <f>G30+G31+G32+G33+G34+G35+G36+G37+G38+G39+G40+G41</f>
        <v>66643800.893130004</v>
      </c>
      <c r="H29" s="10">
        <f t="shared" si="1"/>
        <v>-4.1868323216128429</v>
      </c>
      <c r="I29" s="10">
        <f t="shared" si="2"/>
        <v>61.821308623597062</v>
      </c>
      <c r="J29" s="8">
        <f>J30+J31+J32+J33+J34+J35+J36+J37+J38+J39+J40+J41</f>
        <v>140016180.77819997</v>
      </c>
      <c r="K29" s="8">
        <f>K30+K31+K32+K33+K34+K35+K36+K37+K38+K39+K40+K41</f>
        <v>134129546.17797999</v>
      </c>
      <c r="L29" s="10">
        <f t="shared" si="3"/>
        <v>-4.2042530852523496</v>
      </c>
      <c r="M29" s="10">
        <f t="shared" si="4"/>
        <v>60.885515992906349</v>
      </c>
    </row>
    <row r="30" spans="1:13" ht="14" x14ac:dyDescent="0.3">
      <c r="A30" s="11" t="s">
        <v>144</v>
      </c>
      <c r="B30" s="12">
        <v>1965714.2309699999</v>
      </c>
      <c r="C30" s="12">
        <v>1659500.8228500001</v>
      </c>
      <c r="D30" s="13">
        <f t="shared" si="0"/>
        <v>-15.577717416681466</v>
      </c>
      <c r="E30" s="13">
        <f t="shared" si="5"/>
        <v>9.2228005519538492</v>
      </c>
      <c r="F30" s="12">
        <v>10783144.1459</v>
      </c>
      <c r="G30" s="12">
        <v>10010996.839199999</v>
      </c>
      <c r="H30" s="13">
        <f t="shared" si="1"/>
        <v>-7.1606879798002954</v>
      </c>
      <c r="I30" s="13">
        <f t="shared" si="2"/>
        <v>9.286579050593085</v>
      </c>
      <c r="J30" s="12">
        <v>21598688.887979999</v>
      </c>
      <c r="K30" s="12">
        <v>20422628.007229999</v>
      </c>
      <c r="L30" s="13">
        <f t="shared" si="3"/>
        <v>-5.4450568127054062</v>
      </c>
      <c r="M30" s="13">
        <f t="shared" si="4"/>
        <v>9.2704574016930117</v>
      </c>
    </row>
    <row r="31" spans="1:13" ht="14" x14ac:dyDescent="0.3">
      <c r="A31" s="11" t="s">
        <v>145</v>
      </c>
      <c r="B31" s="12">
        <v>2768705.1265599998</v>
      </c>
      <c r="C31" s="12">
        <v>3009028.6711200001</v>
      </c>
      <c r="D31" s="13">
        <f t="shared" si="0"/>
        <v>8.679997817557128</v>
      </c>
      <c r="E31" s="13">
        <f t="shared" si="5"/>
        <v>16.722902999945617</v>
      </c>
      <c r="F31" s="12">
        <v>15250785.392550001</v>
      </c>
      <c r="G31" s="12">
        <v>17337288.146979999</v>
      </c>
      <c r="H31" s="13">
        <f t="shared" si="1"/>
        <v>13.681280673251445</v>
      </c>
      <c r="I31" s="13">
        <f t="shared" si="2"/>
        <v>16.082723777256376</v>
      </c>
      <c r="J31" s="12">
        <v>30205478.984000001</v>
      </c>
      <c r="K31" s="12">
        <v>33063848.256779999</v>
      </c>
      <c r="L31" s="13">
        <f t="shared" si="3"/>
        <v>9.4630820928020718</v>
      </c>
      <c r="M31" s="13">
        <f t="shared" si="4"/>
        <v>15.008695095068465</v>
      </c>
    </row>
    <row r="32" spans="1:13" ht="14" x14ac:dyDescent="0.3">
      <c r="A32" s="11" t="s">
        <v>146</v>
      </c>
      <c r="B32" s="12">
        <v>101131.22425</v>
      </c>
      <c r="C32" s="12">
        <v>185387.21875999999</v>
      </c>
      <c r="D32" s="13">
        <f t="shared" si="0"/>
        <v>83.3135316365954</v>
      </c>
      <c r="E32" s="13">
        <f t="shared" si="5"/>
        <v>1.0303034020607182</v>
      </c>
      <c r="F32" s="12">
        <v>678209.37032999995</v>
      </c>
      <c r="G32" s="12">
        <v>675269.24106999999</v>
      </c>
      <c r="H32" s="13">
        <f t="shared" si="1"/>
        <v>-0.43351351199547178</v>
      </c>
      <c r="I32" s="13">
        <f t="shared" si="2"/>
        <v>0.62640527095917842</v>
      </c>
      <c r="J32" s="12">
        <v>1569140.34849</v>
      </c>
      <c r="K32" s="12">
        <v>1450123.24918</v>
      </c>
      <c r="L32" s="13">
        <f t="shared" si="3"/>
        <v>-7.5848600429229514</v>
      </c>
      <c r="M32" s="13">
        <f t="shared" si="4"/>
        <v>0.6582554313758574</v>
      </c>
    </row>
    <row r="33" spans="1:13" ht="14" x14ac:dyDescent="0.3">
      <c r="A33" s="11" t="s">
        <v>147</v>
      </c>
      <c r="B33" s="12">
        <v>1356587.2153100001</v>
      </c>
      <c r="C33" s="12">
        <v>1339957.42191</v>
      </c>
      <c r="D33" s="13">
        <f t="shared" si="0"/>
        <v>-1.2258550878499861</v>
      </c>
      <c r="E33" s="13">
        <f t="shared" si="5"/>
        <v>7.4469140841777328</v>
      </c>
      <c r="F33" s="12">
        <v>7335766.76009</v>
      </c>
      <c r="G33" s="12">
        <v>7925875.4002200002</v>
      </c>
      <c r="H33" s="13">
        <f t="shared" si="1"/>
        <v>8.0442666653534705</v>
      </c>
      <c r="I33" s="13">
        <f t="shared" si="2"/>
        <v>7.3523415931051304</v>
      </c>
      <c r="J33" s="12">
        <v>14630796.438999999</v>
      </c>
      <c r="K33" s="12">
        <v>15756327.810970001</v>
      </c>
      <c r="L33" s="13">
        <f t="shared" si="3"/>
        <v>7.6928920217205254</v>
      </c>
      <c r="M33" s="13">
        <f t="shared" si="4"/>
        <v>7.1522805844084951</v>
      </c>
    </row>
    <row r="34" spans="1:13" ht="14" x14ac:dyDescent="0.3">
      <c r="A34" s="11" t="s">
        <v>148</v>
      </c>
      <c r="B34" s="12">
        <v>903204.04480999999</v>
      </c>
      <c r="C34" s="12">
        <v>978791.97849000001</v>
      </c>
      <c r="D34" s="13">
        <f t="shared" si="0"/>
        <v>8.3688657191411124</v>
      </c>
      <c r="E34" s="13">
        <f t="shared" si="5"/>
        <v>5.4397099869841563</v>
      </c>
      <c r="F34" s="12">
        <v>4960700.17191</v>
      </c>
      <c r="G34" s="12">
        <v>5527984.6508299997</v>
      </c>
      <c r="H34" s="13">
        <f t="shared" si="1"/>
        <v>11.435572787330548</v>
      </c>
      <c r="I34" s="13">
        <f t="shared" si="2"/>
        <v>5.1279675016359691</v>
      </c>
      <c r="J34" s="12">
        <v>9869797.1099599991</v>
      </c>
      <c r="K34" s="12">
        <v>10929559.24254</v>
      </c>
      <c r="L34" s="13">
        <f t="shared" si="3"/>
        <v>10.737425711725658</v>
      </c>
      <c r="M34" s="13">
        <f t="shared" si="4"/>
        <v>4.9612622499600576</v>
      </c>
    </row>
    <row r="35" spans="1:13" ht="14" x14ac:dyDescent="0.3">
      <c r="A35" s="11" t="s">
        <v>149</v>
      </c>
      <c r="B35" s="12">
        <v>1343496.24389</v>
      </c>
      <c r="C35" s="12">
        <v>1090481.78914</v>
      </c>
      <c r="D35" s="13">
        <f t="shared" si="0"/>
        <v>-18.832539048818941</v>
      </c>
      <c r="E35" s="13">
        <f t="shared" si="5"/>
        <v>6.0604345043371373</v>
      </c>
      <c r="F35" s="12">
        <v>7810673.0788399996</v>
      </c>
      <c r="G35" s="12">
        <v>6498809.8309699995</v>
      </c>
      <c r="H35" s="13">
        <f t="shared" si="1"/>
        <v>-16.795777196513146</v>
      </c>
      <c r="I35" s="13">
        <f t="shared" si="2"/>
        <v>6.0285416327128942</v>
      </c>
      <c r="J35" s="12">
        <v>14485398.09433</v>
      </c>
      <c r="K35" s="12">
        <v>13068525.660399999</v>
      </c>
      <c r="L35" s="13">
        <f t="shared" si="3"/>
        <v>-9.7813841546032823</v>
      </c>
      <c r="M35" s="13">
        <f t="shared" si="4"/>
        <v>5.9322047287342441</v>
      </c>
    </row>
    <row r="36" spans="1:13" ht="14" x14ac:dyDescent="0.3">
      <c r="A36" s="11" t="s">
        <v>150</v>
      </c>
      <c r="B36" s="12">
        <v>2283539.2785899998</v>
      </c>
      <c r="C36" s="12">
        <v>1321736.18674</v>
      </c>
      <c r="D36" s="13">
        <f t="shared" si="0"/>
        <v>-42.118964226613926</v>
      </c>
      <c r="E36" s="13">
        <f t="shared" si="5"/>
        <v>7.345648200202727</v>
      </c>
      <c r="F36" s="12">
        <v>11827934.254170001</v>
      </c>
      <c r="G36" s="12">
        <v>7193933.5522699999</v>
      </c>
      <c r="H36" s="13">
        <f t="shared" si="1"/>
        <v>-39.178444877356831</v>
      </c>
      <c r="I36" s="13">
        <f t="shared" si="2"/>
        <v>6.6733646699670688</v>
      </c>
      <c r="J36" s="12">
        <v>24921462.185540002</v>
      </c>
      <c r="K36" s="12">
        <v>16398789.790659999</v>
      </c>
      <c r="L36" s="13">
        <f t="shared" si="3"/>
        <v>-34.198123414383971</v>
      </c>
      <c r="M36" s="13">
        <f t="shared" si="4"/>
        <v>7.4439137871880297</v>
      </c>
    </row>
    <row r="37" spans="1:13" ht="14" x14ac:dyDescent="0.3">
      <c r="A37" s="14" t="s">
        <v>151</v>
      </c>
      <c r="B37" s="12">
        <v>522786.63435000001</v>
      </c>
      <c r="C37" s="12">
        <v>413650.30946000002</v>
      </c>
      <c r="D37" s="13">
        <f t="shared" si="0"/>
        <v>-20.875882763470653</v>
      </c>
      <c r="E37" s="13">
        <f t="shared" si="5"/>
        <v>2.2988926850013391</v>
      </c>
      <c r="F37" s="12">
        <v>2827520.2051300001</v>
      </c>
      <c r="G37" s="12">
        <v>2391794.8441900001</v>
      </c>
      <c r="H37" s="13">
        <f t="shared" si="1"/>
        <v>-15.410159055608474</v>
      </c>
      <c r="I37" s="13">
        <f t="shared" si="2"/>
        <v>2.2187192994005964</v>
      </c>
      <c r="J37" s="12">
        <v>5215380.9804100003</v>
      </c>
      <c r="K37" s="12">
        <v>5011471.9872000003</v>
      </c>
      <c r="L37" s="13">
        <f t="shared" si="3"/>
        <v>-3.9097621818218533</v>
      </c>
      <c r="M37" s="13">
        <f t="shared" si="4"/>
        <v>2.2748608827751347</v>
      </c>
    </row>
    <row r="38" spans="1:13" ht="14" x14ac:dyDescent="0.3">
      <c r="A38" s="11" t="s">
        <v>152</v>
      </c>
      <c r="B38" s="12">
        <v>532181.44374000002</v>
      </c>
      <c r="C38" s="12">
        <v>439877.45783000003</v>
      </c>
      <c r="D38" s="13">
        <f t="shared" si="0"/>
        <v>-17.344457796445749</v>
      </c>
      <c r="E38" s="13">
        <f t="shared" si="5"/>
        <v>2.4446520333140427</v>
      </c>
      <c r="F38" s="12">
        <v>2696766.8729300001</v>
      </c>
      <c r="G38" s="12">
        <v>3049913.3644599998</v>
      </c>
      <c r="H38" s="13">
        <f t="shared" si="1"/>
        <v>13.095180568808715</v>
      </c>
      <c r="I38" s="13">
        <f t="shared" si="2"/>
        <v>2.8292149135052052</v>
      </c>
      <c r="J38" s="12">
        <v>7011969.1406800002</v>
      </c>
      <c r="K38" s="12">
        <v>6203982.1421800004</v>
      </c>
      <c r="L38" s="13">
        <f t="shared" si="3"/>
        <v>-11.522968545489684</v>
      </c>
      <c r="M38" s="13">
        <f t="shared" si="4"/>
        <v>2.8161778273385227</v>
      </c>
    </row>
    <row r="39" spans="1:13" ht="14" x14ac:dyDescent="0.3">
      <c r="A39" s="11" t="s">
        <v>153</v>
      </c>
      <c r="B39" s="12">
        <v>286911.48207999999</v>
      </c>
      <c r="C39" s="12">
        <v>334374.99975999998</v>
      </c>
      <c r="D39" s="13">
        <f>(C39-B39)/B39*100</f>
        <v>16.542913283186643</v>
      </c>
      <c r="E39" s="13">
        <f t="shared" si="5"/>
        <v>1.8583141929691243</v>
      </c>
      <c r="F39" s="12">
        <v>1955159.6539799999</v>
      </c>
      <c r="G39" s="12">
        <v>2378198.7045800001</v>
      </c>
      <c r="H39" s="13">
        <f t="shared" si="1"/>
        <v>21.63705913933142</v>
      </c>
      <c r="I39" s="13">
        <f t="shared" si="2"/>
        <v>2.2061070064092769</v>
      </c>
      <c r="J39" s="12">
        <v>3823997.2631999999</v>
      </c>
      <c r="K39" s="12">
        <v>4787551.9821899999</v>
      </c>
      <c r="L39" s="13">
        <f t="shared" si="3"/>
        <v>25.197578676708503</v>
      </c>
      <c r="M39" s="13">
        <f t="shared" si="4"/>
        <v>2.1732167228219099</v>
      </c>
    </row>
    <row r="40" spans="1:13" ht="14" x14ac:dyDescent="0.3">
      <c r="A40" s="11" t="s">
        <v>154</v>
      </c>
      <c r="B40" s="12">
        <v>619966.64288000006</v>
      </c>
      <c r="C40" s="12">
        <v>619136.80061000003</v>
      </c>
      <c r="D40" s="13">
        <f>(C40-B40)/B40*100</f>
        <v>-0.13385272893797384</v>
      </c>
      <c r="E40" s="13">
        <f t="shared" si="5"/>
        <v>3.4408993040414915</v>
      </c>
      <c r="F40" s="12">
        <v>3360699.0536099998</v>
      </c>
      <c r="G40" s="12">
        <v>3586517.1137100002</v>
      </c>
      <c r="H40" s="13">
        <f t="shared" si="1"/>
        <v>6.719377620481394</v>
      </c>
      <c r="I40" s="13">
        <f t="shared" si="2"/>
        <v>3.326988833155446</v>
      </c>
      <c r="J40" s="12">
        <v>6541329.9922000002</v>
      </c>
      <c r="K40" s="12">
        <v>6902580.4178600004</v>
      </c>
      <c r="L40" s="13">
        <f t="shared" si="3"/>
        <v>5.5225837267155411</v>
      </c>
      <c r="M40" s="13">
        <f t="shared" si="4"/>
        <v>3.1332930170827069</v>
      </c>
    </row>
    <row r="41" spans="1:13" ht="14" x14ac:dyDescent="0.3">
      <c r="A41" s="11" t="s">
        <v>155</v>
      </c>
      <c r="B41" s="12">
        <v>14089.11015</v>
      </c>
      <c r="C41" s="12">
        <v>12019.2737</v>
      </c>
      <c r="D41" s="13">
        <f t="shared" si="0"/>
        <v>-14.69103746058796</v>
      </c>
      <c r="E41" s="13">
        <f t="shared" si="5"/>
        <v>6.6798016962757514E-2</v>
      </c>
      <c r="F41" s="12">
        <v>68634.760370000004</v>
      </c>
      <c r="G41" s="12">
        <v>67219.20465</v>
      </c>
      <c r="H41" s="13">
        <f t="shared" si="1"/>
        <v>-2.062447238642561</v>
      </c>
      <c r="I41" s="13">
        <f t="shared" si="2"/>
        <v>6.2355074896827491E-2</v>
      </c>
      <c r="J41" s="12">
        <v>142741.35240999999</v>
      </c>
      <c r="K41" s="12">
        <v>134157.63079</v>
      </c>
      <c r="L41" s="13">
        <f t="shared" si="3"/>
        <v>-6.0134792581653089</v>
      </c>
      <c r="M41" s="13">
        <f t="shared" si="4"/>
        <v>6.0898264459914718E-2</v>
      </c>
    </row>
    <row r="42" spans="1:13" ht="15.5" x14ac:dyDescent="0.35">
      <c r="A42" s="9" t="s">
        <v>31</v>
      </c>
      <c r="B42" s="8">
        <f>B43</f>
        <v>594051.50404999999</v>
      </c>
      <c r="C42" s="8">
        <f>C43</f>
        <v>483520.52168000001</v>
      </c>
      <c r="D42" s="10">
        <f t="shared" si="0"/>
        <v>-18.606296190893381</v>
      </c>
      <c r="E42" s="10">
        <f t="shared" si="5"/>
        <v>2.6872016408963217</v>
      </c>
      <c r="F42" s="8">
        <f>F43</f>
        <v>3355406.5825499999</v>
      </c>
      <c r="G42" s="8">
        <f>G43</f>
        <v>2815809.57638</v>
      </c>
      <c r="H42" s="10">
        <f t="shared" si="1"/>
        <v>-16.081419431439624</v>
      </c>
      <c r="I42" s="10">
        <f t="shared" si="2"/>
        <v>2.6120513913337264</v>
      </c>
      <c r="J42" s="8">
        <f>J43</f>
        <v>6467868.71478</v>
      </c>
      <c r="K42" s="8">
        <f>K43</f>
        <v>5915522.7734000003</v>
      </c>
      <c r="L42" s="10">
        <f t="shared" si="3"/>
        <v>-8.5398446650256012</v>
      </c>
      <c r="M42" s="10">
        <f t="shared" si="4"/>
        <v>2.6852372701561884</v>
      </c>
    </row>
    <row r="43" spans="1:13" ht="14" x14ac:dyDescent="0.3">
      <c r="A43" s="11" t="s">
        <v>156</v>
      </c>
      <c r="B43" s="12">
        <v>594051.50404999999</v>
      </c>
      <c r="C43" s="12">
        <v>483520.52168000001</v>
      </c>
      <c r="D43" s="13">
        <f t="shared" si="0"/>
        <v>-18.606296190893381</v>
      </c>
      <c r="E43" s="13">
        <f t="shared" si="5"/>
        <v>2.6872016408963217</v>
      </c>
      <c r="F43" s="12">
        <v>3355406.5825499999</v>
      </c>
      <c r="G43" s="12">
        <v>2815809.57638</v>
      </c>
      <c r="H43" s="13">
        <f t="shared" si="1"/>
        <v>-16.081419431439624</v>
      </c>
      <c r="I43" s="13">
        <f t="shared" si="2"/>
        <v>2.6120513913337264</v>
      </c>
      <c r="J43" s="12">
        <v>6467868.71478</v>
      </c>
      <c r="K43" s="12">
        <v>5915522.7734000003</v>
      </c>
      <c r="L43" s="13">
        <f t="shared" si="3"/>
        <v>-8.5398446650256012</v>
      </c>
      <c r="M43" s="13">
        <f t="shared" si="4"/>
        <v>2.6852372701561884</v>
      </c>
    </row>
    <row r="44" spans="1:13" ht="15.5" x14ac:dyDescent="0.35">
      <c r="A44" s="9" t="s">
        <v>33</v>
      </c>
      <c r="B44" s="8">
        <f>B8+B22+B42</f>
        <v>20821211.481239997</v>
      </c>
      <c r="C44" s="8">
        <f>C8+C22+C42</f>
        <v>17993458.85777</v>
      </c>
      <c r="D44" s="10">
        <f t="shared" si="0"/>
        <v>-13.581114749340184</v>
      </c>
      <c r="E44" s="10">
        <f t="shared" si="5"/>
        <v>100</v>
      </c>
      <c r="F44" s="15">
        <f>F8+F22+F42</f>
        <v>113900737.09339003</v>
      </c>
      <c r="G44" s="15">
        <f>G8+G22+G42</f>
        <v>107800695.87154001</v>
      </c>
      <c r="H44" s="16">
        <f t="shared" si="1"/>
        <v>-5.3555765989893889</v>
      </c>
      <c r="I44" s="16">
        <f t="shared" si="2"/>
        <v>100</v>
      </c>
      <c r="J44" s="15">
        <f>J8+J22+J42</f>
        <v>224772502.81709996</v>
      </c>
      <c r="K44" s="15">
        <f>K8+K22+K42</f>
        <v>220297954.26815003</v>
      </c>
      <c r="L44" s="16">
        <f t="shared" si="3"/>
        <v>-1.99070103899271</v>
      </c>
      <c r="M44" s="16">
        <f t="shared" si="4"/>
        <v>100</v>
      </c>
    </row>
    <row r="45" spans="1:13" ht="31" x14ac:dyDescent="0.25">
      <c r="A45" s="137" t="s">
        <v>222</v>
      </c>
      <c r="B45" s="138">
        <f>B46-B44</f>
        <v>2538350.171760004</v>
      </c>
      <c r="C45" s="138">
        <f>C46-C44</f>
        <v>2907541.1422300003</v>
      </c>
      <c r="D45" s="139">
        <f t="shared" si="0"/>
        <v>14.544524808963299</v>
      </c>
      <c r="E45" s="139">
        <f t="shared" ref="E45:E46" si="6">C45/C$46*100</f>
        <v>13.911014507583372</v>
      </c>
      <c r="F45" s="138">
        <f>F46-F44</f>
        <v>11789434.15060997</v>
      </c>
      <c r="G45" s="138">
        <f>G46-G44</f>
        <v>15575939.345459983</v>
      </c>
      <c r="H45" s="140">
        <f t="shared" si="1"/>
        <v>32.11778569248893</v>
      </c>
      <c r="I45" s="139">
        <f t="shared" ref="I45:I46" si="7">G45/G$46*100</f>
        <v>12.624707521050778</v>
      </c>
      <c r="J45" s="138">
        <f>J46-J44</f>
        <v>21254320.781900048</v>
      </c>
      <c r="K45" s="138">
        <f>K46-K44</f>
        <v>31559449.435849965</v>
      </c>
      <c r="L45" s="140">
        <f t="shared" si="3"/>
        <v>48.484864605627173</v>
      </c>
      <c r="M45" s="139">
        <f t="shared" ref="M45:M46" si="8">K45/K$46*100</f>
        <v>12.530681636399613</v>
      </c>
    </row>
    <row r="46" spans="1:13" ht="20" x14ac:dyDescent="0.25">
      <c r="A46" s="141" t="s">
        <v>223</v>
      </c>
      <c r="B46" s="142">
        <v>23359561.653000001</v>
      </c>
      <c r="C46" s="142">
        <v>20901000</v>
      </c>
      <c r="D46" s="143">
        <f t="shared" si="0"/>
        <v>-10.524862107950792</v>
      </c>
      <c r="E46" s="144">
        <f t="shared" si="6"/>
        <v>100</v>
      </c>
      <c r="F46" s="142">
        <v>125690171.244</v>
      </c>
      <c r="G46" s="142">
        <v>123376635.21699999</v>
      </c>
      <c r="H46" s="143">
        <f t="shared" si="1"/>
        <v>-1.8406658246242542</v>
      </c>
      <c r="I46" s="144">
        <f t="shared" si="7"/>
        <v>100</v>
      </c>
      <c r="J46" s="142">
        <v>246026823.59900001</v>
      </c>
      <c r="K46" s="142">
        <v>251857403.704</v>
      </c>
      <c r="L46" s="143">
        <f t="shared" si="3"/>
        <v>2.3698961030782857</v>
      </c>
      <c r="M46" s="144">
        <f t="shared" si="8"/>
        <v>100</v>
      </c>
    </row>
    <row r="50" spans="2:11" x14ac:dyDescent="0.25">
      <c r="B50" s="145"/>
      <c r="F50" s="145"/>
      <c r="G50" s="145"/>
      <c r="H50" s="145"/>
      <c r="I50" s="145"/>
      <c r="J50" s="145"/>
      <c r="K50" s="145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17968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J1" sqref="J1"/>
    </sheetView>
  </sheetViews>
  <sheetFormatPr defaultColWidth="9.17968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55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I1" sqref="I1"/>
    </sheetView>
  </sheetViews>
  <sheetFormatPr defaultColWidth="9.17968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1" sqref="H1"/>
    </sheetView>
  </sheetViews>
  <sheetFormatPr defaultColWidth="9.1796875" defaultRowHeight="12.5" x14ac:dyDescent="0.25"/>
  <cols>
    <col min="4" max="4" width="22.1796875" customWidth="1"/>
    <col min="9" max="9" width="17.81640625" customWidth="1"/>
  </cols>
  <sheetData>
    <row r="1" spans="2:2" ht="14" x14ac:dyDescent="0.3">
      <c r="B1" s="31" t="s">
        <v>58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59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/>
  </sheetViews>
  <sheetFormatPr defaultColWidth="9.1796875" defaultRowHeight="12.5" x14ac:dyDescent="0.25"/>
  <cols>
    <col min="1" max="1" width="7" customWidth="1"/>
    <col min="2" max="2" width="40.1796875" customWidth="1"/>
    <col min="3" max="4" width="11" style="33" bestFit="1" customWidth="1"/>
    <col min="5" max="5" width="12.1796875" style="34" bestFit="1" customWidth="1"/>
    <col min="6" max="6" width="11" style="34" bestFit="1" customWidth="1"/>
    <col min="7" max="7" width="12.1796875" style="34" bestFit="1" customWidth="1"/>
    <col min="8" max="8" width="11.453125" style="34" bestFit="1" customWidth="1"/>
    <col min="9" max="9" width="12.1796875" style="34" bestFit="1" customWidth="1"/>
    <col min="10" max="10" width="12.81640625" style="34" bestFit="1" customWidth="1"/>
    <col min="11" max="11" width="12.1796875" style="34" bestFit="1" customWidth="1"/>
    <col min="12" max="12" width="11" style="34" customWidth="1"/>
    <col min="13" max="13" width="12.179687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5">
      <c r="A2" s="87">
        <v>2023</v>
      </c>
      <c r="B2" s="113" t="s">
        <v>2</v>
      </c>
      <c r="C2" s="114">
        <f>C4+C6+C8+C10+C12+C14+C16+C18+C20+C22</f>
        <v>2861385.7082600002</v>
      </c>
      <c r="D2" s="114">
        <f t="shared" ref="D2:O2" si="0">D4+D6+D8+D10+D12+D14+D16+D18+D20+D22</f>
        <v>2548035.5315399999</v>
      </c>
      <c r="E2" s="114">
        <f t="shared" si="0"/>
        <v>3182711.85782</v>
      </c>
      <c r="F2" s="114">
        <f t="shared" si="0"/>
        <v>2557352.0056200004</v>
      </c>
      <c r="G2" s="114">
        <f t="shared" si="0"/>
        <v>2896063.4992600004</v>
      </c>
      <c r="H2" s="114">
        <f t="shared" si="0"/>
        <v>2582029.4694400001</v>
      </c>
      <c r="I2" s="114"/>
      <c r="J2" s="114"/>
      <c r="K2" s="114"/>
      <c r="L2" s="114"/>
      <c r="M2" s="114"/>
      <c r="N2" s="114"/>
      <c r="O2" s="114">
        <f t="shared" si="0"/>
        <v>16627578.071939999</v>
      </c>
    </row>
    <row r="3" spans="1:15" ht="14.5" thickTop="1" x14ac:dyDescent="0.3">
      <c r="A3" s="86">
        <v>2022</v>
      </c>
      <c r="B3" s="113" t="s">
        <v>2</v>
      </c>
      <c r="C3" s="114">
        <f>C5+C7+C9+C11+C13+C15+C17+C19+C21+C23</f>
        <v>2549557.3796999999</v>
      </c>
      <c r="D3" s="114">
        <f t="shared" ref="D3:O3" si="1">D5+D7+D9+D11+D13+D15+D17+D19+D21+D23</f>
        <v>2742220.8972699996</v>
      </c>
      <c r="E3" s="114">
        <f t="shared" si="1"/>
        <v>2963244.4834699999</v>
      </c>
      <c r="F3" s="114">
        <f t="shared" si="1"/>
        <v>2748701.2679500002</v>
      </c>
      <c r="G3" s="114">
        <f t="shared" si="1"/>
        <v>2408145.2561699999</v>
      </c>
      <c r="H3" s="114">
        <f t="shared" si="1"/>
        <v>2984396.7130100001</v>
      </c>
      <c r="I3" s="114">
        <f t="shared" si="1"/>
        <v>2311607.8848699997</v>
      </c>
      <c r="J3" s="114">
        <f t="shared" si="1"/>
        <v>2759881.1058600005</v>
      </c>
      <c r="K3" s="114">
        <f t="shared" si="1"/>
        <v>2981996.5856099995</v>
      </c>
      <c r="L3" s="114">
        <f t="shared" si="1"/>
        <v>3024017.0230100001</v>
      </c>
      <c r="M3" s="114">
        <f t="shared" si="1"/>
        <v>3317949.1647700006</v>
      </c>
      <c r="N3" s="114">
        <f t="shared" si="1"/>
        <v>3425595.0547099994</v>
      </c>
      <c r="O3" s="114">
        <f t="shared" si="1"/>
        <v>34217312.816399999</v>
      </c>
    </row>
    <row r="4" spans="1:15" s="37" customFormat="1" ht="14" x14ac:dyDescent="0.3">
      <c r="A4" s="87">
        <v>2023</v>
      </c>
      <c r="B4" s="115" t="s">
        <v>130</v>
      </c>
      <c r="C4" s="116">
        <v>983029.36416</v>
      </c>
      <c r="D4" s="116">
        <v>825747.22476999997</v>
      </c>
      <c r="E4" s="116">
        <v>1115014.36237</v>
      </c>
      <c r="F4" s="116">
        <v>860705.20131000003</v>
      </c>
      <c r="G4" s="116">
        <v>944930.95643999998</v>
      </c>
      <c r="H4" s="116">
        <v>781515.24454999994</v>
      </c>
      <c r="I4" s="116"/>
      <c r="J4" s="116"/>
      <c r="K4" s="116"/>
      <c r="L4" s="116"/>
      <c r="M4" s="116"/>
      <c r="N4" s="116"/>
      <c r="O4" s="117">
        <v>5510942.3536</v>
      </c>
    </row>
    <row r="5" spans="1:15" ht="14" x14ac:dyDescent="0.3">
      <c r="A5" s="86">
        <v>2022</v>
      </c>
      <c r="B5" s="115" t="s">
        <v>130</v>
      </c>
      <c r="C5" s="116">
        <v>828945.51020000002</v>
      </c>
      <c r="D5" s="116">
        <v>938099.47031999996</v>
      </c>
      <c r="E5" s="116">
        <v>960869.57848000003</v>
      </c>
      <c r="F5" s="116">
        <v>811604.11647000001</v>
      </c>
      <c r="G5" s="116">
        <v>864789.17327999999</v>
      </c>
      <c r="H5" s="116">
        <v>994772.19979999994</v>
      </c>
      <c r="I5" s="116">
        <v>826260.72427000001</v>
      </c>
      <c r="J5" s="116">
        <v>993087.55908000004</v>
      </c>
      <c r="K5" s="116">
        <v>1009052.9765099999</v>
      </c>
      <c r="L5" s="116">
        <v>1039700.78813</v>
      </c>
      <c r="M5" s="116">
        <v>1072880.77941</v>
      </c>
      <c r="N5" s="116">
        <v>1122288.80834</v>
      </c>
      <c r="O5" s="117">
        <v>11462351.684289999</v>
      </c>
    </row>
    <row r="6" spans="1:15" s="37" customFormat="1" ht="14" x14ac:dyDescent="0.3">
      <c r="A6" s="87">
        <v>2023</v>
      </c>
      <c r="B6" s="115" t="s">
        <v>131</v>
      </c>
      <c r="C6" s="116">
        <v>324179.87316000002</v>
      </c>
      <c r="D6" s="116">
        <v>308160.44287999999</v>
      </c>
      <c r="E6" s="116">
        <v>307101.45058</v>
      </c>
      <c r="F6" s="116">
        <v>235148.77002</v>
      </c>
      <c r="G6" s="116">
        <v>249190.13792000001</v>
      </c>
      <c r="H6" s="116">
        <v>273275.63776999997</v>
      </c>
      <c r="I6" s="116"/>
      <c r="J6" s="116"/>
      <c r="K6" s="116"/>
      <c r="L6" s="116"/>
      <c r="M6" s="116"/>
      <c r="N6" s="116"/>
      <c r="O6" s="117">
        <v>1697056.3123300001</v>
      </c>
    </row>
    <row r="7" spans="1:15" ht="14" x14ac:dyDescent="0.3">
      <c r="A7" s="86">
        <v>2022</v>
      </c>
      <c r="B7" s="115" t="s">
        <v>131</v>
      </c>
      <c r="C7" s="116">
        <v>284427.62802</v>
      </c>
      <c r="D7" s="116">
        <v>253755.51634</v>
      </c>
      <c r="E7" s="116">
        <v>224880.32947</v>
      </c>
      <c r="F7" s="116">
        <v>209873.58611</v>
      </c>
      <c r="G7" s="116">
        <v>189527.81724</v>
      </c>
      <c r="H7" s="116">
        <v>293428.89767999999</v>
      </c>
      <c r="I7" s="116">
        <v>155047.71494000001</v>
      </c>
      <c r="J7" s="116">
        <v>154822.78200000001</v>
      </c>
      <c r="K7" s="116">
        <v>178508.83301</v>
      </c>
      <c r="L7" s="116">
        <v>238876.24402000001</v>
      </c>
      <c r="M7" s="116">
        <v>354076.34114999999</v>
      </c>
      <c r="N7" s="116">
        <v>414757.31993</v>
      </c>
      <c r="O7" s="117">
        <v>2951983.00991</v>
      </c>
    </row>
    <row r="8" spans="1:15" s="37" customFormat="1" ht="14" x14ac:dyDescent="0.3">
      <c r="A8" s="87">
        <v>2023</v>
      </c>
      <c r="B8" s="115" t="s">
        <v>132</v>
      </c>
      <c r="C8" s="116">
        <v>170441.55046999999</v>
      </c>
      <c r="D8" s="116">
        <v>170736.32375000001</v>
      </c>
      <c r="E8" s="116">
        <v>208494.02588</v>
      </c>
      <c r="F8" s="116">
        <v>168532.21651999999</v>
      </c>
      <c r="G8" s="116">
        <v>185371.24176</v>
      </c>
      <c r="H8" s="116">
        <v>170160.29895999999</v>
      </c>
      <c r="I8" s="116"/>
      <c r="J8" s="116"/>
      <c r="K8" s="116"/>
      <c r="L8" s="116"/>
      <c r="M8" s="116"/>
      <c r="N8" s="116"/>
      <c r="O8" s="117">
        <v>1073735.6573399999</v>
      </c>
    </row>
    <row r="9" spans="1:15" ht="14" x14ac:dyDescent="0.3">
      <c r="A9" s="86">
        <v>2022</v>
      </c>
      <c r="B9" s="115" t="s">
        <v>132</v>
      </c>
      <c r="C9" s="116">
        <v>172966.68771</v>
      </c>
      <c r="D9" s="116">
        <v>202800.77635999999</v>
      </c>
      <c r="E9" s="116">
        <v>229785.32113999999</v>
      </c>
      <c r="F9" s="116">
        <v>206672.23843999999</v>
      </c>
      <c r="G9" s="116">
        <v>157716.62091999999</v>
      </c>
      <c r="H9" s="116">
        <v>182173.97292</v>
      </c>
      <c r="I9" s="116">
        <v>160742.92937999999</v>
      </c>
      <c r="J9" s="116">
        <v>235788.68835000001</v>
      </c>
      <c r="K9" s="116">
        <v>261484.11635</v>
      </c>
      <c r="L9" s="116">
        <v>246193.94370999999</v>
      </c>
      <c r="M9" s="116">
        <v>231119.84904999999</v>
      </c>
      <c r="N9" s="116">
        <v>237137.17118999999</v>
      </c>
      <c r="O9" s="117">
        <v>2524582.3155200002</v>
      </c>
    </row>
    <row r="10" spans="1:15" s="37" customFormat="1" ht="14" x14ac:dyDescent="0.3">
      <c r="A10" s="87">
        <v>2023</v>
      </c>
      <c r="B10" s="115" t="s">
        <v>133</v>
      </c>
      <c r="C10" s="116">
        <v>127562.32638</v>
      </c>
      <c r="D10" s="116">
        <v>106668.60533000001</v>
      </c>
      <c r="E10" s="116">
        <v>149375.69072000001</v>
      </c>
      <c r="F10" s="116">
        <v>109243.45156</v>
      </c>
      <c r="G10" s="116">
        <v>119731.75199999999</v>
      </c>
      <c r="H10" s="116">
        <v>112087.03611</v>
      </c>
      <c r="I10" s="116"/>
      <c r="J10" s="116"/>
      <c r="K10" s="116"/>
      <c r="L10" s="116"/>
      <c r="M10" s="116"/>
      <c r="N10" s="116"/>
      <c r="O10" s="117">
        <v>724668.86210000003</v>
      </c>
    </row>
    <row r="11" spans="1:15" ht="14" x14ac:dyDescent="0.3">
      <c r="A11" s="86">
        <v>2022</v>
      </c>
      <c r="B11" s="115" t="s">
        <v>133</v>
      </c>
      <c r="C11" s="116">
        <v>119385.47077</v>
      </c>
      <c r="D11" s="116">
        <v>126400.26445</v>
      </c>
      <c r="E11" s="116">
        <v>155057.61134999999</v>
      </c>
      <c r="F11" s="116">
        <v>138195.41055</v>
      </c>
      <c r="G11" s="116">
        <v>94929.953850000005</v>
      </c>
      <c r="H11" s="116">
        <v>119314.41304</v>
      </c>
      <c r="I11" s="116">
        <v>74147.693660000004</v>
      </c>
      <c r="J11" s="116">
        <v>105840.06853</v>
      </c>
      <c r="K11" s="116">
        <v>146579.94868</v>
      </c>
      <c r="L11" s="116">
        <v>176660.73723999999</v>
      </c>
      <c r="M11" s="116">
        <v>168106.29066999999</v>
      </c>
      <c r="N11" s="116">
        <v>145582.29631999999</v>
      </c>
      <c r="O11" s="117">
        <v>1570200.1591099999</v>
      </c>
    </row>
    <row r="12" spans="1:15" s="37" customFormat="1" ht="14" x14ac:dyDescent="0.3">
      <c r="A12" s="87">
        <v>2023</v>
      </c>
      <c r="B12" s="115" t="s">
        <v>134</v>
      </c>
      <c r="C12" s="116">
        <v>142081.73874</v>
      </c>
      <c r="D12" s="116">
        <v>155720.60957</v>
      </c>
      <c r="E12" s="116">
        <v>156136.87749000001</v>
      </c>
      <c r="F12" s="116">
        <v>124784.71412999999</v>
      </c>
      <c r="G12" s="116">
        <v>143590.33329000001</v>
      </c>
      <c r="H12" s="116">
        <v>119517.36001999999</v>
      </c>
      <c r="I12" s="116"/>
      <c r="J12" s="116"/>
      <c r="K12" s="116"/>
      <c r="L12" s="116"/>
      <c r="M12" s="116"/>
      <c r="N12" s="116"/>
      <c r="O12" s="117">
        <v>841831.63324</v>
      </c>
    </row>
    <row r="13" spans="1:15" ht="14" x14ac:dyDescent="0.3">
      <c r="A13" s="86">
        <v>2022</v>
      </c>
      <c r="B13" s="115" t="s">
        <v>134</v>
      </c>
      <c r="C13" s="116">
        <v>181950.72448999999</v>
      </c>
      <c r="D13" s="116">
        <v>165835.78760000001</v>
      </c>
      <c r="E13" s="116">
        <v>147564.06748999999</v>
      </c>
      <c r="F13" s="116">
        <v>124825.16201</v>
      </c>
      <c r="G13" s="116">
        <v>99421.289829999994</v>
      </c>
      <c r="H13" s="116">
        <v>111564.36086</v>
      </c>
      <c r="I13" s="116">
        <v>85829.990950000007</v>
      </c>
      <c r="J13" s="116">
        <v>90841.221390000006</v>
      </c>
      <c r="K13" s="116">
        <v>135261.68424999999</v>
      </c>
      <c r="L13" s="116">
        <v>177423.31140999999</v>
      </c>
      <c r="M13" s="116">
        <v>223825.89773</v>
      </c>
      <c r="N13" s="116">
        <v>202904.33794999999</v>
      </c>
      <c r="O13" s="117">
        <v>1747247.8359600001</v>
      </c>
    </row>
    <row r="14" spans="1:15" s="37" customFormat="1" ht="14" x14ac:dyDescent="0.3">
      <c r="A14" s="87">
        <v>2023</v>
      </c>
      <c r="B14" s="115" t="s">
        <v>135</v>
      </c>
      <c r="C14" s="116">
        <v>119104.41473999999</v>
      </c>
      <c r="D14" s="116">
        <v>81393.866899999994</v>
      </c>
      <c r="E14" s="116">
        <v>91929.249599999996</v>
      </c>
      <c r="F14" s="116">
        <v>84225.148029999997</v>
      </c>
      <c r="G14" s="116">
        <v>103626.08791</v>
      </c>
      <c r="H14" s="116">
        <v>79602.545379999996</v>
      </c>
      <c r="I14" s="116"/>
      <c r="J14" s="116"/>
      <c r="K14" s="116"/>
      <c r="L14" s="116"/>
      <c r="M14" s="116"/>
      <c r="N14" s="116"/>
      <c r="O14" s="117">
        <v>559881.31255999999</v>
      </c>
    </row>
    <row r="15" spans="1:15" ht="14" x14ac:dyDescent="0.3">
      <c r="A15" s="86">
        <v>2022</v>
      </c>
      <c r="B15" s="115" t="s">
        <v>135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26325.63495</v>
      </c>
      <c r="I15" s="116">
        <v>24070.12631</v>
      </c>
      <c r="J15" s="116">
        <v>29110.841799999998</v>
      </c>
      <c r="K15" s="116">
        <v>44324.273529999999</v>
      </c>
      <c r="L15" s="116">
        <v>37697.34519</v>
      </c>
      <c r="M15" s="116">
        <v>64223.611640000003</v>
      </c>
      <c r="N15" s="116">
        <v>103405.87989</v>
      </c>
      <c r="O15" s="117">
        <v>495462.72070000001</v>
      </c>
    </row>
    <row r="16" spans="1:15" ht="14" x14ac:dyDescent="0.3">
      <c r="A16" s="87">
        <v>2023</v>
      </c>
      <c r="B16" s="115" t="s">
        <v>136</v>
      </c>
      <c r="C16" s="116">
        <v>86086.110459999996</v>
      </c>
      <c r="D16" s="116">
        <v>64822.363810000003</v>
      </c>
      <c r="E16" s="116">
        <v>71187.896110000001</v>
      </c>
      <c r="F16" s="116">
        <v>58500.140330000002</v>
      </c>
      <c r="G16" s="116">
        <v>95490.174329999994</v>
      </c>
      <c r="H16" s="116">
        <v>80870.09461</v>
      </c>
      <c r="I16" s="116"/>
      <c r="J16" s="116"/>
      <c r="K16" s="116"/>
      <c r="L16" s="116"/>
      <c r="M16" s="116"/>
      <c r="N16" s="116"/>
      <c r="O16" s="117">
        <v>456956.77964999998</v>
      </c>
    </row>
    <row r="17" spans="1:15" ht="14" x14ac:dyDescent="0.3">
      <c r="A17" s="86">
        <v>2022</v>
      </c>
      <c r="B17" s="115" t="s">
        <v>136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78822.504300000001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79429.707819999996</v>
      </c>
      <c r="O17" s="117">
        <v>828871.15717999998</v>
      </c>
    </row>
    <row r="18" spans="1:15" ht="14" x14ac:dyDescent="0.3">
      <c r="A18" s="87">
        <v>2023</v>
      </c>
      <c r="B18" s="115" t="s">
        <v>137</v>
      </c>
      <c r="C18" s="116">
        <v>13942.906209999999</v>
      </c>
      <c r="D18" s="116">
        <v>16068.542299999999</v>
      </c>
      <c r="E18" s="116">
        <v>18032.499930000002</v>
      </c>
      <c r="F18" s="116">
        <v>14493.301799999999</v>
      </c>
      <c r="G18" s="116">
        <v>14014.22279</v>
      </c>
      <c r="H18" s="116">
        <v>8520.0922300000002</v>
      </c>
      <c r="I18" s="116"/>
      <c r="J18" s="116"/>
      <c r="K18" s="116"/>
      <c r="L18" s="116"/>
      <c r="M18" s="116"/>
      <c r="N18" s="116"/>
      <c r="O18" s="117">
        <v>85071.565260000003</v>
      </c>
    </row>
    <row r="19" spans="1:15" ht="14" x14ac:dyDescent="0.3">
      <c r="A19" s="86">
        <v>2022</v>
      </c>
      <c r="B19" s="115" t="s">
        <v>137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10091.904850000001</v>
      </c>
      <c r="N19" s="116">
        <v>12919.24202</v>
      </c>
      <c r="O19" s="117">
        <v>137163.26558000001</v>
      </c>
    </row>
    <row r="20" spans="1:15" ht="14" x14ac:dyDescent="0.3">
      <c r="A20" s="87">
        <v>2023</v>
      </c>
      <c r="B20" s="115" t="s">
        <v>138</v>
      </c>
      <c r="C20" s="118">
        <v>270908.34821000003</v>
      </c>
      <c r="D20" s="118">
        <v>242549.10415999999</v>
      </c>
      <c r="E20" s="118">
        <v>306495.37245999998</v>
      </c>
      <c r="F20" s="118">
        <v>274484.17106000002</v>
      </c>
      <c r="G20" s="118">
        <v>310079.65457999997</v>
      </c>
      <c r="H20" s="116">
        <v>290815.79784999997</v>
      </c>
      <c r="I20" s="116"/>
      <c r="J20" s="116"/>
      <c r="K20" s="116"/>
      <c r="L20" s="116"/>
      <c r="M20" s="116"/>
      <c r="N20" s="116"/>
      <c r="O20" s="117">
        <v>1695332.44832</v>
      </c>
    </row>
    <row r="21" spans="1:15" ht="14" x14ac:dyDescent="0.3">
      <c r="A21" s="86">
        <v>2022</v>
      </c>
      <c r="B21" s="115" t="s">
        <v>138</v>
      </c>
      <c r="C21" s="116">
        <v>300295.32032</v>
      </c>
      <c r="D21" s="116">
        <v>316201.99005999998</v>
      </c>
      <c r="E21" s="116">
        <v>380631.50910000002</v>
      </c>
      <c r="F21" s="116">
        <v>382265.55797999998</v>
      </c>
      <c r="G21" s="116">
        <v>301401.84957000002</v>
      </c>
      <c r="H21" s="116">
        <v>369561.76286000002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355407.83247000002</v>
      </c>
      <c r="N21" s="116">
        <v>351900.45250999997</v>
      </c>
      <c r="O21" s="117">
        <v>4063601.6085999999</v>
      </c>
    </row>
    <row r="22" spans="1:15" ht="14" x14ac:dyDescent="0.3">
      <c r="A22" s="87">
        <v>2023</v>
      </c>
      <c r="B22" s="115" t="s">
        <v>139</v>
      </c>
      <c r="C22" s="118">
        <v>624049.07573000004</v>
      </c>
      <c r="D22" s="118">
        <v>576168.44807000004</v>
      </c>
      <c r="E22" s="118">
        <v>758944.43267999997</v>
      </c>
      <c r="F22" s="118">
        <v>627234.89086000004</v>
      </c>
      <c r="G22" s="118">
        <v>730038.93824000005</v>
      </c>
      <c r="H22" s="116">
        <v>665665.36196000001</v>
      </c>
      <c r="I22" s="116"/>
      <c r="J22" s="116"/>
      <c r="K22" s="116"/>
      <c r="L22" s="116"/>
      <c r="M22" s="116"/>
      <c r="N22" s="116"/>
      <c r="O22" s="117">
        <v>3982101.1475399998</v>
      </c>
    </row>
    <row r="23" spans="1:15" ht="14" x14ac:dyDescent="0.3">
      <c r="A23" s="86">
        <v>2022</v>
      </c>
      <c r="B23" s="115" t="s">
        <v>139</v>
      </c>
      <c r="C23" s="116">
        <v>557400.76728000003</v>
      </c>
      <c r="D23" s="118">
        <v>622166.03535999998</v>
      </c>
      <c r="E23" s="116">
        <v>751891.70181</v>
      </c>
      <c r="F23" s="116">
        <v>775660.34239999996</v>
      </c>
      <c r="G23" s="116">
        <v>612463.74639999995</v>
      </c>
      <c r="H23" s="116">
        <v>799353.19348000002</v>
      </c>
      <c r="I23" s="116">
        <v>605449.34011999995</v>
      </c>
      <c r="J23" s="116">
        <v>730789.51444000006</v>
      </c>
      <c r="K23" s="116">
        <v>759516.88364999997</v>
      </c>
      <c r="L23" s="116">
        <v>702853.52387000003</v>
      </c>
      <c r="M23" s="116">
        <v>763034.17200000002</v>
      </c>
      <c r="N23" s="116">
        <v>755269.83874000004</v>
      </c>
      <c r="O23" s="117">
        <v>8435849.0595500004</v>
      </c>
    </row>
    <row r="24" spans="1:15" ht="14" x14ac:dyDescent="0.3">
      <c r="A24" s="87">
        <v>2023</v>
      </c>
      <c r="B24" s="113" t="s">
        <v>14</v>
      </c>
      <c r="C24" s="119">
        <f>C26+C28+C30+C32+C34+C36+C38+C40+C42+C44+C46+C48+C50+C52+C54+C56</f>
        <v>13610425.587989999</v>
      </c>
      <c r="D24" s="119">
        <f t="shared" ref="D24:O24" si="2">D26+D28+D30+D32+D34+D36+D38+D40+D42+D44+D46+D48+D50+D52+D54+D56</f>
        <v>13464207.236790001</v>
      </c>
      <c r="E24" s="119">
        <f t="shared" si="2"/>
        <v>17197427.136709996</v>
      </c>
      <c r="F24" s="119">
        <f t="shared" si="2"/>
        <v>13797076.029820001</v>
      </c>
      <c r="G24" s="119">
        <f t="shared" si="2"/>
        <v>15360263.365259999</v>
      </c>
      <c r="H24" s="119">
        <f t="shared" si="2"/>
        <v>14927908.866650002</v>
      </c>
      <c r="I24" s="119"/>
      <c r="J24" s="119"/>
      <c r="K24" s="119"/>
      <c r="L24" s="119"/>
      <c r="M24" s="119"/>
      <c r="N24" s="119"/>
      <c r="O24" s="119">
        <f t="shared" si="2"/>
        <v>88357308.223219991</v>
      </c>
    </row>
    <row r="25" spans="1:15" ht="14" x14ac:dyDescent="0.3">
      <c r="A25" s="86">
        <v>2022</v>
      </c>
      <c r="B25" s="113" t="s">
        <v>14</v>
      </c>
      <c r="C25" s="119">
        <f>C27+C29+C31+C33+C35+C37+C39+C41+C43+C45+C47+C49+C51+C53+C55+C57</f>
        <v>13085535.136870002</v>
      </c>
      <c r="D25" s="119">
        <f t="shared" ref="D25:O25" si="3">D27+D29+D31+D33+D35+D37+D39+D41+D43+D45+D47+D49+D51+D53+D55+D57</f>
        <v>14950197.931119999</v>
      </c>
      <c r="E25" s="119">
        <f t="shared" si="3"/>
        <v>17128045.366610002</v>
      </c>
      <c r="F25" s="119">
        <f t="shared" si="3"/>
        <v>17697247.4989</v>
      </c>
      <c r="G25" s="119">
        <f t="shared" si="3"/>
        <v>14045275.31559</v>
      </c>
      <c r="H25" s="119">
        <f t="shared" si="3"/>
        <v>17242763.264179997</v>
      </c>
      <c r="I25" s="119">
        <f t="shared" si="3"/>
        <v>13508554.095470004</v>
      </c>
      <c r="J25" s="119">
        <f t="shared" si="3"/>
        <v>15249878.836710004</v>
      </c>
      <c r="K25" s="119">
        <f t="shared" si="3"/>
        <v>16236323.718110001</v>
      </c>
      <c r="L25" s="119">
        <f t="shared" si="3"/>
        <v>14995672.714650001</v>
      </c>
      <c r="M25" s="119">
        <f t="shared" si="3"/>
        <v>15457858.896029998</v>
      </c>
      <c r="N25" s="119">
        <f t="shared" si="3"/>
        <v>16128210.119790001</v>
      </c>
      <c r="O25" s="119">
        <f t="shared" si="3"/>
        <v>185725562.89402997</v>
      </c>
    </row>
    <row r="26" spans="1:15" ht="14" x14ac:dyDescent="0.3">
      <c r="A26" s="87">
        <v>2023</v>
      </c>
      <c r="B26" s="115" t="s">
        <v>140</v>
      </c>
      <c r="C26" s="116">
        <v>817677.55070000002</v>
      </c>
      <c r="D26" s="116">
        <v>716017.66235</v>
      </c>
      <c r="E26" s="116">
        <v>901699.78130999999</v>
      </c>
      <c r="F26" s="116">
        <v>757310.58478999999</v>
      </c>
      <c r="G26" s="116">
        <v>848454.13697999995</v>
      </c>
      <c r="H26" s="116">
        <v>772084.73563999997</v>
      </c>
      <c r="I26" s="116"/>
      <c r="J26" s="116"/>
      <c r="K26" s="116"/>
      <c r="L26" s="116"/>
      <c r="M26" s="116"/>
      <c r="N26" s="116"/>
      <c r="O26" s="117">
        <v>4813244.4517700002</v>
      </c>
    </row>
    <row r="27" spans="1:15" ht="14" x14ac:dyDescent="0.3">
      <c r="A27" s="86">
        <v>2022</v>
      </c>
      <c r="B27" s="115" t="s">
        <v>140</v>
      </c>
      <c r="C27" s="116">
        <v>814822.90006000001</v>
      </c>
      <c r="D27" s="116">
        <v>879786.30168000003</v>
      </c>
      <c r="E27" s="116">
        <v>950764.31969999999</v>
      </c>
      <c r="F27" s="116">
        <v>992917.55605999997</v>
      </c>
      <c r="G27" s="116">
        <v>766271.68854</v>
      </c>
      <c r="H27" s="116">
        <v>980913.29637999996</v>
      </c>
      <c r="I27" s="116">
        <v>726525.85696999996</v>
      </c>
      <c r="J27" s="116">
        <v>834420.46420000005</v>
      </c>
      <c r="K27" s="116">
        <v>933435.04692999995</v>
      </c>
      <c r="L27" s="116">
        <v>832646.30004</v>
      </c>
      <c r="M27" s="116">
        <v>843101.78815000004</v>
      </c>
      <c r="N27" s="116">
        <v>797298.41497000004</v>
      </c>
      <c r="O27" s="117">
        <v>10352903.93368</v>
      </c>
    </row>
    <row r="28" spans="1:15" ht="14" x14ac:dyDescent="0.3">
      <c r="A28" s="87">
        <v>2023</v>
      </c>
      <c r="B28" s="115" t="s">
        <v>141</v>
      </c>
      <c r="C28" s="116">
        <v>178185.99161999999</v>
      </c>
      <c r="D28" s="116">
        <v>171697.62220000001</v>
      </c>
      <c r="E28" s="116">
        <v>219600.75901000001</v>
      </c>
      <c r="F28" s="116">
        <v>146322.02984</v>
      </c>
      <c r="G28" s="116">
        <v>149391.89105000001</v>
      </c>
      <c r="H28" s="116">
        <v>160562.82655999999</v>
      </c>
      <c r="I28" s="116"/>
      <c r="J28" s="116"/>
      <c r="K28" s="116"/>
      <c r="L28" s="116"/>
      <c r="M28" s="116"/>
      <c r="N28" s="116"/>
      <c r="O28" s="117">
        <v>1025761.12028</v>
      </c>
    </row>
    <row r="29" spans="1:15" ht="14" x14ac:dyDescent="0.3">
      <c r="A29" s="86">
        <v>2022</v>
      </c>
      <c r="B29" s="115" t="s">
        <v>141</v>
      </c>
      <c r="C29" s="116">
        <v>132687.65895000001</v>
      </c>
      <c r="D29" s="116">
        <v>177385.01052000001</v>
      </c>
      <c r="E29" s="116">
        <v>191676.15315999999</v>
      </c>
      <c r="F29" s="116">
        <v>186942.61778999999</v>
      </c>
      <c r="G29" s="116">
        <v>116439.71348999999</v>
      </c>
      <c r="H29" s="116">
        <v>171939.23658</v>
      </c>
      <c r="I29" s="116">
        <v>155363.01069</v>
      </c>
      <c r="J29" s="116">
        <v>190914.53387000001</v>
      </c>
      <c r="K29" s="116">
        <v>209742.22871</v>
      </c>
      <c r="L29" s="116">
        <v>168268.30948</v>
      </c>
      <c r="M29" s="116">
        <v>173167.0528</v>
      </c>
      <c r="N29" s="116">
        <v>182055.60848</v>
      </c>
      <c r="O29" s="117">
        <v>2056581.1345200001</v>
      </c>
    </row>
    <row r="30" spans="1:15" s="37" customFormat="1" ht="14" x14ac:dyDescent="0.3">
      <c r="A30" s="87">
        <v>2023</v>
      </c>
      <c r="B30" s="115" t="s">
        <v>142</v>
      </c>
      <c r="C30" s="116">
        <v>209702.64202999999</v>
      </c>
      <c r="D30" s="116">
        <v>132945.69291000001</v>
      </c>
      <c r="E30" s="116">
        <v>262444.46178999997</v>
      </c>
      <c r="F30" s="116">
        <v>216376.92926999999</v>
      </c>
      <c r="G30" s="116">
        <v>233655.31174</v>
      </c>
      <c r="H30" s="116">
        <v>225763.14113</v>
      </c>
      <c r="I30" s="116"/>
      <c r="J30" s="116"/>
      <c r="K30" s="116"/>
      <c r="L30" s="116"/>
      <c r="M30" s="116"/>
      <c r="N30" s="116"/>
      <c r="O30" s="117">
        <v>1280888.1788699999</v>
      </c>
    </row>
    <row r="31" spans="1:15" ht="14" x14ac:dyDescent="0.3">
      <c r="A31" s="86">
        <v>2022</v>
      </c>
      <c r="B31" s="115" t="s">
        <v>142</v>
      </c>
      <c r="C31" s="116">
        <v>198477.64064999999</v>
      </c>
      <c r="D31" s="116">
        <v>251000.23457999999</v>
      </c>
      <c r="E31" s="116">
        <v>259245.27828999999</v>
      </c>
      <c r="F31" s="116">
        <v>262164.34668000002</v>
      </c>
      <c r="G31" s="116">
        <v>157792.49171</v>
      </c>
      <c r="H31" s="116">
        <v>225184.98795000001</v>
      </c>
      <c r="I31" s="116">
        <v>156147.20764000001</v>
      </c>
      <c r="J31" s="116">
        <v>224283.58918000001</v>
      </c>
      <c r="K31" s="116">
        <v>245518.36559999999</v>
      </c>
      <c r="L31" s="116">
        <v>256625.06124000001</v>
      </c>
      <c r="M31" s="116">
        <v>256439.34284</v>
      </c>
      <c r="N31" s="116">
        <v>260559.78106000001</v>
      </c>
      <c r="O31" s="117">
        <v>2753438.32742</v>
      </c>
    </row>
    <row r="32" spans="1:15" ht="14" x14ac:dyDescent="0.3">
      <c r="A32" s="87">
        <v>2023</v>
      </c>
      <c r="B32" s="115" t="s">
        <v>143</v>
      </c>
      <c r="C32" s="118">
        <v>2290241.7277500001</v>
      </c>
      <c r="D32" s="118">
        <v>2255049.7888699998</v>
      </c>
      <c r="E32" s="118">
        <v>2877651.24138</v>
      </c>
      <c r="F32" s="118">
        <v>2375408.4422300002</v>
      </c>
      <c r="G32" s="118">
        <v>2429707.1459900001</v>
      </c>
      <c r="H32" s="118">
        <v>2365555.2329500001</v>
      </c>
      <c r="I32" s="118"/>
      <c r="J32" s="118"/>
      <c r="K32" s="118"/>
      <c r="L32" s="118"/>
      <c r="M32" s="118"/>
      <c r="N32" s="118"/>
      <c r="O32" s="117">
        <v>14593613.57917</v>
      </c>
    </row>
    <row r="33" spans="1:15" ht="14" x14ac:dyDescent="0.3">
      <c r="A33" s="86">
        <v>2022</v>
      </c>
      <c r="B33" s="115" t="s">
        <v>143</v>
      </c>
      <c r="C33" s="116">
        <v>2140750.01669</v>
      </c>
      <c r="D33" s="116">
        <v>2431946.38747</v>
      </c>
      <c r="E33" s="116">
        <v>3018895.73239</v>
      </c>
      <c r="F33" s="118">
        <v>3329553.0398499998</v>
      </c>
      <c r="G33" s="118">
        <v>2789101.1186000002</v>
      </c>
      <c r="H33" s="118">
        <v>3166413.0656900001</v>
      </c>
      <c r="I33" s="118">
        <v>2890330.4197399998</v>
      </c>
      <c r="J33" s="118">
        <v>2921072.0561000002</v>
      </c>
      <c r="K33" s="118">
        <v>2938567.0305599999</v>
      </c>
      <c r="L33" s="118">
        <v>2601425.1811199998</v>
      </c>
      <c r="M33" s="118">
        <v>2594915.31812</v>
      </c>
      <c r="N33" s="118">
        <v>2697931.1274199998</v>
      </c>
      <c r="O33" s="117">
        <v>33520900.493749999</v>
      </c>
    </row>
    <row r="34" spans="1:15" ht="14" x14ac:dyDescent="0.3">
      <c r="A34" s="87">
        <v>2023</v>
      </c>
      <c r="B34" s="115" t="s">
        <v>144</v>
      </c>
      <c r="C34" s="116">
        <v>1625012.2192800001</v>
      </c>
      <c r="D34" s="116">
        <v>1577834.15747</v>
      </c>
      <c r="E34" s="116">
        <v>1993391.03841</v>
      </c>
      <c r="F34" s="116">
        <v>1501037.21569</v>
      </c>
      <c r="G34" s="116">
        <v>1654221.3855000001</v>
      </c>
      <c r="H34" s="116">
        <v>1659500.8228500001</v>
      </c>
      <c r="I34" s="116"/>
      <c r="J34" s="116"/>
      <c r="K34" s="116"/>
      <c r="L34" s="116"/>
      <c r="M34" s="116"/>
      <c r="N34" s="116"/>
      <c r="O34" s="117">
        <v>10010996.839199999</v>
      </c>
    </row>
    <row r="35" spans="1:15" ht="14" x14ac:dyDescent="0.3">
      <c r="A35" s="86">
        <v>2022</v>
      </c>
      <c r="B35" s="115" t="s">
        <v>144</v>
      </c>
      <c r="C35" s="116">
        <v>1591576.2647599999</v>
      </c>
      <c r="D35" s="116">
        <v>1840285.9222599999</v>
      </c>
      <c r="E35" s="116">
        <v>2014041.28021</v>
      </c>
      <c r="F35" s="116">
        <v>2035677.66182</v>
      </c>
      <c r="G35" s="116">
        <v>1335848.7858800001</v>
      </c>
      <c r="H35" s="116">
        <v>1965714.2309699999</v>
      </c>
      <c r="I35" s="116">
        <v>1617521.5309599999</v>
      </c>
      <c r="J35" s="116">
        <v>1836872.7674700001</v>
      </c>
      <c r="K35" s="116">
        <v>1920243.1658600001</v>
      </c>
      <c r="L35" s="116">
        <v>1702056.05745</v>
      </c>
      <c r="M35" s="116">
        <v>1630865.62267</v>
      </c>
      <c r="N35" s="116">
        <v>1704072.0236200001</v>
      </c>
      <c r="O35" s="117">
        <v>21194775.313930001</v>
      </c>
    </row>
    <row r="36" spans="1:15" ht="14" x14ac:dyDescent="0.3">
      <c r="A36" s="87">
        <v>2023</v>
      </c>
      <c r="B36" s="115" t="s">
        <v>145</v>
      </c>
      <c r="C36" s="116">
        <v>2712757.05553</v>
      </c>
      <c r="D36" s="116">
        <v>2610385.2858500001</v>
      </c>
      <c r="E36" s="116">
        <v>3286047.8711700002</v>
      </c>
      <c r="F36" s="116">
        <v>2690923.6599499998</v>
      </c>
      <c r="G36" s="116">
        <v>3028145.6033600001</v>
      </c>
      <c r="H36" s="116">
        <v>3009028.6711200001</v>
      </c>
      <c r="I36" s="116"/>
      <c r="J36" s="116"/>
      <c r="K36" s="116"/>
      <c r="L36" s="116"/>
      <c r="M36" s="116"/>
      <c r="N36" s="116"/>
      <c r="O36" s="117">
        <v>17337288.146979999</v>
      </c>
    </row>
    <row r="37" spans="1:15" ht="14" x14ac:dyDescent="0.3">
      <c r="A37" s="86">
        <v>2022</v>
      </c>
      <c r="B37" s="115" t="s">
        <v>145</v>
      </c>
      <c r="C37" s="116">
        <v>2227494.47811</v>
      </c>
      <c r="D37" s="116">
        <v>2538030.7753300001</v>
      </c>
      <c r="E37" s="116">
        <v>2679444.6951199998</v>
      </c>
      <c r="F37" s="116">
        <v>2742252.4482399998</v>
      </c>
      <c r="G37" s="116">
        <v>2294857.86919</v>
      </c>
      <c r="H37" s="116">
        <v>2768705.1265599998</v>
      </c>
      <c r="I37" s="116">
        <v>2048195.4367800001</v>
      </c>
      <c r="J37" s="116">
        <v>2264566.8483500001</v>
      </c>
      <c r="K37" s="116">
        <v>2751297.5447900002</v>
      </c>
      <c r="L37" s="116">
        <v>2647892.5768499998</v>
      </c>
      <c r="M37" s="116">
        <v>2872003.8742399998</v>
      </c>
      <c r="N37" s="116">
        <v>3142603.8287900002</v>
      </c>
      <c r="O37" s="117">
        <v>30977345.502349999</v>
      </c>
    </row>
    <row r="38" spans="1:15" ht="14" x14ac:dyDescent="0.3">
      <c r="A38" s="87">
        <v>2023</v>
      </c>
      <c r="B38" s="115" t="s">
        <v>146</v>
      </c>
      <c r="C38" s="116">
        <v>20511.080989999999</v>
      </c>
      <c r="D38" s="116">
        <v>48988.009310000001</v>
      </c>
      <c r="E38" s="116">
        <v>108585.76742</v>
      </c>
      <c r="F38" s="116">
        <v>107987.69313</v>
      </c>
      <c r="G38" s="116">
        <v>203809.47146</v>
      </c>
      <c r="H38" s="116">
        <v>185387.21875999999</v>
      </c>
      <c r="I38" s="116"/>
      <c r="J38" s="116"/>
      <c r="K38" s="116"/>
      <c r="L38" s="116"/>
      <c r="M38" s="116"/>
      <c r="N38" s="116"/>
      <c r="O38" s="117">
        <v>675269.24106999999</v>
      </c>
    </row>
    <row r="39" spans="1:15" ht="14" x14ac:dyDescent="0.3">
      <c r="A39" s="86">
        <v>2022</v>
      </c>
      <c r="B39" s="115" t="s">
        <v>146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44142.997860000003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189314.94339</v>
      </c>
      <c r="O39" s="117">
        <v>1453063.3784399999</v>
      </c>
    </row>
    <row r="40" spans="1:15" ht="14" x14ac:dyDescent="0.3">
      <c r="A40" s="87">
        <v>2023</v>
      </c>
      <c r="B40" s="115" t="s">
        <v>147</v>
      </c>
      <c r="C40" s="116">
        <v>1173218.02434</v>
      </c>
      <c r="D40" s="116">
        <v>1303127.3782599999</v>
      </c>
      <c r="E40" s="116">
        <v>1511473.77303</v>
      </c>
      <c r="F40" s="116">
        <v>1215887.1184799999</v>
      </c>
      <c r="G40" s="116">
        <v>1382211.6842</v>
      </c>
      <c r="H40" s="116">
        <v>1339957.42191</v>
      </c>
      <c r="I40" s="116"/>
      <c r="J40" s="116"/>
      <c r="K40" s="116"/>
      <c r="L40" s="116"/>
      <c r="M40" s="116"/>
      <c r="N40" s="116"/>
      <c r="O40" s="117">
        <v>7925875.4002200002</v>
      </c>
    </row>
    <row r="41" spans="1:15" ht="14" x14ac:dyDescent="0.3">
      <c r="A41" s="86">
        <v>2022</v>
      </c>
      <c r="B41" s="115" t="s">
        <v>147</v>
      </c>
      <c r="C41" s="116">
        <v>980376.86144999997</v>
      </c>
      <c r="D41" s="116">
        <v>1173474.2985799999</v>
      </c>
      <c r="E41" s="116">
        <v>1365461.8518999999</v>
      </c>
      <c r="F41" s="116">
        <v>1395625.0508300001</v>
      </c>
      <c r="G41" s="116">
        <v>1064241.48202</v>
      </c>
      <c r="H41" s="116">
        <v>1356587.2153100001</v>
      </c>
      <c r="I41" s="116">
        <v>1024650.76957</v>
      </c>
      <c r="J41" s="116">
        <v>1253689.5612699999</v>
      </c>
      <c r="K41" s="116">
        <v>1334627.7712699999</v>
      </c>
      <c r="L41" s="116">
        <v>1320596.3035899999</v>
      </c>
      <c r="M41" s="116">
        <v>1423781.7828500001</v>
      </c>
      <c r="N41" s="116">
        <v>1473106.2222</v>
      </c>
      <c r="O41" s="117">
        <v>15166219.170840001</v>
      </c>
    </row>
    <row r="42" spans="1:15" ht="14" x14ac:dyDescent="0.3">
      <c r="A42" s="87">
        <v>2023</v>
      </c>
      <c r="B42" s="115" t="s">
        <v>148</v>
      </c>
      <c r="C42" s="116">
        <v>841561.04616000003</v>
      </c>
      <c r="D42" s="116">
        <v>847998.94637000002</v>
      </c>
      <c r="E42" s="116">
        <v>1052346.9533299999</v>
      </c>
      <c r="F42" s="116">
        <v>883756.45183999999</v>
      </c>
      <c r="G42" s="116">
        <v>923529.27463999996</v>
      </c>
      <c r="H42" s="116">
        <v>978791.97849000001</v>
      </c>
      <c r="I42" s="116"/>
      <c r="J42" s="116"/>
      <c r="K42" s="116"/>
      <c r="L42" s="116"/>
      <c r="M42" s="116"/>
      <c r="N42" s="116"/>
      <c r="O42" s="117">
        <v>5527984.6508299997</v>
      </c>
    </row>
    <row r="43" spans="1:15" ht="14" x14ac:dyDescent="0.3">
      <c r="A43" s="86">
        <v>2022</v>
      </c>
      <c r="B43" s="115" t="s">
        <v>148</v>
      </c>
      <c r="C43" s="116">
        <v>710670.04463999998</v>
      </c>
      <c r="D43" s="116">
        <v>812965.62821</v>
      </c>
      <c r="E43" s="116">
        <v>908505.47490999999</v>
      </c>
      <c r="F43" s="116">
        <v>905911.24777000002</v>
      </c>
      <c r="G43" s="116">
        <v>719443.73156999995</v>
      </c>
      <c r="H43" s="116">
        <v>903204.04480999999</v>
      </c>
      <c r="I43" s="116">
        <v>720295.57866999996</v>
      </c>
      <c r="J43" s="116">
        <v>848008.97644999996</v>
      </c>
      <c r="K43" s="116">
        <v>946768.13425999996</v>
      </c>
      <c r="L43" s="116">
        <v>851663.64610999997</v>
      </c>
      <c r="M43" s="116">
        <v>1009901.6733199999</v>
      </c>
      <c r="N43" s="116">
        <v>1024936.5829</v>
      </c>
      <c r="O43" s="117">
        <v>10362274.76362</v>
      </c>
    </row>
    <row r="44" spans="1:15" ht="14" x14ac:dyDescent="0.3">
      <c r="A44" s="87">
        <v>2023</v>
      </c>
      <c r="B44" s="115" t="s">
        <v>149</v>
      </c>
      <c r="C44" s="116">
        <v>1049160.4504</v>
      </c>
      <c r="D44" s="116">
        <v>999977.59987000003</v>
      </c>
      <c r="E44" s="116">
        <v>1221855.51752</v>
      </c>
      <c r="F44" s="116">
        <v>995523.90254000004</v>
      </c>
      <c r="G44" s="116">
        <v>1141810.5715000001</v>
      </c>
      <c r="H44" s="116">
        <v>1090481.78914</v>
      </c>
      <c r="I44" s="116"/>
      <c r="J44" s="116"/>
      <c r="K44" s="116"/>
      <c r="L44" s="116"/>
      <c r="M44" s="116"/>
      <c r="N44" s="116"/>
      <c r="O44" s="117">
        <v>6498809.8309699995</v>
      </c>
    </row>
    <row r="45" spans="1:15" ht="14" x14ac:dyDescent="0.3">
      <c r="A45" s="86">
        <v>2022</v>
      </c>
      <c r="B45" s="115" t="s">
        <v>149</v>
      </c>
      <c r="C45" s="116">
        <v>1119856.8788900001</v>
      </c>
      <c r="D45" s="116">
        <v>1241106.2379099999</v>
      </c>
      <c r="E45" s="116">
        <v>1443490.8133700001</v>
      </c>
      <c r="F45" s="116">
        <v>1496964.3426000001</v>
      </c>
      <c r="G45" s="116">
        <v>1165758.5621799999</v>
      </c>
      <c r="H45" s="116">
        <v>1343496.24389</v>
      </c>
      <c r="I45" s="116">
        <v>978555.89494999999</v>
      </c>
      <c r="J45" s="116">
        <v>1131631.90488</v>
      </c>
      <c r="K45" s="116">
        <v>1187676.33451</v>
      </c>
      <c r="L45" s="116">
        <v>1048163.64378</v>
      </c>
      <c r="M45" s="116">
        <v>1127755.8485900001</v>
      </c>
      <c r="N45" s="116">
        <v>1095932.2027199999</v>
      </c>
      <c r="O45" s="117">
        <v>14380388.90827</v>
      </c>
    </row>
    <row r="46" spans="1:15" ht="14" x14ac:dyDescent="0.3">
      <c r="A46" s="87">
        <v>2023</v>
      </c>
      <c r="B46" s="115" t="s">
        <v>150</v>
      </c>
      <c r="C46" s="116">
        <v>1106046.27511</v>
      </c>
      <c r="D46" s="116">
        <v>1057144.23272</v>
      </c>
      <c r="E46" s="116">
        <v>1391569.8496999999</v>
      </c>
      <c r="F46" s="116">
        <v>1067242.0069899999</v>
      </c>
      <c r="G46" s="116">
        <v>1250195.00101</v>
      </c>
      <c r="H46" s="116">
        <v>1321736.18674</v>
      </c>
      <c r="I46" s="116"/>
      <c r="J46" s="116"/>
      <c r="K46" s="116"/>
      <c r="L46" s="116"/>
      <c r="M46" s="116"/>
      <c r="N46" s="116"/>
      <c r="O46" s="117">
        <v>7193933.5522699999</v>
      </c>
    </row>
    <row r="47" spans="1:15" ht="14" x14ac:dyDescent="0.3">
      <c r="A47" s="86">
        <v>2022</v>
      </c>
      <c r="B47" s="115" t="s">
        <v>150</v>
      </c>
      <c r="C47" s="116">
        <v>1623913.35512</v>
      </c>
      <c r="D47" s="116">
        <v>1746708.6849799999</v>
      </c>
      <c r="E47" s="116">
        <v>2254350.4908799999</v>
      </c>
      <c r="F47" s="116">
        <v>2016306.50877</v>
      </c>
      <c r="G47" s="116">
        <v>1903115.9358300001</v>
      </c>
      <c r="H47" s="116">
        <v>2283539.2785899998</v>
      </c>
      <c r="I47" s="116">
        <v>1597017.72698</v>
      </c>
      <c r="J47" s="116">
        <v>1804283.4247600001</v>
      </c>
      <c r="K47" s="116">
        <v>1755135.6265199999</v>
      </c>
      <c r="L47" s="116">
        <v>1379826.9564400001</v>
      </c>
      <c r="M47" s="116">
        <v>1338047.26147</v>
      </c>
      <c r="N47" s="116">
        <v>1330545.2422199999</v>
      </c>
      <c r="O47" s="117">
        <v>21032790.492559999</v>
      </c>
    </row>
    <row r="48" spans="1:15" ht="14" x14ac:dyDescent="0.3">
      <c r="A48" s="87">
        <v>2023</v>
      </c>
      <c r="B48" s="115" t="s">
        <v>151</v>
      </c>
      <c r="C48" s="116">
        <v>360874.04092</v>
      </c>
      <c r="D48" s="116">
        <v>354642.20331999997</v>
      </c>
      <c r="E48" s="116">
        <v>438484.31014000002</v>
      </c>
      <c r="F48" s="116">
        <v>373930.77973000001</v>
      </c>
      <c r="G48" s="116">
        <v>450213.20062000002</v>
      </c>
      <c r="H48" s="116">
        <v>413650.30946000002</v>
      </c>
      <c r="I48" s="116"/>
      <c r="J48" s="116"/>
      <c r="K48" s="116"/>
      <c r="L48" s="116"/>
      <c r="M48" s="116"/>
      <c r="N48" s="116"/>
      <c r="O48" s="117">
        <v>2391794.8441900001</v>
      </c>
    </row>
    <row r="49" spans="1:15" ht="14" x14ac:dyDescent="0.3">
      <c r="A49" s="86">
        <v>2022</v>
      </c>
      <c r="B49" s="115" t="s">
        <v>151</v>
      </c>
      <c r="C49" s="116">
        <v>353650.46789000003</v>
      </c>
      <c r="D49" s="116">
        <v>428044.04252000002</v>
      </c>
      <c r="E49" s="116">
        <v>512999.46243999997</v>
      </c>
      <c r="F49" s="116">
        <v>565782.74280000001</v>
      </c>
      <c r="G49" s="116">
        <v>444256.85512999998</v>
      </c>
      <c r="H49" s="116">
        <v>522786.63435000001</v>
      </c>
      <c r="I49" s="116">
        <v>416802.67871000001</v>
      </c>
      <c r="J49" s="116">
        <v>473865.71408000001</v>
      </c>
      <c r="K49" s="116">
        <v>458797.90415999998</v>
      </c>
      <c r="L49" s="116">
        <v>413664.89697</v>
      </c>
      <c r="M49" s="116">
        <v>416755.06638999999</v>
      </c>
      <c r="N49" s="116">
        <v>439790.88270000002</v>
      </c>
      <c r="O49" s="117">
        <v>5447197.3481400004</v>
      </c>
    </row>
    <row r="50" spans="1:15" ht="14" x14ac:dyDescent="0.3">
      <c r="A50" s="87">
        <v>2023</v>
      </c>
      <c r="B50" s="115" t="s">
        <v>152</v>
      </c>
      <c r="C50" s="116">
        <v>411488.28344999999</v>
      </c>
      <c r="D50" s="116">
        <v>526056.72508999996</v>
      </c>
      <c r="E50" s="116">
        <v>737779.00645999995</v>
      </c>
      <c r="F50" s="116">
        <v>474207.48868000001</v>
      </c>
      <c r="G50" s="116">
        <v>460504.40295000002</v>
      </c>
      <c r="H50" s="116">
        <v>439877.45783000003</v>
      </c>
      <c r="I50" s="116"/>
      <c r="J50" s="116"/>
      <c r="K50" s="116"/>
      <c r="L50" s="116"/>
      <c r="M50" s="116"/>
      <c r="N50" s="116"/>
      <c r="O50" s="117">
        <v>3049913.3644599998</v>
      </c>
    </row>
    <row r="51" spans="1:15" ht="14" x14ac:dyDescent="0.3">
      <c r="A51" s="86">
        <v>2022</v>
      </c>
      <c r="B51" s="115" t="s">
        <v>152</v>
      </c>
      <c r="C51" s="116">
        <v>358948.23914999998</v>
      </c>
      <c r="D51" s="116">
        <v>490405.67524999997</v>
      </c>
      <c r="E51" s="116">
        <v>434421.48194000003</v>
      </c>
      <c r="F51" s="116">
        <v>528519.02058999997</v>
      </c>
      <c r="G51" s="116">
        <v>352291.01225999999</v>
      </c>
      <c r="H51" s="116">
        <v>532181.44374000002</v>
      </c>
      <c r="I51" s="116">
        <v>370694.86504</v>
      </c>
      <c r="J51" s="116">
        <v>500628.32678</v>
      </c>
      <c r="K51" s="116">
        <v>600700.11855000001</v>
      </c>
      <c r="L51" s="116">
        <v>535537.94203999999</v>
      </c>
      <c r="M51" s="116">
        <v>601761.13127000001</v>
      </c>
      <c r="N51" s="116">
        <v>544746.39404000004</v>
      </c>
      <c r="O51" s="117">
        <v>5850835.6506500002</v>
      </c>
    </row>
    <row r="52" spans="1:15" ht="14" x14ac:dyDescent="0.3">
      <c r="A52" s="87">
        <v>2023</v>
      </c>
      <c r="B52" s="115" t="s">
        <v>153</v>
      </c>
      <c r="C52" s="116">
        <v>279088.06228000001</v>
      </c>
      <c r="D52" s="116">
        <v>287110.70542000001</v>
      </c>
      <c r="E52" s="116">
        <v>505895.29898000002</v>
      </c>
      <c r="F52" s="116">
        <v>417869.74572000001</v>
      </c>
      <c r="G52" s="116">
        <v>553859.89242000005</v>
      </c>
      <c r="H52" s="116">
        <v>334374.99975999998</v>
      </c>
      <c r="I52" s="116"/>
      <c r="J52" s="116"/>
      <c r="K52" s="116"/>
      <c r="L52" s="116"/>
      <c r="M52" s="116"/>
      <c r="N52" s="116"/>
      <c r="O52" s="117">
        <v>2378198.7045800001</v>
      </c>
    </row>
    <row r="53" spans="1:15" ht="14" x14ac:dyDescent="0.3">
      <c r="A53" s="86">
        <v>2022</v>
      </c>
      <c r="B53" s="115" t="s">
        <v>153</v>
      </c>
      <c r="C53" s="116">
        <v>295374.95462999999</v>
      </c>
      <c r="D53" s="116">
        <v>325086.05401000002</v>
      </c>
      <c r="E53" s="116">
        <v>326941.74854</v>
      </c>
      <c r="F53" s="116">
        <v>390461.09840999998</v>
      </c>
      <c r="G53" s="116">
        <v>330384.31631000002</v>
      </c>
      <c r="H53" s="116">
        <v>286911.48207999999</v>
      </c>
      <c r="I53" s="116">
        <v>294368.00948000001</v>
      </c>
      <c r="J53" s="116">
        <v>333532.23485000001</v>
      </c>
      <c r="K53" s="116">
        <v>166231.57717999999</v>
      </c>
      <c r="L53" s="116">
        <v>464524.54810000001</v>
      </c>
      <c r="M53" s="116">
        <v>503261.04168000002</v>
      </c>
      <c r="N53" s="116">
        <v>647435.86632000003</v>
      </c>
      <c r="O53" s="117">
        <v>4364512.9315900002</v>
      </c>
    </row>
    <row r="54" spans="1:15" ht="14" x14ac:dyDescent="0.3">
      <c r="A54" s="87">
        <v>2023</v>
      </c>
      <c r="B54" s="115" t="s">
        <v>154</v>
      </c>
      <c r="C54" s="116">
        <v>525867.99676999997</v>
      </c>
      <c r="D54" s="116">
        <v>565983.79677999998</v>
      </c>
      <c r="E54" s="116">
        <v>673842.76257999998</v>
      </c>
      <c r="F54" s="116">
        <v>563221.82291999995</v>
      </c>
      <c r="G54" s="116">
        <v>638463.93405000004</v>
      </c>
      <c r="H54" s="116">
        <v>619136.80061000003</v>
      </c>
      <c r="I54" s="116"/>
      <c r="J54" s="116"/>
      <c r="K54" s="116"/>
      <c r="L54" s="116"/>
      <c r="M54" s="116"/>
      <c r="N54" s="116"/>
      <c r="O54" s="117">
        <v>3586517.1137100002</v>
      </c>
    </row>
    <row r="55" spans="1:15" ht="14" x14ac:dyDescent="0.3">
      <c r="A55" s="86">
        <v>2022</v>
      </c>
      <c r="B55" s="115" t="s">
        <v>154</v>
      </c>
      <c r="C55" s="116">
        <v>457957.73116999998</v>
      </c>
      <c r="D55" s="116">
        <v>536898.83403999999</v>
      </c>
      <c r="E55" s="116">
        <v>616160.55461999995</v>
      </c>
      <c r="F55" s="116">
        <v>634998.59199999995</v>
      </c>
      <c r="G55" s="116">
        <v>494716.69890000002</v>
      </c>
      <c r="H55" s="116">
        <v>619966.64288000006</v>
      </c>
      <c r="I55" s="116">
        <v>458391.53563</v>
      </c>
      <c r="J55" s="116">
        <v>544492.34923000005</v>
      </c>
      <c r="K55" s="116">
        <v>576829.57843999995</v>
      </c>
      <c r="L55" s="116">
        <v>551134.32079000003</v>
      </c>
      <c r="M55" s="116">
        <v>598847.01217</v>
      </c>
      <c r="N55" s="116">
        <v>586368.50789000001</v>
      </c>
      <c r="O55" s="117">
        <v>6676762.35776</v>
      </c>
    </row>
    <row r="56" spans="1:15" ht="14" x14ac:dyDescent="0.3">
      <c r="A56" s="87">
        <v>2023</v>
      </c>
      <c r="B56" s="115" t="s">
        <v>155</v>
      </c>
      <c r="C56" s="116">
        <v>9033.1406599999991</v>
      </c>
      <c r="D56" s="116">
        <v>9247.43</v>
      </c>
      <c r="E56" s="116">
        <v>14758.744479999999</v>
      </c>
      <c r="F56" s="116">
        <v>10070.158020000001</v>
      </c>
      <c r="G56" s="116">
        <v>12090.45779</v>
      </c>
      <c r="H56" s="116">
        <v>12019.2737</v>
      </c>
      <c r="I56" s="116"/>
      <c r="J56" s="116"/>
      <c r="K56" s="116"/>
      <c r="L56" s="116"/>
      <c r="M56" s="116"/>
      <c r="N56" s="116"/>
      <c r="O56" s="117">
        <v>67219.20465</v>
      </c>
    </row>
    <row r="57" spans="1:15" ht="14" x14ac:dyDescent="0.3">
      <c r="A57" s="86">
        <v>2022</v>
      </c>
      <c r="B57" s="115" t="s">
        <v>155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10630.62837</v>
      </c>
      <c r="H57" s="116">
        <v>14089.11015</v>
      </c>
      <c r="I57" s="116">
        <v>9550.5758000000005</v>
      </c>
      <c r="J57" s="116">
        <v>10220.596670000001</v>
      </c>
      <c r="K57" s="116">
        <v>11404.558209999999</v>
      </c>
      <c r="L57" s="116">
        <v>12074.97162</v>
      </c>
      <c r="M57" s="116">
        <v>12175.232770000001</v>
      </c>
      <c r="N57" s="116">
        <v>11512.49107</v>
      </c>
      <c r="O57" s="117">
        <v>135573.18651</v>
      </c>
    </row>
    <row r="58" spans="1:15" ht="14" x14ac:dyDescent="0.3">
      <c r="A58" s="87">
        <v>2023</v>
      </c>
      <c r="B58" s="113" t="s">
        <v>31</v>
      </c>
      <c r="C58" s="119">
        <f>C60</f>
        <v>441307.09950999997</v>
      </c>
      <c r="D58" s="119">
        <f t="shared" ref="D58:O58" si="4">D60</f>
        <v>397258.84544</v>
      </c>
      <c r="E58" s="119">
        <f t="shared" si="4"/>
        <v>479031.32105999999</v>
      </c>
      <c r="F58" s="119">
        <f t="shared" si="4"/>
        <v>467655.91508000001</v>
      </c>
      <c r="G58" s="119">
        <f t="shared" si="4"/>
        <v>547035.87361000001</v>
      </c>
      <c r="H58" s="119">
        <f t="shared" si="4"/>
        <v>483520.52168000001</v>
      </c>
      <c r="I58" s="119"/>
      <c r="J58" s="119"/>
      <c r="K58" s="119"/>
      <c r="L58" s="119"/>
      <c r="M58" s="119"/>
      <c r="N58" s="119"/>
      <c r="O58" s="119">
        <f t="shared" si="4"/>
        <v>2815809.57638</v>
      </c>
    </row>
    <row r="59" spans="1:15" ht="14" x14ac:dyDescent="0.3">
      <c r="A59" s="86">
        <v>2022</v>
      </c>
      <c r="B59" s="113" t="s">
        <v>31</v>
      </c>
      <c r="C59" s="119">
        <f>C61</f>
        <v>497849.89552999998</v>
      </c>
      <c r="D59" s="119">
        <f t="shared" ref="D59:O59" si="5">D61</f>
        <v>471704.26270999998</v>
      </c>
      <c r="E59" s="119">
        <f t="shared" si="5"/>
        <v>554613.88878000004</v>
      </c>
      <c r="F59" s="119">
        <f t="shared" si="5"/>
        <v>704145.15989999997</v>
      </c>
      <c r="G59" s="119">
        <f t="shared" si="5"/>
        <v>533041.87158000004</v>
      </c>
      <c r="H59" s="119">
        <f t="shared" si="5"/>
        <v>594051.50404999999</v>
      </c>
      <c r="I59" s="119">
        <f t="shared" si="5"/>
        <v>487990.84642999998</v>
      </c>
      <c r="J59" s="119">
        <f t="shared" si="5"/>
        <v>593089.54356999998</v>
      </c>
      <c r="K59" s="119">
        <f t="shared" si="5"/>
        <v>537866.99407999997</v>
      </c>
      <c r="L59" s="119">
        <f t="shared" si="5"/>
        <v>462048.16090000002</v>
      </c>
      <c r="M59" s="119">
        <f t="shared" si="5"/>
        <v>503422.24767000001</v>
      </c>
      <c r="N59" s="119">
        <f t="shared" si="5"/>
        <v>515295.40437</v>
      </c>
      <c r="O59" s="119">
        <f t="shared" si="5"/>
        <v>6455119.7795700002</v>
      </c>
    </row>
    <row r="60" spans="1:15" ht="14" x14ac:dyDescent="0.3">
      <c r="A60" s="87">
        <v>2023</v>
      </c>
      <c r="B60" s="115" t="s">
        <v>156</v>
      </c>
      <c r="C60" s="116">
        <v>441307.09950999997</v>
      </c>
      <c r="D60" s="116">
        <v>397258.84544</v>
      </c>
      <c r="E60" s="116">
        <v>479031.32105999999</v>
      </c>
      <c r="F60" s="116">
        <v>467655.91508000001</v>
      </c>
      <c r="G60" s="116">
        <v>547035.87361000001</v>
      </c>
      <c r="H60" s="116">
        <v>483520.52168000001</v>
      </c>
      <c r="I60" s="116"/>
      <c r="J60" s="116"/>
      <c r="K60" s="116"/>
      <c r="L60" s="116"/>
      <c r="M60" s="116"/>
      <c r="N60" s="116"/>
      <c r="O60" s="117">
        <v>2815809.57638</v>
      </c>
    </row>
    <row r="61" spans="1:15" ht="14.5" thickBot="1" x14ac:dyDescent="0.35">
      <c r="A61" s="86">
        <v>2022</v>
      </c>
      <c r="B61" s="115" t="s">
        <v>156</v>
      </c>
      <c r="C61" s="116">
        <v>497849.89552999998</v>
      </c>
      <c r="D61" s="116">
        <v>471704.26270999998</v>
      </c>
      <c r="E61" s="116">
        <v>554613.88878000004</v>
      </c>
      <c r="F61" s="116">
        <v>704145.15989999997</v>
      </c>
      <c r="G61" s="116">
        <v>533041.87158000004</v>
      </c>
      <c r="H61" s="116">
        <v>594051.50404999999</v>
      </c>
      <c r="I61" s="116">
        <v>487990.84642999998</v>
      </c>
      <c r="J61" s="116">
        <v>593089.54356999998</v>
      </c>
      <c r="K61" s="116">
        <v>537866.99407999997</v>
      </c>
      <c r="L61" s="116">
        <v>462048.16090000002</v>
      </c>
      <c r="M61" s="116">
        <v>503422.24767000001</v>
      </c>
      <c r="N61" s="116">
        <v>515295.40437</v>
      </c>
      <c r="O61" s="117">
        <v>6455119.7795700002</v>
      </c>
    </row>
    <row r="62" spans="1:15" s="32" customFormat="1" ht="15" customHeight="1" thickBot="1" x14ac:dyDescent="0.3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3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3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3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3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3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3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3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3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3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" thickBot="1" x14ac:dyDescent="0.3">
      <c r="A81" s="120">
        <v>2021</v>
      </c>
      <c r="B81" s="121" t="s">
        <v>40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6"/>
        <v>225794053.44279772</v>
      </c>
    </row>
    <row r="82" spans="1:15" ht="13" thickBot="1" x14ac:dyDescent="0.3">
      <c r="A82" s="120">
        <v>2022</v>
      </c>
      <c r="B82" s="121" t="s">
        <v>40</v>
      </c>
      <c r="C82" s="122">
        <v>17553745.067000002</v>
      </c>
      <c r="D82" s="122">
        <v>19904337.681000002</v>
      </c>
      <c r="E82" s="122">
        <v>22609642.478</v>
      </c>
      <c r="F82" s="122">
        <v>23331040.931000002</v>
      </c>
      <c r="G82" s="122">
        <v>18931843.434</v>
      </c>
      <c r="H82" s="122">
        <v>23359561.653000001</v>
      </c>
      <c r="I82" s="122">
        <v>18536541.682</v>
      </c>
      <c r="J82" s="122">
        <v>21275899.306000002</v>
      </c>
      <c r="K82" s="122">
        <v>22596789.300999999</v>
      </c>
      <c r="L82" s="122">
        <v>21300794.192000002</v>
      </c>
      <c r="M82" s="122">
        <v>21870936.066</v>
      </c>
      <c r="N82" s="122">
        <v>22899807.940000001</v>
      </c>
      <c r="O82" s="122">
        <f t="shared" ref="O82" si="7">SUM(C82:N82)</f>
        <v>254170939.73100001</v>
      </c>
    </row>
    <row r="83" spans="1:15" ht="13" thickBot="1" x14ac:dyDescent="0.3">
      <c r="A83" s="120">
        <v>2023</v>
      </c>
      <c r="B83" s="121" t="s">
        <v>40</v>
      </c>
      <c r="C83" s="122">
        <v>19340984.692000002</v>
      </c>
      <c r="D83" s="122">
        <v>18589653.491999999</v>
      </c>
      <c r="E83" s="122">
        <v>23587999.228999998</v>
      </c>
      <c r="F83" s="122">
        <v>19298349.870000001</v>
      </c>
      <c r="G83" s="122">
        <v>21658647.934</v>
      </c>
      <c r="H83" s="146">
        <v>20901000</v>
      </c>
      <c r="I83" s="122"/>
      <c r="J83" s="122"/>
      <c r="K83" s="122"/>
      <c r="L83" s="122"/>
      <c r="M83" s="122"/>
      <c r="N83" s="122"/>
      <c r="O83" s="122">
        <f t="shared" ref="O83" si="8">SUM(C83:N83)</f>
        <v>123376635.21700001</v>
      </c>
    </row>
    <row r="84" spans="1:15" x14ac:dyDescent="0.25">
      <c r="C84" s="35"/>
    </row>
  </sheetData>
  <autoFilter ref="A1:O83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796875" defaultRowHeight="12.5" x14ac:dyDescent="0.25"/>
  <cols>
    <col min="1" max="1" width="29.1796875" customWidth="1"/>
    <col min="2" max="2" width="20" style="36" customWidth="1"/>
    <col min="3" max="3" width="17.54296875" style="36" customWidth="1"/>
    <col min="4" max="4" width="9.1796875" bestFit="1" customWidth="1"/>
  </cols>
  <sheetData>
    <row r="2" spans="1:4" ht="24.65" customHeight="1" x14ac:dyDescent="0.4">
      <c r="A2" s="153" t="s">
        <v>62</v>
      </c>
      <c r="B2" s="153"/>
      <c r="C2" s="153"/>
      <c r="D2" s="153"/>
    </row>
    <row r="3" spans="1:4" ht="15.5" x14ac:dyDescent="0.35">
      <c r="A3" s="152" t="s">
        <v>63</v>
      </c>
      <c r="B3" s="152"/>
      <c r="C3" s="152"/>
      <c r="D3" s="152"/>
    </row>
    <row r="4" spans="1:4" x14ac:dyDescent="0.25">
      <c r="A4" s="124"/>
      <c r="B4" s="125"/>
      <c r="C4" s="125"/>
      <c r="D4" s="124"/>
    </row>
    <row r="5" spans="1:4" ht="13" x14ac:dyDescent="0.3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11.695399999999999</v>
      </c>
      <c r="C6" s="130">
        <v>63186.174809999997</v>
      </c>
      <c r="D6" s="136">
        <f t="shared" ref="D6:D15" si="0">(C6-B6)/B6</f>
        <v>5401.6518810814514</v>
      </c>
    </row>
    <row r="7" spans="1:4" x14ac:dyDescent="0.25">
      <c r="A7" s="129" t="s">
        <v>160</v>
      </c>
      <c r="B7" s="130">
        <v>5578.6712200000002</v>
      </c>
      <c r="C7" s="130">
        <v>54422.778899999998</v>
      </c>
      <c r="D7" s="136">
        <f t="shared" si="0"/>
        <v>8.7555092877475573</v>
      </c>
    </row>
    <row r="8" spans="1:4" x14ac:dyDescent="0.25">
      <c r="A8" s="129" t="s">
        <v>161</v>
      </c>
      <c r="B8" s="130">
        <v>547.70340999999996</v>
      </c>
      <c r="C8" s="130">
        <v>4645.4436800000003</v>
      </c>
      <c r="D8" s="136">
        <f t="shared" si="0"/>
        <v>7.4816774830742805</v>
      </c>
    </row>
    <row r="9" spans="1:4" x14ac:dyDescent="0.25">
      <c r="A9" s="129" t="s">
        <v>162</v>
      </c>
      <c r="B9" s="130">
        <v>624.41489999999999</v>
      </c>
      <c r="C9" s="130">
        <v>5153.4009800000003</v>
      </c>
      <c r="D9" s="136">
        <f t="shared" si="0"/>
        <v>7.2531678536178443</v>
      </c>
    </row>
    <row r="10" spans="1:4" x14ac:dyDescent="0.25">
      <c r="A10" s="129" t="s">
        <v>163</v>
      </c>
      <c r="B10" s="130">
        <v>21048.50201</v>
      </c>
      <c r="C10" s="130">
        <v>169172.24006000001</v>
      </c>
      <c r="D10" s="136">
        <f t="shared" si="0"/>
        <v>7.0372579473649681</v>
      </c>
    </row>
    <row r="11" spans="1:4" x14ac:dyDescent="0.25">
      <c r="A11" s="129" t="s">
        <v>164</v>
      </c>
      <c r="B11" s="130">
        <v>2681.2175499999998</v>
      </c>
      <c r="C11" s="130">
        <v>12847.611440000001</v>
      </c>
      <c r="D11" s="136">
        <f t="shared" si="0"/>
        <v>3.7917079462649355</v>
      </c>
    </row>
    <row r="12" spans="1:4" x14ac:dyDescent="0.25">
      <c r="A12" s="129" t="s">
        <v>165</v>
      </c>
      <c r="B12" s="130">
        <v>37.206159999999997</v>
      </c>
      <c r="C12" s="130">
        <v>133.90984</v>
      </c>
      <c r="D12" s="136">
        <f t="shared" si="0"/>
        <v>2.5991308966042186</v>
      </c>
    </row>
    <row r="13" spans="1:4" x14ac:dyDescent="0.25">
      <c r="A13" s="129" t="s">
        <v>166</v>
      </c>
      <c r="B13" s="130">
        <v>409.75259999999997</v>
      </c>
      <c r="C13" s="130">
        <v>1344.11581</v>
      </c>
      <c r="D13" s="136">
        <f t="shared" si="0"/>
        <v>2.2803106313419366</v>
      </c>
    </row>
    <row r="14" spans="1:4" x14ac:dyDescent="0.25">
      <c r="A14" s="129" t="s">
        <v>167</v>
      </c>
      <c r="B14" s="130">
        <v>23.07133</v>
      </c>
      <c r="C14" s="130">
        <v>72.839089999999999</v>
      </c>
      <c r="D14" s="136">
        <f t="shared" si="0"/>
        <v>2.1571257487106288</v>
      </c>
    </row>
    <row r="15" spans="1:4" x14ac:dyDescent="0.25">
      <c r="A15" s="129" t="s">
        <v>168</v>
      </c>
      <c r="B15" s="130">
        <v>201.86712</v>
      </c>
      <c r="C15" s="130">
        <v>544.52443000000005</v>
      </c>
      <c r="D15" s="136">
        <f t="shared" si="0"/>
        <v>1.6974399297914393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" x14ac:dyDescent="0.4">
      <c r="A18" s="153" t="s">
        <v>66</v>
      </c>
      <c r="B18" s="153"/>
      <c r="C18" s="153"/>
      <c r="D18" s="153"/>
    </row>
    <row r="19" spans="1:4" ht="15.5" x14ac:dyDescent="0.35">
      <c r="A19" s="152" t="s">
        <v>67</v>
      </c>
      <c r="B19" s="152"/>
      <c r="C19" s="152"/>
      <c r="D19" s="152"/>
    </row>
    <row r="20" spans="1:4" ht="13" x14ac:dyDescent="0.3">
      <c r="A20" s="134"/>
      <c r="B20" s="125"/>
      <c r="C20" s="125"/>
      <c r="D20" s="124"/>
    </row>
    <row r="21" spans="1:4" ht="13" x14ac:dyDescent="0.3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1705620.45817</v>
      </c>
      <c r="C22" s="130">
        <v>1584633.22055</v>
      </c>
      <c r="D22" s="136">
        <f t="shared" ref="D22:D31" si="1">(C22-B22)/B22</f>
        <v>-7.0934443264013186E-2</v>
      </c>
    </row>
    <row r="23" spans="1:4" x14ac:dyDescent="0.25">
      <c r="A23" s="129" t="s">
        <v>170</v>
      </c>
      <c r="B23" s="130">
        <v>1294605.2387900001</v>
      </c>
      <c r="C23" s="130">
        <v>1116102.12209</v>
      </c>
      <c r="D23" s="136">
        <f t="shared" si="1"/>
        <v>-0.13788227588731039</v>
      </c>
    </row>
    <row r="24" spans="1:4" x14ac:dyDescent="0.25">
      <c r="A24" s="129" t="s">
        <v>171</v>
      </c>
      <c r="B24" s="130">
        <v>1130364.9710500001</v>
      </c>
      <c r="C24" s="130">
        <v>958827.98137000005</v>
      </c>
      <c r="D24" s="136">
        <f t="shared" si="1"/>
        <v>-0.15175363185631865</v>
      </c>
    </row>
    <row r="25" spans="1:4" x14ac:dyDescent="0.25">
      <c r="A25" s="129" t="s">
        <v>172</v>
      </c>
      <c r="B25" s="130">
        <v>1037386.62661</v>
      </c>
      <c r="C25" s="130">
        <v>894834.82412</v>
      </c>
      <c r="D25" s="136">
        <f t="shared" si="1"/>
        <v>-0.13741434373010442</v>
      </c>
    </row>
    <row r="26" spans="1:4" x14ac:dyDescent="0.25">
      <c r="A26" s="129" t="s">
        <v>173</v>
      </c>
      <c r="B26" s="130">
        <v>868047.22083000001</v>
      </c>
      <c r="C26" s="130">
        <v>862793.23676999996</v>
      </c>
      <c r="D26" s="136">
        <f t="shared" si="1"/>
        <v>-6.0526477522459534E-3</v>
      </c>
    </row>
    <row r="27" spans="1:4" x14ac:dyDescent="0.25">
      <c r="A27" s="129" t="s">
        <v>174</v>
      </c>
      <c r="B27" s="130">
        <v>871150.71817999997</v>
      </c>
      <c r="C27" s="130">
        <v>852011.00477999996</v>
      </c>
      <c r="D27" s="136">
        <f t="shared" si="1"/>
        <v>-2.1970610826088189E-2</v>
      </c>
    </row>
    <row r="28" spans="1:4" x14ac:dyDescent="0.25">
      <c r="A28" s="129" t="s">
        <v>175</v>
      </c>
      <c r="B28" s="130">
        <v>684988.34629000002</v>
      </c>
      <c r="C28" s="130">
        <v>848359.28381000005</v>
      </c>
      <c r="D28" s="136">
        <f t="shared" si="1"/>
        <v>0.23850177657012944</v>
      </c>
    </row>
    <row r="29" spans="1:4" x14ac:dyDescent="0.25">
      <c r="A29" s="129" t="s">
        <v>176</v>
      </c>
      <c r="B29" s="130">
        <v>884700.77836999996</v>
      </c>
      <c r="C29" s="130">
        <v>714716.57825000002</v>
      </c>
      <c r="D29" s="136">
        <f t="shared" si="1"/>
        <v>-0.19213750487841108</v>
      </c>
    </row>
    <row r="30" spans="1:4" x14ac:dyDescent="0.25">
      <c r="A30" s="129" t="s">
        <v>177</v>
      </c>
      <c r="B30" s="130">
        <v>657681.39630000002</v>
      </c>
      <c r="C30" s="130">
        <v>530073.25636</v>
      </c>
      <c r="D30" s="136">
        <f t="shared" si="1"/>
        <v>-0.19402729141785216</v>
      </c>
    </row>
    <row r="31" spans="1:4" x14ac:dyDescent="0.25">
      <c r="A31" s="129" t="s">
        <v>178</v>
      </c>
      <c r="B31" s="130">
        <v>738011.76028000005</v>
      </c>
      <c r="C31" s="130">
        <v>521596.17509999999</v>
      </c>
      <c r="D31" s="136">
        <f t="shared" si="1"/>
        <v>-0.2932413774787172</v>
      </c>
    </row>
    <row r="32" spans="1:4" x14ac:dyDescent="0.25">
      <c r="A32" s="124"/>
      <c r="B32" s="125"/>
      <c r="C32" s="125"/>
      <c r="D32" s="124"/>
    </row>
    <row r="33" spans="1:4" ht="19" x14ac:dyDescent="0.4">
      <c r="A33" s="153" t="s">
        <v>68</v>
      </c>
      <c r="B33" s="153"/>
      <c r="C33" s="153"/>
      <c r="D33" s="153"/>
    </row>
    <row r="34" spans="1:4" ht="15.5" x14ac:dyDescent="0.35">
      <c r="A34" s="152" t="s">
        <v>72</v>
      </c>
      <c r="B34" s="152"/>
      <c r="C34" s="152"/>
      <c r="D34" s="152"/>
    </row>
    <row r="35" spans="1:4" x14ac:dyDescent="0.25">
      <c r="A35" s="124"/>
      <c r="B35" s="125"/>
      <c r="C35" s="125"/>
      <c r="D35" s="124"/>
    </row>
    <row r="36" spans="1:4" ht="13" x14ac:dyDescent="0.3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135</v>
      </c>
      <c r="B37" s="130">
        <v>26325.63495</v>
      </c>
      <c r="C37" s="130">
        <v>79602.545379999996</v>
      </c>
      <c r="D37" s="136">
        <f t="shared" ref="D37:D46" si="2">(C37-B37)/B37</f>
        <v>2.0237654488177879</v>
      </c>
    </row>
    <row r="38" spans="1:4" x14ac:dyDescent="0.25">
      <c r="A38" s="129" t="s">
        <v>146</v>
      </c>
      <c r="B38" s="130">
        <v>101131.22425</v>
      </c>
      <c r="C38" s="130">
        <v>185387.21875999999</v>
      </c>
      <c r="D38" s="136">
        <f t="shared" si="2"/>
        <v>0.83313531636595406</v>
      </c>
    </row>
    <row r="39" spans="1:4" x14ac:dyDescent="0.25">
      <c r="A39" s="129" t="s">
        <v>153</v>
      </c>
      <c r="B39" s="130">
        <v>286911.48207999999</v>
      </c>
      <c r="C39" s="130">
        <v>334374.99975999998</v>
      </c>
      <c r="D39" s="136">
        <f t="shared" si="2"/>
        <v>0.16542913283186644</v>
      </c>
    </row>
    <row r="40" spans="1:4" x14ac:dyDescent="0.25">
      <c r="A40" s="129" t="s">
        <v>145</v>
      </c>
      <c r="B40" s="130">
        <v>2768705.1265599998</v>
      </c>
      <c r="C40" s="130">
        <v>3009028.6711200001</v>
      </c>
      <c r="D40" s="136">
        <f t="shared" si="2"/>
        <v>8.679997817557128E-2</v>
      </c>
    </row>
    <row r="41" spans="1:4" x14ac:dyDescent="0.25">
      <c r="A41" s="129" t="s">
        <v>148</v>
      </c>
      <c r="B41" s="130">
        <v>903204.04480999999</v>
      </c>
      <c r="C41" s="130">
        <v>978791.97849000001</v>
      </c>
      <c r="D41" s="136">
        <f t="shared" si="2"/>
        <v>8.3688657191411123E-2</v>
      </c>
    </row>
    <row r="42" spans="1:4" x14ac:dyDescent="0.25">
      <c r="A42" s="129" t="s">
        <v>134</v>
      </c>
      <c r="B42" s="130">
        <v>111564.36086</v>
      </c>
      <c r="C42" s="130">
        <v>119517.36001999999</v>
      </c>
      <c r="D42" s="136">
        <f t="shared" si="2"/>
        <v>7.1286198376379895E-2</v>
      </c>
    </row>
    <row r="43" spans="1:4" x14ac:dyDescent="0.25">
      <c r="A43" s="131" t="s">
        <v>136</v>
      </c>
      <c r="B43" s="130">
        <v>78822.504300000001</v>
      </c>
      <c r="C43" s="130">
        <v>80870.09461</v>
      </c>
      <c r="D43" s="136">
        <f t="shared" si="2"/>
        <v>2.597722983028845E-2</v>
      </c>
    </row>
    <row r="44" spans="1:4" x14ac:dyDescent="0.25">
      <c r="A44" s="129" t="s">
        <v>142</v>
      </c>
      <c r="B44" s="130">
        <v>225184.98795000001</v>
      </c>
      <c r="C44" s="130">
        <v>225763.14113</v>
      </c>
      <c r="D44" s="136">
        <f t="shared" si="2"/>
        <v>2.5674588047066745E-3</v>
      </c>
    </row>
    <row r="45" spans="1:4" x14ac:dyDescent="0.25">
      <c r="A45" s="129" t="s">
        <v>154</v>
      </c>
      <c r="B45" s="130">
        <v>619966.64288000006</v>
      </c>
      <c r="C45" s="130">
        <v>619136.80061000003</v>
      </c>
      <c r="D45" s="136">
        <f t="shared" si="2"/>
        <v>-1.3385272893797384E-3</v>
      </c>
    </row>
    <row r="46" spans="1:4" x14ac:dyDescent="0.25">
      <c r="A46" s="129" t="s">
        <v>147</v>
      </c>
      <c r="B46" s="130">
        <v>1356587.2153100001</v>
      </c>
      <c r="C46" s="130">
        <v>1339957.42191</v>
      </c>
      <c r="D46" s="136">
        <f t="shared" si="2"/>
        <v>-1.2258550878499861E-2</v>
      </c>
    </row>
    <row r="47" spans="1:4" x14ac:dyDescent="0.25">
      <c r="A47" s="124"/>
      <c r="B47" s="125"/>
      <c r="C47" s="125"/>
      <c r="D47" s="124"/>
    </row>
    <row r="48" spans="1:4" ht="19" x14ac:dyDescent="0.4">
      <c r="A48" s="153" t="s">
        <v>71</v>
      </c>
      <c r="B48" s="153"/>
      <c r="C48" s="153"/>
      <c r="D48" s="153"/>
    </row>
    <row r="49" spans="1:4" ht="15.5" x14ac:dyDescent="0.35">
      <c r="A49" s="152" t="s">
        <v>69</v>
      </c>
      <c r="B49" s="152"/>
      <c r="C49" s="152"/>
      <c r="D49" s="152"/>
    </row>
    <row r="50" spans="1:4" x14ac:dyDescent="0.25">
      <c r="A50" s="124"/>
      <c r="B50" s="125"/>
      <c r="C50" s="125"/>
      <c r="D50" s="124"/>
    </row>
    <row r="51" spans="1:4" ht="13" x14ac:dyDescent="0.3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145</v>
      </c>
      <c r="B52" s="130">
        <v>2768705.1265599998</v>
      </c>
      <c r="C52" s="130">
        <v>3009028.6711200001</v>
      </c>
      <c r="D52" s="136">
        <f t="shared" ref="D52:D61" si="3">(C52-B52)/B52</f>
        <v>8.679997817557128E-2</v>
      </c>
    </row>
    <row r="53" spans="1:4" x14ac:dyDescent="0.25">
      <c r="A53" s="129" t="s">
        <v>143</v>
      </c>
      <c r="B53" s="130">
        <v>3166413.0656900001</v>
      </c>
      <c r="C53" s="130">
        <v>2365555.2329500001</v>
      </c>
      <c r="D53" s="136">
        <f t="shared" si="3"/>
        <v>-0.25292272869190024</v>
      </c>
    </row>
    <row r="54" spans="1:4" x14ac:dyDescent="0.25">
      <c r="A54" s="129" t="s">
        <v>144</v>
      </c>
      <c r="B54" s="130">
        <v>1965714.2309699999</v>
      </c>
      <c r="C54" s="130">
        <v>1659500.8228500001</v>
      </c>
      <c r="D54" s="136">
        <f t="shared" si="3"/>
        <v>-0.15577717416681466</v>
      </c>
    </row>
    <row r="55" spans="1:4" x14ac:dyDescent="0.25">
      <c r="A55" s="129" t="s">
        <v>147</v>
      </c>
      <c r="B55" s="130">
        <v>1356587.2153100001</v>
      </c>
      <c r="C55" s="130">
        <v>1339957.42191</v>
      </c>
      <c r="D55" s="136">
        <f t="shared" si="3"/>
        <v>-1.2258550878499861E-2</v>
      </c>
    </row>
    <row r="56" spans="1:4" x14ac:dyDescent="0.25">
      <c r="A56" s="129" t="s">
        <v>150</v>
      </c>
      <c r="B56" s="130">
        <v>2283539.2785899998</v>
      </c>
      <c r="C56" s="130">
        <v>1321736.18674</v>
      </c>
      <c r="D56" s="136">
        <f t="shared" si="3"/>
        <v>-0.42118964226613925</v>
      </c>
    </row>
    <row r="57" spans="1:4" x14ac:dyDescent="0.25">
      <c r="A57" s="129" t="s">
        <v>149</v>
      </c>
      <c r="B57" s="130">
        <v>1343496.24389</v>
      </c>
      <c r="C57" s="130">
        <v>1090481.78914</v>
      </c>
      <c r="D57" s="136">
        <f t="shared" si="3"/>
        <v>-0.18832539048818941</v>
      </c>
    </row>
    <row r="58" spans="1:4" x14ac:dyDescent="0.25">
      <c r="A58" s="129" t="s">
        <v>148</v>
      </c>
      <c r="B58" s="130">
        <v>903204.04480999999</v>
      </c>
      <c r="C58" s="130">
        <v>978791.97849000001</v>
      </c>
      <c r="D58" s="136">
        <f t="shared" si="3"/>
        <v>8.3688657191411123E-2</v>
      </c>
    </row>
    <row r="59" spans="1:4" x14ac:dyDescent="0.25">
      <c r="A59" s="129" t="s">
        <v>130</v>
      </c>
      <c r="B59" s="130">
        <v>994772.19979999994</v>
      </c>
      <c r="C59" s="130">
        <v>781515.24454999994</v>
      </c>
      <c r="D59" s="136">
        <f t="shared" si="3"/>
        <v>-0.21437767892274789</v>
      </c>
    </row>
    <row r="60" spans="1:4" x14ac:dyDescent="0.25">
      <c r="A60" s="129" t="s">
        <v>140</v>
      </c>
      <c r="B60" s="130">
        <v>980913.29637999996</v>
      </c>
      <c r="C60" s="130">
        <v>772084.73563999997</v>
      </c>
      <c r="D60" s="136">
        <f t="shared" si="3"/>
        <v>-0.2128919666097594</v>
      </c>
    </row>
    <row r="61" spans="1:4" x14ac:dyDescent="0.25">
      <c r="A61" s="129" t="s">
        <v>139</v>
      </c>
      <c r="B61" s="130">
        <v>799353.19348000002</v>
      </c>
      <c r="C61" s="130">
        <v>665665.36196000001</v>
      </c>
      <c r="D61" s="136">
        <f t="shared" si="3"/>
        <v>-0.16724500835229966</v>
      </c>
    </row>
    <row r="62" spans="1:4" x14ac:dyDescent="0.25">
      <c r="A62" s="124"/>
      <c r="B62" s="125"/>
      <c r="C62" s="125"/>
      <c r="D62" s="124"/>
    </row>
    <row r="63" spans="1:4" ht="19" x14ac:dyDescent="0.4">
      <c r="A63" s="153" t="s">
        <v>73</v>
      </c>
      <c r="B63" s="153"/>
      <c r="C63" s="153"/>
      <c r="D63" s="153"/>
    </row>
    <row r="64" spans="1:4" ht="15.5" x14ac:dyDescent="0.35">
      <c r="A64" s="152" t="s">
        <v>74</v>
      </c>
      <c r="B64" s="152"/>
      <c r="C64" s="152"/>
      <c r="D64" s="152"/>
    </row>
    <row r="65" spans="1:4" x14ac:dyDescent="0.25">
      <c r="A65" s="124"/>
      <c r="B65" s="125"/>
      <c r="C65" s="125"/>
      <c r="D65" s="124"/>
    </row>
    <row r="66" spans="1:4" ht="13" x14ac:dyDescent="0.3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9070406.0674200002</v>
      </c>
      <c r="C67" s="135">
        <v>7674944.3757100003</v>
      </c>
      <c r="D67" s="136">
        <f t="shared" ref="D67:D76" si="4">(C67-B67)/B67</f>
        <v>-0.15384776396311076</v>
      </c>
    </row>
    <row r="68" spans="1:4" x14ac:dyDescent="0.25">
      <c r="A68" s="129" t="s">
        <v>180</v>
      </c>
      <c r="B68" s="135">
        <v>1893578.82803</v>
      </c>
      <c r="C68" s="135">
        <v>1546308.3764599999</v>
      </c>
      <c r="D68" s="136">
        <f t="shared" si="4"/>
        <v>-0.18339371270394147</v>
      </c>
    </row>
    <row r="69" spans="1:4" x14ac:dyDescent="0.25">
      <c r="A69" s="129" t="s">
        <v>181</v>
      </c>
      <c r="B69" s="135">
        <v>1560086.91769</v>
      </c>
      <c r="C69" s="135">
        <v>1514910.97028</v>
      </c>
      <c r="D69" s="136">
        <f t="shared" si="4"/>
        <v>-2.8957327247440448E-2</v>
      </c>
    </row>
    <row r="70" spans="1:4" x14ac:dyDescent="0.25">
      <c r="A70" s="129" t="s">
        <v>182</v>
      </c>
      <c r="B70" s="135">
        <v>1311154.7217999999</v>
      </c>
      <c r="C70" s="135">
        <v>1161403.5571600001</v>
      </c>
      <c r="D70" s="136">
        <f t="shared" si="4"/>
        <v>-0.11421319097597889</v>
      </c>
    </row>
    <row r="71" spans="1:4" x14ac:dyDescent="0.25">
      <c r="A71" s="129" t="s">
        <v>183</v>
      </c>
      <c r="B71" s="135">
        <v>979929.32984999998</v>
      </c>
      <c r="C71" s="135">
        <v>975991.62736000004</v>
      </c>
      <c r="D71" s="136">
        <f t="shared" si="4"/>
        <v>-4.0183535384155618E-3</v>
      </c>
    </row>
    <row r="72" spans="1:4" x14ac:dyDescent="0.25">
      <c r="A72" s="129" t="s">
        <v>184</v>
      </c>
      <c r="B72" s="135">
        <v>921250.19249000004</v>
      </c>
      <c r="C72" s="135">
        <v>772430.93441999995</v>
      </c>
      <c r="D72" s="136">
        <f t="shared" si="4"/>
        <v>-0.16154054488473335</v>
      </c>
    </row>
    <row r="73" spans="1:4" x14ac:dyDescent="0.25">
      <c r="A73" s="129" t="s">
        <v>185</v>
      </c>
      <c r="B73" s="135">
        <v>389139.52204000001</v>
      </c>
      <c r="C73" s="135">
        <v>480537.40857999999</v>
      </c>
      <c r="D73" s="136">
        <f t="shared" si="4"/>
        <v>0.23487176542968849</v>
      </c>
    </row>
    <row r="74" spans="1:4" x14ac:dyDescent="0.25">
      <c r="A74" s="129" t="s">
        <v>186</v>
      </c>
      <c r="B74" s="135">
        <v>450060.33341999998</v>
      </c>
      <c r="C74" s="135">
        <v>450063.53885999997</v>
      </c>
      <c r="D74" s="136">
        <f t="shared" si="4"/>
        <v>7.1222450901916921E-6</v>
      </c>
    </row>
    <row r="75" spans="1:4" x14ac:dyDescent="0.25">
      <c r="A75" s="129" t="s">
        <v>187</v>
      </c>
      <c r="B75" s="135">
        <v>488293.40396999998</v>
      </c>
      <c r="C75" s="135">
        <v>353054.59182999999</v>
      </c>
      <c r="D75" s="136">
        <f t="shared" si="4"/>
        <v>-0.27696219330521382</v>
      </c>
    </row>
    <row r="76" spans="1:4" x14ac:dyDescent="0.25">
      <c r="A76" s="129" t="s">
        <v>188</v>
      </c>
      <c r="B76" s="135">
        <v>277948.69510999997</v>
      </c>
      <c r="C76" s="135">
        <v>260883.75330000001</v>
      </c>
      <c r="D76" s="136">
        <f t="shared" si="4"/>
        <v>-6.1396013401848859E-2</v>
      </c>
    </row>
    <row r="77" spans="1:4" x14ac:dyDescent="0.25">
      <c r="A77" s="124"/>
      <c r="B77" s="125"/>
      <c r="C77" s="125"/>
      <c r="D77" s="124"/>
    </row>
    <row r="78" spans="1:4" ht="19" x14ac:dyDescent="0.4">
      <c r="A78" s="153" t="s">
        <v>76</v>
      </c>
      <c r="B78" s="153"/>
      <c r="C78" s="153"/>
      <c r="D78" s="153"/>
    </row>
    <row r="79" spans="1:4" ht="15.5" x14ac:dyDescent="0.35">
      <c r="A79" s="152" t="s">
        <v>77</v>
      </c>
      <c r="B79" s="152"/>
      <c r="C79" s="152"/>
      <c r="D79" s="152"/>
    </row>
    <row r="80" spans="1:4" x14ac:dyDescent="0.25">
      <c r="A80" s="124"/>
      <c r="B80" s="125"/>
      <c r="C80" s="125"/>
      <c r="D80" s="124"/>
    </row>
    <row r="81" spans="1:4" ht="13" x14ac:dyDescent="0.3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13980.9301</v>
      </c>
      <c r="C82" s="135">
        <v>114995.73372</v>
      </c>
      <c r="D82" s="136">
        <f t="shared" ref="D82:D91" si="5">(C82-B82)/B82</f>
        <v>7.2251847979699155</v>
      </c>
    </row>
    <row r="83" spans="1:4" x14ac:dyDescent="0.25">
      <c r="A83" s="129" t="s">
        <v>190</v>
      </c>
      <c r="B83" s="135">
        <v>11761.69528</v>
      </c>
      <c r="C83" s="135">
        <v>24178.364020000001</v>
      </c>
      <c r="D83" s="136">
        <f t="shared" si="5"/>
        <v>1.0556869944687091</v>
      </c>
    </row>
    <row r="84" spans="1:4" x14ac:dyDescent="0.25">
      <c r="A84" s="129" t="s">
        <v>191</v>
      </c>
      <c r="B84" s="135">
        <v>1952.8119999999999</v>
      </c>
      <c r="C84" s="135">
        <v>2673.4980700000001</v>
      </c>
      <c r="D84" s="136">
        <f t="shared" si="5"/>
        <v>0.36905041038256636</v>
      </c>
    </row>
    <row r="85" spans="1:4" x14ac:dyDescent="0.25">
      <c r="A85" s="129" t="s">
        <v>192</v>
      </c>
      <c r="B85" s="135">
        <v>272.85683</v>
      </c>
      <c r="C85" s="135">
        <v>368.70801999999998</v>
      </c>
      <c r="D85" s="136">
        <f t="shared" si="5"/>
        <v>0.351287486554762</v>
      </c>
    </row>
    <row r="86" spans="1:4" x14ac:dyDescent="0.25">
      <c r="A86" s="129" t="s">
        <v>193</v>
      </c>
      <c r="B86" s="135">
        <v>7313.2000099999996</v>
      </c>
      <c r="C86" s="135">
        <v>9779.5339800000002</v>
      </c>
      <c r="D86" s="136">
        <f t="shared" si="5"/>
        <v>0.33724415667936869</v>
      </c>
    </row>
    <row r="87" spans="1:4" x14ac:dyDescent="0.25">
      <c r="A87" s="129" t="s">
        <v>194</v>
      </c>
      <c r="B87" s="135">
        <v>156.732</v>
      </c>
      <c r="C87" s="135">
        <v>207.13403</v>
      </c>
      <c r="D87" s="136">
        <f t="shared" si="5"/>
        <v>0.32158097899599314</v>
      </c>
    </row>
    <row r="88" spans="1:4" x14ac:dyDescent="0.25">
      <c r="A88" s="129" t="s">
        <v>185</v>
      </c>
      <c r="B88" s="135">
        <v>389139.52204000001</v>
      </c>
      <c r="C88" s="135">
        <v>480537.40857999999</v>
      </c>
      <c r="D88" s="136">
        <f t="shared" si="5"/>
        <v>0.23487176542968849</v>
      </c>
    </row>
    <row r="89" spans="1:4" x14ac:dyDescent="0.25">
      <c r="A89" s="129" t="s">
        <v>195</v>
      </c>
      <c r="B89" s="135">
        <v>5368.1883200000002</v>
      </c>
      <c r="C89" s="135">
        <v>6521.0101999999997</v>
      </c>
      <c r="D89" s="136">
        <f t="shared" si="5"/>
        <v>0.21475064049168816</v>
      </c>
    </row>
    <row r="90" spans="1:4" x14ac:dyDescent="0.25">
      <c r="A90" s="129" t="s">
        <v>196</v>
      </c>
      <c r="B90" s="135">
        <v>8662.4500399999997</v>
      </c>
      <c r="C90" s="135">
        <v>10277.810460000001</v>
      </c>
      <c r="D90" s="136">
        <f t="shared" si="5"/>
        <v>0.18647846885590821</v>
      </c>
    </row>
    <row r="91" spans="1:4" x14ac:dyDescent="0.25">
      <c r="A91" s="129" t="s">
        <v>197</v>
      </c>
      <c r="B91" s="135">
        <v>48261.519480000003</v>
      </c>
      <c r="C91" s="135">
        <v>56645.286419999997</v>
      </c>
      <c r="D91" s="136">
        <f t="shared" si="5"/>
        <v>0.1737153539783243</v>
      </c>
    </row>
    <row r="92" spans="1:4" ht="13" x14ac:dyDescent="0.3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C3" sqref="C3"/>
    </sheetView>
  </sheetViews>
  <sheetFormatPr defaultColWidth="9.1796875" defaultRowHeight="12.5" x14ac:dyDescent="0.25"/>
  <cols>
    <col min="1" max="1" width="44.81640625" style="17" customWidth="1"/>
    <col min="2" max="2" width="16" style="19" customWidth="1"/>
    <col min="3" max="3" width="16" style="17" customWidth="1"/>
    <col min="4" max="4" width="10.1796875" style="17" customWidth="1"/>
    <col min="5" max="5" width="14" style="17" bestFit="1" customWidth="1"/>
    <col min="6" max="7" width="17.6328125" style="17" customWidth="1"/>
    <col min="8" max="8" width="10.54296875" style="17" bestFit="1" customWidth="1"/>
    <col min="9" max="9" width="14" style="17" bestFit="1" customWidth="1"/>
    <col min="10" max="11" width="16.81640625" style="17" customWidth="1"/>
    <col min="12" max="12" width="10.54296875" style="17" bestFit="1" customWidth="1"/>
    <col min="13" max="13" width="10.81640625" style="17" bestFit="1" customWidth="1"/>
    <col min="14" max="16384" width="9.1796875" style="17"/>
  </cols>
  <sheetData>
    <row r="1" spans="1:13" ht="25" x14ac:dyDescent="0.5">
      <c r="B1" s="151" t="s">
        <v>117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5" t="s">
        <v>112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8" x14ac:dyDescent="0.25">
      <c r="A6" s="88"/>
      <c r="B6" s="154" t="str">
        <f>SEKTOR_USD!B6</f>
        <v>1 - 30 HAZİRAN</v>
      </c>
      <c r="C6" s="154"/>
      <c r="D6" s="154"/>
      <c r="E6" s="154"/>
      <c r="F6" s="154" t="str">
        <f>SEKTOR_USD!F6</f>
        <v>1 OCAK  -  30 HAZİRAN</v>
      </c>
      <c r="G6" s="154"/>
      <c r="H6" s="154"/>
      <c r="I6" s="154"/>
      <c r="J6" s="154" t="s">
        <v>104</v>
      </c>
      <c r="K6" s="154"/>
      <c r="L6" s="154"/>
      <c r="M6" s="154"/>
    </row>
    <row r="7" spans="1:13" ht="29" x14ac:dyDescent="0.4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5" x14ac:dyDescent="0.35">
      <c r="A8" s="92" t="s">
        <v>2</v>
      </c>
      <c r="B8" s="93">
        <f>SEKTOR_USD!B8*$B$53</f>
        <v>50632901.583338536</v>
      </c>
      <c r="C8" s="93">
        <f>SEKTOR_USD!C8*$C$53</f>
        <v>60785174.67256438</v>
      </c>
      <c r="D8" s="94">
        <f t="shared" ref="D8:D43" si="0">(C8-B8)/B8*100</f>
        <v>20.050743235632758</v>
      </c>
      <c r="E8" s="94">
        <f>C8/C$44*100</f>
        <v>14.349822843121787</v>
      </c>
      <c r="F8" s="93">
        <f>SEKTOR_USD!F8*$B$54</f>
        <v>243243289.94060424</v>
      </c>
      <c r="G8" s="93">
        <f>SEKTOR_USD!G8*$C$54</f>
        <v>330428665.89235824</v>
      </c>
      <c r="H8" s="94">
        <f t="shared" ref="H8:H43" si="1">(G8-F8)/F8*100</f>
        <v>35.842869899121638</v>
      </c>
      <c r="I8" s="94">
        <f>G8/G$44*100</f>
        <v>15.424369886957079</v>
      </c>
      <c r="J8" s="93">
        <f>SEKTOR_USD!J8*$B$55</f>
        <v>401050920.0371502</v>
      </c>
      <c r="K8" s="93">
        <f>SEKTOR_USD!K8*$C$55</f>
        <v>656807440.69073308</v>
      </c>
      <c r="L8" s="94">
        <f t="shared" ref="L8:L43" si="2">(K8-J8)/J8*100</f>
        <v>63.771583077254036</v>
      </c>
      <c r="M8" s="94">
        <f>K8/K$44*100</f>
        <v>15.637287693029872</v>
      </c>
    </row>
    <row r="9" spans="1:13" s="21" customFormat="1" ht="15.5" x14ac:dyDescent="0.35">
      <c r="A9" s="95" t="s">
        <v>3</v>
      </c>
      <c r="B9" s="93">
        <f>SEKTOR_USD!B9*$B$53</f>
        <v>30801236.548443638</v>
      </c>
      <c r="C9" s="93">
        <f>SEKTOR_USD!C9*$C$53</f>
        <v>38268051.975789964</v>
      </c>
      <c r="D9" s="96">
        <f t="shared" si="0"/>
        <v>24.241933974315128</v>
      </c>
      <c r="E9" s="96">
        <f t="shared" ref="E9:E44" si="3">C9/C$44*100</f>
        <v>9.034106907844734</v>
      </c>
      <c r="F9" s="93">
        <f>SEKTOR_USD!F9*$B$54</f>
        <v>151720054.40285769</v>
      </c>
      <c r="G9" s="93">
        <f>SEKTOR_USD!G9*$C$54</f>
        <v>217604849.90088138</v>
      </c>
      <c r="H9" s="96">
        <f t="shared" si="1"/>
        <v>43.425238514008022</v>
      </c>
      <c r="I9" s="96">
        <f t="shared" ref="I9:I44" si="4">G9/G$44*100</f>
        <v>10.157767895235729</v>
      </c>
      <c r="J9" s="93">
        <f>SEKTOR_USD!J9*$B$55</f>
        <v>255292298.46246481</v>
      </c>
      <c r="K9" s="93">
        <f>SEKTOR_USD!K9*$C$55</f>
        <v>427867249.26387185</v>
      </c>
      <c r="L9" s="96">
        <f t="shared" si="2"/>
        <v>67.598964732099205</v>
      </c>
      <c r="M9" s="96">
        <f t="shared" ref="M9:M44" si="5">K9/K$44*100</f>
        <v>10.186673987932011</v>
      </c>
    </row>
    <row r="10" spans="1:13" ht="14" x14ac:dyDescent="0.3">
      <c r="A10" s="97" t="str">
        <f>SEKTOR_USD!A10</f>
        <v xml:space="preserve"> Hububat, Bakliyat, Yağlı Tohumlar ve Mamulleri </v>
      </c>
      <c r="B10" s="98">
        <f>SEKTOR_USD!B10*$B$53</f>
        <v>16877180.795281824</v>
      </c>
      <c r="C10" s="98">
        <f>SEKTOR_USD!C10*$C$53</f>
        <v>18398140.382009879</v>
      </c>
      <c r="D10" s="99">
        <f t="shared" si="0"/>
        <v>9.011929214820368</v>
      </c>
      <c r="E10" s="99">
        <f t="shared" si="3"/>
        <v>4.3433297106882991</v>
      </c>
      <c r="F10" s="98">
        <f>SEKTOR_USD!F10*$B$54</f>
        <v>80096894.857439786</v>
      </c>
      <c r="G10" s="98">
        <f>SEKTOR_USD!G10*$C$54</f>
        <v>109515247.61039846</v>
      </c>
      <c r="H10" s="99">
        <f t="shared" si="1"/>
        <v>36.728455959895619</v>
      </c>
      <c r="I10" s="99">
        <f t="shared" si="4"/>
        <v>5.1121584225829846</v>
      </c>
      <c r="J10" s="98">
        <f>SEKTOR_USD!J10*$B$55</f>
        <v>128328705.39414358</v>
      </c>
      <c r="K10" s="98">
        <f>SEKTOR_USD!K10*$C$55</f>
        <v>220677309.83311719</v>
      </c>
      <c r="L10" s="99">
        <f t="shared" si="2"/>
        <v>71.962546614444406</v>
      </c>
      <c r="M10" s="99">
        <f t="shared" si="5"/>
        <v>5.2538908170030885</v>
      </c>
    </row>
    <row r="11" spans="1:13" ht="14" x14ac:dyDescent="0.3">
      <c r="A11" s="97" t="str">
        <f>SEKTOR_USD!A11</f>
        <v xml:space="preserve"> Yaş Meyve ve Sebze  </v>
      </c>
      <c r="B11" s="98">
        <f>SEKTOR_USD!B11*$B$53</f>
        <v>4978277.9994266704</v>
      </c>
      <c r="C11" s="98">
        <f>SEKTOR_USD!C11*$C$53</f>
        <v>6433353.1325684506</v>
      </c>
      <c r="D11" s="99">
        <f t="shared" si="0"/>
        <v>29.228482887242453</v>
      </c>
      <c r="E11" s="99">
        <f t="shared" si="3"/>
        <v>1.518749896449137</v>
      </c>
      <c r="F11" s="98">
        <f>SEKTOR_USD!F11*$B$54</f>
        <v>21598600.050369784</v>
      </c>
      <c r="G11" s="98">
        <f>SEKTOR_USD!G11*$C$54</f>
        <v>33724457.693193182</v>
      </c>
      <c r="H11" s="99">
        <f t="shared" si="1"/>
        <v>56.141868521778534</v>
      </c>
      <c r="I11" s="99">
        <f t="shared" si="4"/>
        <v>1.5742535784298521</v>
      </c>
      <c r="J11" s="98">
        <f>SEKTOR_USD!J11*$B$55</f>
        <v>37804810.122513361</v>
      </c>
      <c r="K11" s="98">
        <f>SEKTOR_USD!K11*$C$55</f>
        <v>60881436.091505736</v>
      </c>
      <c r="L11" s="99">
        <f t="shared" si="2"/>
        <v>61.041507401329021</v>
      </c>
      <c r="M11" s="99">
        <f t="shared" si="5"/>
        <v>1.4494667270006758</v>
      </c>
    </row>
    <row r="12" spans="1:13" ht="14" x14ac:dyDescent="0.3">
      <c r="A12" s="97" t="str">
        <f>SEKTOR_USD!A12</f>
        <v xml:space="preserve"> Meyve Sebze Mamulleri </v>
      </c>
      <c r="B12" s="98">
        <f>SEKTOR_USD!B12*$B$53</f>
        <v>3090740.8528141049</v>
      </c>
      <c r="C12" s="98">
        <f>SEKTOR_USD!C12*$C$53</f>
        <v>4005850.2883248073</v>
      </c>
      <c r="D12" s="99">
        <f t="shared" si="0"/>
        <v>29.608093304797766</v>
      </c>
      <c r="E12" s="99">
        <f t="shared" si="3"/>
        <v>0.94567865080882296</v>
      </c>
      <c r="F12" s="98">
        <f>SEKTOR_USD!F12*$B$54</f>
        <v>17091964.306492213</v>
      </c>
      <c r="G12" s="98">
        <f>SEKTOR_USD!G12*$C$54</f>
        <v>21337625.915264487</v>
      </c>
      <c r="H12" s="99">
        <f t="shared" si="1"/>
        <v>24.840103411400186</v>
      </c>
      <c r="I12" s="99">
        <f t="shared" si="4"/>
        <v>0.99603777940312166</v>
      </c>
      <c r="J12" s="98">
        <f>SEKTOR_USD!J12*$B$55</f>
        <v>27681990.269097161</v>
      </c>
      <c r="K12" s="98">
        <f>SEKTOR_USD!K12*$C$55</f>
        <v>46640001.263815321</v>
      </c>
      <c r="L12" s="99">
        <f t="shared" si="2"/>
        <v>68.484999851625446</v>
      </c>
      <c r="M12" s="99">
        <f t="shared" si="5"/>
        <v>1.1104062965525523</v>
      </c>
    </row>
    <row r="13" spans="1:13" ht="14" x14ac:dyDescent="0.3">
      <c r="A13" s="97" t="str">
        <f>SEKTOR_USD!A13</f>
        <v xml:space="preserve"> Kuru Meyve ve Mamulleri  </v>
      </c>
      <c r="B13" s="98">
        <f>SEKTOR_USD!B13*$B$53</f>
        <v>2024273.4173350101</v>
      </c>
      <c r="C13" s="98">
        <f>SEKTOR_USD!C13*$C$53</f>
        <v>2638711.1956371507</v>
      </c>
      <c r="D13" s="99">
        <f t="shared" si="0"/>
        <v>30.353497360601523</v>
      </c>
      <c r="E13" s="99">
        <f t="shared" si="3"/>
        <v>0.62293212770260764</v>
      </c>
      <c r="F13" s="98">
        <f>SEKTOR_USD!F13*$B$54</f>
        <v>11175170.332567442</v>
      </c>
      <c r="G13" s="98">
        <f>SEKTOR_USD!G13*$C$54</f>
        <v>14400856.473590964</v>
      </c>
      <c r="H13" s="99">
        <f t="shared" si="1"/>
        <v>28.864760402112243</v>
      </c>
      <c r="I13" s="99">
        <f t="shared" si="4"/>
        <v>0.67223022656880327</v>
      </c>
      <c r="J13" s="98">
        <f>SEKTOR_USD!J13*$B$55</f>
        <v>20211309.833803438</v>
      </c>
      <c r="K13" s="98">
        <f>SEKTOR_USD!K13*$C$55</f>
        <v>29392322.362804983</v>
      </c>
      <c r="L13" s="99">
        <f t="shared" si="2"/>
        <v>45.425123876169032</v>
      </c>
      <c r="M13" s="99">
        <f t="shared" si="5"/>
        <v>0.69977313330997082</v>
      </c>
    </row>
    <row r="14" spans="1:13" ht="14" x14ac:dyDescent="0.3">
      <c r="A14" s="97" t="str">
        <f>SEKTOR_USD!A14</f>
        <v xml:space="preserve"> Fındık ve Mamulleri </v>
      </c>
      <c r="B14" s="98">
        <f>SEKTOR_USD!B14*$B$53</f>
        <v>1892787.0008056525</v>
      </c>
      <c r="C14" s="98">
        <f>SEKTOR_USD!C14*$C$53</f>
        <v>2813633.1096155522</v>
      </c>
      <c r="D14" s="99">
        <f t="shared" si="0"/>
        <v>48.650276466287416</v>
      </c>
      <c r="E14" s="99">
        <f t="shared" si="3"/>
        <v>0.66422671129953192</v>
      </c>
      <c r="F14" s="98">
        <f>SEKTOR_USD!F14*$B$54</f>
        <v>12330516.689578194</v>
      </c>
      <c r="G14" s="98">
        <f>SEKTOR_USD!G14*$C$54</f>
        <v>16729153.35438408</v>
      </c>
      <c r="H14" s="99">
        <f t="shared" si="1"/>
        <v>35.672768429271358</v>
      </c>
      <c r="I14" s="99">
        <f t="shared" si="4"/>
        <v>0.78091484144329004</v>
      </c>
      <c r="J14" s="98">
        <f>SEKTOR_USD!J14*$B$55</f>
        <v>25298173.945279188</v>
      </c>
      <c r="K14" s="98">
        <f>SEKTOR_USD!K14*$C$55</f>
        <v>33516974.239374124</v>
      </c>
      <c r="L14" s="99">
        <f t="shared" si="2"/>
        <v>32.487721492754694</v>
      </c>
      <c r="M14" s="99">
        <f t="shared" si="5"/>
        <v>0.79797294657590645</v>
      </c>
    </row>
    <row r="15" spans="1:13" ht="14" x14ac:dyDescent="0.3">
      <c r="A15" s="97" t="str">
        <f>SEKTOR_USD!A15</f>
        <v xml:space="preserve"> Zeytin ve Zeytinyağı </v>
      </c>
      <c r="B15" s="98">
        <f>SEKTOR_USD!B15*$B$53</f>
        <v>446637.43185733125</v>
      </c>
      <c r="C15" s="98">
        <f>SEKTOR_USD!C15*$C$53</f>
        <v>1873973.4315865331</v>
      </c>
      <c r="D15" s="99">
        <f t="shared" si="0"/>
        <v>319.57375220291294</v>
      </c>
      <c r="E15" s="99">
        <f t="shared" si="3"/>
        <v>0.44239712891902233</v>
      </c>
      <c r="F15" s="98">
        <f>SEKTOR_USD!F15*$B$54</f>
        <v>2857730.6072673947</v>
      </c>
      <c r="G15" s="98">
        <f>SEKTOR_USD!G15*$C$54</f>
        <v>11126144.431067977</v>
      </c>
      <c r="H15" s="99">
        <f t="shared" si="1"/>
        <v>289.33496400162664</v>
      </c>
      <c r="I15" s="99">
        <f t="shared" si="4"/>
        <v>0.51936706719145753</v>
      </c>
      <c r="J15" s="98">
        <f>SEKTOR_USD!J15*$B$55</f>
        <v>4510427.3296244051</v>
      </c>
      <c r="K15" s="98">
        <f>SEKTOR_USD!K15*$C$55</f>
        <v>16448742.907343481</v>
      </c>
      <c r="L15" s="99">
        <f t="shared" si="2"/>
        <v>264.68258338424909</v>
      </c>
      <c r="M15" s="99">
        <f t="shared" si="5"/>
        <v>0.39161207546661647</v>
      </c>
    </row>
    <row r="16" spans="1:13" ht="14" x14ac:dyDescent="0.3">
      <c r="A16" s="97" t="str">
        <f>SEKTOR_USD!A16</f>
        <v xml:space="preserve"> Tütün </v>
      </c>
      <c r="B16" s="98">
        <f>SEKTOR_USD!B16*$B$53</f>
        <v>1337292.7551407625</v>
      </c>
      <c r="C16" s="98">
        <f>SEKTOR_USD!C16*$C$53</f>
        <v>1903813.6027633303</v>
      </c>
      <c r="D16" s="99">
        <f t="shared" si="0"/>
        <v>42.36326305102402</v>
      </c>
      <c r="E16" s="99">
        <f t="shared" si="3"/>
        <v>0.44944162903442203</v>
      </c>
      <c r="F16" s="98">
        <f>SEKTOR_USD!F16*$B$54</f>
        <v>5313266.2627084153</v>
      </c>
      <c r="G16" s="98">
        <f>SEKTOR_USD!G16*$C$54</f>
        <v>9080794.4739122838</v>
      </c>
      <c r="H16" s="99">
        <f t="shared" si="1"/>
        <v>70.907950494530397</v>
      </c>
      <c r="I16" s="99">
        <f t="shared" si="4"/>
        <v>0.42389038025740539</v>
      </c>
      <c r="J16" s="98">
        <f>SEKTOR_USD!J16*$B$55</f>
        <v>9660424.7358884253</v>
      </c>
      <c r="K16" s="98">
        <f>SEKTOR_USD!K16*$C$55</f>
        <v>17687364.537071146</v>
      </c>
      <c r="L16" s="99">
        <f t="shared" si="2"/>
        <v>83.090961532598911</v>
      </c>
      <c r="M16" s="99">
        <f t="shared" si="5"/>
        <v>0.4211012096738842</v>
      </c>
    </row>
    <row r="17" spans="1:13" ht="14" x14ac:dyDescent="0.3">
      <c r="A17" s="97" t="str">
        <f>SEKTOR_USD!A17</f>
        <v xml:space="preserve"> Süs Bitkileri ve Mamulleri</v>
      </c>
      <c r="B17" s="98">
        <f>SEKTOR_USD!B17*$B$53</f>
        <v>154046.29578228001</v>
      </c>
      <c r="C17" s="98">
        <f>SEKTOR_USD!C17*$C$53</f>
        <v>200576.8332842582</v>
      </c>
      <c r="D17" s="99">
        <f t="shared" si="0"/>
        <v>30.205554288524876</v>
      </c>
      <c r="E17" s="99">
        <f t="shared" si="3"/>
        <v>4.7351052942891096E-2</v>
      </c>
      <c r="F17" s="98">
        <f>SEKTOR_USD!F17*$B$54</f>
        <v>1255911.2964344698</v>
      </c>
      <c r="G17" s="98">
        <f>SEKTOR_USD!G17*$C$54</f>
        <v>1690569.9490699661</v>
      </c>
      <c r="H17" s="99">
        <f t="shared" si="1"/>
        <v>34.609024846698297</v>
      </c>
      <c r="I17" s="99">
        <f t="shared" si="4"/>
        <v>7.8915599358815799E-2</v>
      </c>
      <c r="J17" s="98">
        <f>SEKTOR_USD!J17*$B$55</f>
        <v>1796456.8321152381</v>
      </c>
      <c r="K17" s="98">
        <f>SEKTOR_USD!K17*$C$55</f>
        <v>2623098.0288398834</v>
      </c>
      <c r="L17" s="99">
        <f t="shared" si="2"/>
        <v>46.015088252987226</v>
      </c>
      <c r="M17" s="99">
        <f t="shared" si="5"/>
        <v>6.2450782349316877E-2</v>
      </c>
    </row>
    <row r="18" spans="1:13" s="21" customFormat="1" ht="15.5" x14ac:dyDescent="0.35">
      <c r="A18" s="95" t="s">
        <v>12</v>
      </c>
      <c r="B18" s="93">
        <f>SEKTOR_USD!B18*$B$53</f>
        <v>6269938.673462403</v>
      </c>
      <c r="C18" s="93">
        <f>SEKTOR_USD!C18*$C$53</f>
        <v>6846277.0386921009</v>
      </c>
      <c r="D18" s="96">
        <f t="shared" si="0"/>
        <v>9.1920893527883702</v>
      </c>
      <c r="E18" s="96">
        <f t="shared" si="3"/>
        <v>1.6162306544215028</v>
      </c>
      <c r="F18" s="93">
        <f>SEKTOR_USD!F18*$B$54</f>
        <v>30417646.498950593</v>
      </c>
      <c r="G18" s="93">
        <f>SEKTOR_USD!G18*$C$54</f>
        <v>33690200.504170239</v>
      </c>
      <c r="H18" s="96">
        <f t="shared" si="1"/>
        <v>10.758735082717687</v>
      </c>
      <c r="I18" s="96">
        <f t="shared" si="4"/>
        <v>1.5726544570178209</v>
      </c>
      <c r="J18" s="93">
        <f>SEKTOR_USD!J18*$B$55</f>
        <v>48297882.921070747</v>
      </c>
      <c r="K18" s="93">
        <f>SEKTOR_USD!K18*$C$55</f>
        <v>70708783.381525367</v>
      </c>
      <c r="L18" s="96">
        <f t="shared" si="2"/>
        <v>46.401413695666349</v>
      </c>
      <c r="M18" s="96">
        <f t="shared" si="5"/>
        <v>1.6834364528487018</v>
      </c>
    </row>
    <row r="19" spans="1:13" ht="14" x14ac:dyDescent="0.3">
      <c r="A19" s="97" t="str">
        <f>SEKTOR_USD!A19</f>
        <v xml:space="preserve"> Su Ürünleri ve Hayvansal Mamuller</v>
      </c>
      <c r="B19" s="98">
        <f>SEKTOR_USD!B19*$B$53</f>
        <v>6269938.673462403</v>
      </c>
      <c r="C19" s="98">
        <f>SEKTOR_USD!C19*$C$53</f>
        <v>6846277.0386921009</v>
      </c>
      <c r="D19" s="99">
        <f t="shared" si="0"/>
        <v>9.1920893527883702</v>
      </c>
      <c r="E19" s="99">
        <f t="shared" si="3"/>
        <v>1.6162306544215028</v>
      </c>
      <c r="F19" s="98">
        <f>SEKTOR_USD!F19*$B$54</f>
        <v>30417646.498950593</v>
      </c>
      <c r="G19" s="98">
        <f>SEKTOR_USD!G19*$C$54</f>
        <v>33690200.504170239</v>
      </c>
      <c r="H19" s="99">
        <f t="shared" si="1"/>
        <v>10.758735082717687</v>
      </c>
      <c r="I19" s="99">
        <f t="shared" si="4"/>
        <v>1.5726544570178209</v>
      </c>
      <c r="J19" s="98">
        <f>SEKTOR_USD!J19*$B$55</f>
        <v>48297882.921070747</v>
      </c>
      <c r="K19" s="98">
        <f>SEKTOR_USD!K19*$C$55</f>
        <v>70708783.381525367</v>
      </c>
      <c r="L19" s="99">
        <f t="shared" si="2"/>
        <v>46.401413695666349</v>
      </c>
      <c r="M19" s="99">
        <f t="shared" si="5"/>
        <v>1.6834364528487018</v>
      </c>
    </row>
    <row r="20" spans="1:13" s="21" customFormat="1" ht="15.5" x14ac:dyDescent="0.35">
      <c r="A20" s="95" t="s">
        <v>110</v>
      </c>
      <c r="B20" s="93">
        <f>SEKTOR_USD!B20*$B$53</f>
        <v>13561726.361432496</v>
      </c>
      <c r="C20" s="93">
        <f>SEKTOR_USD!C20*$C$53</f>
        <v>15670845.658082308</v>
      </c>
      <c r="D20" s="96">
        <f t="shared" si="0"/>
        <v>15.551997145789853</v>
      </c>
      <c r="E20" s="96">
        <f t="shared" si="3"/>
        <v>3.6994852808555483</v>
      </c>
      <c r="F20" s="93">
        <f>SEKTOR_USD!F20*$B$54</f>
        <v>61105589.038795955</v>
      </c>
      <c r="G20" s="93">
        <f>SEKTOR_USD!G20*$C$54</f>
        <v>79133615.48730661</v>
      </c>
      <c r="H20" s="96">
        <f t="shared" si="1"/>
        <v>29.503072848319416</v>
      </c>
      <c r="I20" s="96">
        <f t="shared" si="4"/>
        <v>3.6939475347035273</v>
      </c>
      <c r="J20" s="93">
        <f>SEKTOR_USD!J20*$B$55</f>
        <v>97460738.653614625</v>
      </c>
      <c r="K20" s="93">
        <f>SEKTOR_USD!K20*$C$55</f>
        <v>158231408.04533577</v>
      </c>
      <c r="L20" s="96">
        <f t="shared" si="2"/>
        <v>62.354000422371392</v>
      </c>
      <c r="M20" s="96">
        <f t="shared" si="5"/>
        <v>3.7671772522491569</v>
      </c>
    </row>
    <row r="21" spans="1:13" ht="14" x14ac:dyDescent="0.3">
      <c r="A21" s="97" t="str">
        <f>SEKTOR_USD!A21</f>
        <v xml:space="preserve"> Mobilya, Kağıt ve Orman Ürünleri</v>
      </c>
      <c r="B21" s="98">
        <f>SEKTOR_USD!B21*$B$53</f>
        <v>13561726.361432496</v>
      </c>
      <c r="C21" s="98">
        <f>SEKTOR_USD!C21*$C$53</f>
        <v>15670845.658082308</v>
      </c>
      <c r="D21" s="99">
        <f t="shared" si="0"/>
        <v>15.551997145789853</v>
      </c>
      <c r="E21" s="99">
        <f t="shared" si="3"/>
        <v>3.6994852808555483</v>
      </c>
      <c r="F21" s="98">
        <f>SEKTOR_USD!F21*$B$54</f>
        <v>61105589.038795955</v>
      </c>
      <c r="G21" s="98">
        <f>SEKTOR_USD!G21*$C$54</f>
        <v>79133615.48730661</v>
      </c>
      <c r="H21" s="99">
        <f t="shared" si="1"/>
        <v>29.503072848319416</v>
      </c>
      <c r="I21" s="99">
        <f t="shared" si="4"/>
        <v>3.6939475347035273</v>
      </c>
      <c r="J21" s="98">
        <f>SEKTOR_USD!J21*$B$55</f>
        <v>97460738.653614625</v>
      </c>
      <c r="K21" s="98">
        <f>SEKTOR_USD!K21*$C$55</f>
        <v>158231408.04533577</v>
      </c>
      <c r="L21" s="99">
        <f t="shared" si="2"/>
        <v>62.354000422371392</v>
      </c>
      <c r="M21" s="99">
        <f t="shared" si="5"/>
        <v>3.7671772522491569</v>
      </c>
    </row>
    <row r="22" spans="1:13" ht="16.5" x14ac:dyDescent="0.35">
      <c r="A22" s="92" t="s">
        <v>14</v>
      </c>
      <c r="B22" s="93">
        <f>SEKTOR_USD!B22*$B$53</f>
        <v>292538566.19466984</v>
      </c>
      <c r="C22" s="93">
        <f>SEKTOR_USD!C22*$C$53</f>
        <v>351427262.42866701</v>
      </c>
      <c r="D22" s="96">
        <f t="shared" si="0"/>
        <v>20.130233425294659</v>
      </c>
      <c r="E22" s="96">
        <f t="shared" si="3"/>
        <v>82.962975515981881</v>
      </c>
      <c r="F22" s="93">
        <f>SEKTOR_USD!F22*$B$54</f>
        <v>1396728267.3037899</v>
      </c>
      <c r="G22" s="93">
        <f>SEKTOR_USD!G22*$C$54</f>
        <v>1755865307.1253991</v>
      </c>
      <c r="H22" s="96">
        <f t="shared" si="1"/>
        <v>25.712735127418778</v>
      </c>
      <c r="I22" s="96">
        <f t="shared" si="4"/>
        <v>81.963578721709183</v>
      </c>
      <c r="J22" s="93">
        <f>SEKTOR_USD!J22*$B$55</f>
        <v>2291799904.4224339</v>
      </c>
      <c r="K22" s="93">
        <f>SEKTOR_USD!K22*$C$55</f>
        <v>3430669972.5760756</v>
      </c>
      <c r="L22" s="96">
        <f t="shared" si="2"/>
        <v>49.693259256883209</v>
      </c>
      <c r="M22" s="96">
        <f t="shared" si="5"/>
        <v>81.677475036813931</v>
      </c>
    </row>
    <row r="23" spans="1:13" s="21" customFormat="1" ht="15.5" x14ac:dyDescent="0.35">
      <c r="A23" s="95" t="s">
        <v>15</v>
      </c>
      <c r="B23" s="93">
        <f>SEKTOR_USD!B23*$B$53</f>
        <v>23379612.325068947</v>
      </c>
      <c r="C23" s="93">
        <f>SEKTOR_USD!C23*$C$53</f>
        <v>27270872.690602515</v>
      </c>
      <c r="D23" s="96">
        <f t="shared" si="0"/>
        <v>16.643819030998806</v>
      </c>
      <c r="E23" s="96">
        <f t="shared" si="3"/>
        <v>6.4379545505214022</v>
      </c>
      <c r="F23" s="93">
        <f>SEKTOR_USD!F23*$B$54</f>
        <v>114475167.92667559</v>
      </c>
      <c r="G23" s="93">
        <f>SEKTOR_USD!G23*$C$54</f>
        <v>141488855.63688985</v>
      </c>
      <c r="H23" s="96">
        <f t="shared" si="1"/>
        <v>23.59785812021455</v>
      </c>
      <c r="I23" s="96">
        <f t="shared" si="4"/>
        <v>6.6046825517753369</v>
      </c>
      <c r="J23" s="93">
        <f>SEKTOR_USD!J23*$B$55</f>
        <v>191168905.41520536</v>
      </c>
      <c r="K23" s="93">
        <f>SEKTOR_USD!K23*$C$55</f>
        <v>277727302.24385726</v>
      </c>
      <c r="L23" s="96">
        <f t="shared" si="2"/>
        <v>45.278491625326403</v>
      </c>
      <c r="M23" s="96">
        <f t="shared" si="5"/>
        <v>6.6121384386709048</v>
      </c>
    </row>
    <row r="24" spans="1:13" ht="14" x14ac:dyDescent="0.3">
      <c r="A24" s="97" t="str">
        <f>SEKTOR_USD!A24</f>
        <v xml:space="preserve"> Tekstil ve Hammaddeleri</v>
      </c>
      <c r="B24" s="98">
        <f>SEKTOR_USD!B24*$B$53</f>
        <v>16642052.372221032</v>
      </c>
      <c r="C24" s="98">
        <f>SEKTOR_USD!C24*$C$53</f>
        <v>18176130.858830485</v>
      </c>
      <c r="D24" s="99">
        <f t="shared" si="0"/>
        <v>9.2180847187462422</v>
      </c>
      <c r="E24" s="99">
        <f t="shared" si="3"/>
        <v>4.2909189486189065</v>
      </c>
      <c r="F24" s="98">
        <f>SEKTOR_USD!F24*$B$54</f>
        <v>79895075.83699587</v>
      </c>
      <c r="G24" s="98">
        <f>SEKTOR_USD!G24*$C$54</f>
        <v>95650366.874301776</v>
      </c>
      <c r="H24" s="99">
        <f t="shared" si="1"/>
        <v>19.719977573399248</v>
      </c>
      <c r="I24" s="99">
        <f t="shared" si="4"/>
        <v>4.4649474781736762</v>
      </c>
      <c r="J24" s="98">
        <f>SEKTOR_USD!J24*$B$55</f>
        <v>131551656.81147206</v>
      </c>
      <c r="K24" s="98">
        <f>SEKTOR_USD!K24*$C$55</f>
        <v>186481125.94024739</v>
      </c>
      <c r="L24" s="99">
        <f t="shared" si="2"/>
        <v>41.755056880427802</v>
      </c>
      <c r="M24" s="99">
        <f t="shared" si="5"/>
        <v>4.4397472303010206</v>
      </c>
    </row>
    <row r="25" spans="1:13" ht="14" x14ac:dyDescent="0.3">
      <c r="A25" s="97" t="str">
        <f>SEKTOR_USD!A25</f>
        <v xml:space="preserve"> Deri ve Deri Mamulleri </v>
      </c>
      <c r="B25" s="98">
        <f>SEKTOR_USD!B25*$B$53</f>
        <v>2917099.5954117076</v>
      </c>
      <c r="C25" s="98">
        <f>SEKTOR_USD!C25*$C$53</f>
        <v>3779910.1729412125</v>
      </c>
      <c r="D25" s="99">
        <f t="shared" si="0"/>
        <v>29.577686647607631</v>
      </c>
      <c r="E25" s="99">
        <f t="shared" si="3"/>
        <v>0.89233997659469</v>
      </c>
      <c r="F25" s="98">
        <f>SEKTOR_USD!F25*$B$54</f>
        <v>14495118.359360699</v>
      </c>
      <c r="G25" s="98">
        <f>SEKTOR_USD!G25*$C$54</f>
        <v>20384260.235130306</v>
      </c>
      <c r="H25" s="99">
        <f t="shared" si="1"/>
        <v>40.628449728846135</v>
      </c>
      <c r="I25" s="99">
        <f t="shared" si="4"/>
        <v>0.95153478554752691</v>
      </c>
      <c r="J25" s="98">
        <f>SEKTOR_USD!J25*$B$55</f>
        <v>23636290.046039414</v>
      </c>
      <c r="K25" s="98">
        <f>SEKTOR_USD!K25*$C$55</f>
        <v>40139721.963942572</v>
      </c>
      <c r="L25" s="99">
        <f t="shared" si="2"/>
        <v>69.822429348080092</v>
      </c>
      <c r="M25" s="99">
        <f t="shared" si="5"/>
        <v>0.95564748719701265</v>
      </c>
    </row>
    <row r="26" spans="1:13" ht="14" x14ac:dyDescent="0.3">
      <c r="A26" s="97" t="str">
        <f>SEKTOR_USD!A26</f>
        <v xml:space="preserve"> Halı </v>
      </c>
      <c r="B26" s="98">
        <f>SEKTOR_USD!B26*$B$53</f>
        <v>3820460.3574362067</v>
      </c>
      <c r="C26" s="98">
        <f>SEKTOR_USD!C26*$C$53</f>
        <v>5314831.6588308178</v>
      </c>
      <c r="D26" s="99">
        <f t="shared" si="0"/>
        <v>39.114953738125884</v>
      </c>
      <c r="E26" s="99">
        <f t="shared" si="3"/>
        <v>1.2546956253078052</v>
      </c>
      <c r="F26" s="98">
        <f>SEKTOR_USD!F26*$B$54</f>
        <v>20084973.730319012</v>
      </c>
      <c r="G26" s="98">
        <f>SEKTOR_USD!G26*$C$54</f>
        <v>25454228.52745777</v>
      </c>
      <c r="H26" s="99">
        <f t="shared" si="1"/>
        <v>26.732695144299189</v>
      </c>
      <c r="I26" s="99">
        <f t="shared" si="4"/>
        <v>1.1882002880541345</v>
      </c>
      <c r="J26" s="98">
        <f>SEKTOR_USD!J26*$B$55</f>
        <v>35980958.557693861</v>
      </c>
      <c r="K26" s="98">
        <f>SEKTOR_USD!K26*$C$55</f>
        <v>51106454.339667313</v>
      </c>
      <c r="L26" s="99">
        <f t="shared" si="2"/>
        <v>42.037500912379514</v>
      </c>
      <c r="M26" s="99">
        <f t="shared" si="5"/>
        <v>1.2167437211728718</v>
      </c>
    </row>
    <row r="27" spans="1:13" s="21" customFormat="1" ht="15.5" x14ac:dyDescent="0.35">
      <c r="A27" s="95" t="s">
        <v>19</v>
      </c>
      <c r="B27" s="93">
        <f>SEKTOR_USD!B27*$B$53</f>
        <v>53720968.270863332</v>
      </c>
      <c r="C27" s="93">
        <f>SEKTOR_USD!C27*$C$53</f>
        <v>55689018.942007005</v>
      </c>
      <c r="D27" s="96">
        <f t="shared" si="0"/>
        <v>3.6634683522841232</v>
      </c>
      <c r="E27" s="96">
        <f t="shared" si="3"/>
        <v>13.146751003509797</v>
      </c>
      <c r="F27" s="93">
        <f>SEKTOR_USD!F27*$B$54</f>
        <v>250370062.7148602</v>
      </c>
      <c r="G27" s="93">
        <f>SEKTOR_USD!G27*$C$54</f>
        <v>290009058.72463775</v>
      </c>
      <c r="H27" s="96">
        <f t="shared" si="1"/>
        <v>15.832162831273219</v>
      </c>
      <c r="I27" s="96">
        <f t="shared" si="4"/>
        <v>13.537587546336791</v>
      </c>
      <c r="J27" s="93">
        <f>SEKTOR_USD!J27*$B$55</f>
        <v>373490897.7598266</v>
      </c>
      <c r="K27" s="93">
        <f>SEKTOR_USD!K27*$C$55</f>
        <v>595589968.28654361</v>
      </c>
      <c r="L27" s="96">
        <f t="shared" si="2"/>
        <v>59.465725097680391</v>
      </c>
      <c r="M27" s="96">
        <f t="shared" si="5"/>
        <v>14.179820605236673</v>
      </c>
    </row>
    <row r="28" spans="1:13" ht="14" x14ac:dyDescent="0.3">
      <c r="A28" s="97" t="str">
        <f>SEKTOR_USD!A28</f>
        <v xml:space="preserve"> Kimyevi Maddeler ve Mamulleri  </v>
      </c>
      <c r="B28" s="98">
        <f>SEKTOR_USD!B28*$B$53</f>
        <v>53720968.270863332</v>
      </c>
      <c r="C28" s="98">
        <f>SEKTOR_USD!C28*$C$53</f>
        <v>55689018.942007005</v>
      </c>
      <c r="D28" s="99">
        <f t="shared" si="0"/>
        <v>3.6634683522841232</v>
      </c>
      <c r="E28" s="99">
        <f t="shared" si="3"/>
        <v>13.146751003509797</v>
      </c>
      <c r="F28" s="98">
        <f>SEKTOR_USD!F28*$B$54</f>
        <v>250370062.7148602</v>
      </c>
      <c r="G28" s="98">
        <f>SEKTOR_USD!G28*$C$54</f>
        <v>290009058.72463775</v>
      </c>
      <c r="H28" s="99">
        <f t="shared" si="1"/>
        <v>15.832162831273219</v>
      </c>
      <c r="I28" s="99">
        <f t="shared" si="4"/>
        <v>13.537587546336791</v>
      </c>
      <c r="J28" s="98">
        <f>SEKTOR_USD!J28*$B$55</f>
        <v>373490897.7598266</v>
      </c>
      <c r="K28" s="98">
        <f>SEKTOR_USD!K28*$C$55</f>
        <v>595589968.28654361</v>
      </c>
      <c r="L28" s="99">
        <f t="shared" si="2"/>
        <v>59.465725097680391</v>
      </c>
      <c r="M28" s="99">
        <f t="shared" si="5"/>
        <v>14.179820605236673</v>
      </c>
    </row>
    <row r="29" spans="1:13" s="21" customFormat="1" ht="15.5" x14ac:dyDescent="0.35">
      <c r="A29" s="95" t="s">
        <v>21</v>
      </c>
      <c r="B29" s="93">
        <f>SEKTOR_USD!B29*$B$53</f>
        <v>215437985.59873757</v>
      </c>
      <c r="C29" s="93">
        <f>SEKTOR_USD!C29*$C$53</f>
        <v>268467370.79605752</v>
      </c>
      <c r="D29" s="96">
        <f t="shared" si="0"/>
        <v>24.614686704363013</v>
      </c>
      <c r="E29" s="96">
        <f t="shared" si="3"/>
        <v>63.378269961950693</v>
      </c>
      <c r="F29" s="93">
        <f>SEKTOR_USD!F29*$B$54</f>
        <v>1031883036.6622541</v>
      </c>
      <c r="G29" s="93">
        <f>SEKTOR_USD!G29*$C$54</f>
        <v>1324367392.7638714</v>
      </c>
      <c r="H29" s="96">
        <f t="shared" si="1"/>
        <v>28.34471986744661</v>
      </c>
      <c r="I29" s="96">
        <f t="shared" si="4"/>
        <v>61.821308623597062</v>
      </c>
      <c r="J29" s="93">
        <f>SEKTOR_USD!J29*$B$55</f>
        <v>1727140101.2474022</v>
      </c>
      <c r="K29" s="93">
        <f>SEKTOR_USD!K29*$C$55</f>
        <v>2557352702.0456743</v>
      </c>
      <c r="L29" s="96">
        <f t="shared" si="2"/>
        <v>48.068630923378073</v>
      </c>
      <c r="M29" s="96">
        <f t="shared" si="5"/>
        <v>60.885515992906349</v>
      </c>
    </row>
    <row r="30" spans="1:13" ht="14" x14ac:dyDescent="0.3">
      <c r="A30" s="97" t="str">
        <f>SEKTOR_USD!A30</f>
        <v xml:space="preserve"> Hazırgiyim ve Konfeksiyon </v>
      </c>
      <c r="B30" s="98">
        <f>SEKTOR_USD!B30*$B$53</f>
        <v>33350061.928358149</v>
      </c>
      <c r="C30" s="98">
        <f>SEKTOR_USD!C30*$C$53</f>
        <v>39067349.377727777</v>
      </c>
      <c r="D30" s="99">
        <f t="shared" si="0"/>
        <v>17.143258869058105</v>
      </c>
      <c r="E30" s="99">
        <f t="shared" si="3"/>
        <v>9.2228005519538474</v>
      </c>
      <c r="F30" s="98">
        <f>SEKTOR_USD!F30*$B$54</f>
        <v>159971023.78927085</v>
      </c>
      <c r="G30" s="98">
        <f>SEKTOR_USD!G30*$C$54</f>
        <v>198941801.11604935</v>
      </c>
      <c r="H30" s="99">
        <f t="shared" si="1"/>
        <v>24.361147665163749</v>
      </c>
      <c r="I30" s="99">
        <f t="shared" si="4"/>
        <v>9.286579050593085</v>
      </c>
      <c r="J30" s="98">
        <f>SEKTOR_USD!J30*$B$55</f>
        <v>266426076.65388492</v>
      </c>
      <c r="K30" s="98">
        <f>SEKTOR_USD!K30*$C$55</f>
        <v>389383729.42722696</v>
      </c>
      <c r="L30" s="99">
        <f t="shared" si="2"/>
        <v>46.150757582590828</v>
      </c>
      <c r="M30" s="99">
        <f t="shared" si="5"/>
        <v>9.2704574016930117</v>
      </c>
    </row>
    <row r="31" spans="1:13" ht="14" x14ac:dyDescent="0.3">
      <c r="A31" s="97" t="str">
        <f>SEKTOR_USD!A31</f>
        <v xml:space="preserve"> Otomotiv Endüstrisi</v>
      </c>
      <c r="B31" s="98">
        <f>SEKTOR_USD!B31*$B$53</f>
        <v>46973505.089076139</v>
      </c>
      <c r="C31" s="98">
        <f>SEKTOR_USD!C31*$C$53</f>
        <v>70837430.607812703</v>
      </c>
      <c r="D31" s="99">
        <f t="shared" si="0"/>
        <v>50.802948329027728</v>
      </c>
      <c r="E31" s="99">
        <f t="shared" si="3"/>
        <v>16.722902999945617</v>
      </c>
      <c r="F31" s="98">
        <f>SEKTOR_USD!F31*$B$54</f>
        <v>226249757.93950638</v>
      </c>
      <c r="G31" s="98">
        <f>SEKTOR_USD!G31*$C$54</f>
        <v>344532256.46046263</v>
      </c>
      <c r="H31" s="99">
        <f t="shared" si="1"/>
        <v>52.279613290274582</v>
      </c>
      <c r="I31" s="99">
        <f t="shared" si="4"/>
        <v>16.082723777256376</v>
      </c>
      <c r="J31" s="98">
        <f>SEKTOR_USD!J31*$B$55</f>
        <v>372593322.71955943</v>
      </c>
      <c r="K31" s="98">
        <f>SEKTOR_USD!K31*$C$55</f>
        <v>630404889.07123435</v>
      </c>
      <c r="L31" s="99">
        <f t="shared" si="2"/>
        <v>69.193823568792851</v>
      </c>
      <c r="M31" s="99">
        <f t="shared" si="5"/>
        <v>15.008695095068461</v>
      </c>
    </row>
    <row r="32" spans="1:13" ht="14" x14ac:dyDescent="0.3">
      <c r="A32" s="97" t="str">
        <f>SEKTOR_USD!A32</f>
        <v xml:space="preserve"> Gemi, Yat ve Hizmetleri</v>
      </c>
      <c r="B32" s="98">
        <f>SEKTOR_USD!B32*$B$53</f>
        <v>1715779.7092224688</v>
      </c>
      <c r="C32" s="98">
        <f>SEKTOR_USD!C32*$C$53</f>
        <v>4364316.7546153218</v>
      </c>
      <c r="D32" s="99">
        <f t="shared" si="0"/>
        <v>154.36346700900648</v>
      </c>
      <c r="E32" s="99">
        <f t="shared" si="3"/>
        <v>1.0303034020607182</v>
      </c>
      <c r="F32" s="98">
        <f>SEKTOR_USD!F32*$B$54</f>
        <v>10061429.750655673</v>
      </c>
      <c r="G32" s="98">
        <f>SEKTOR_USD!G32*$C$54</f>
        <v>13419171.059039997</v>
      </c>
      <c r="H32" s="99">
        <f t="shared" si="1"/>
        <v>33.372407218422509</v>
      </c>
      <c r="I32" s="99">
        <f t="shared" si="4"/>
        <v>0.62640527095917831</v>
      </c>
      <c r="J32" s="98">
        <f>SEKTOR_USD!J32*$B$55</f>
        <v>19355800.203231651</v>
      </c>
      <c r="K32" s="98">
        <f>SEKTOR_USD!K32*$C$55</f>
        <v>27648469.075328499</v>
      </c>
      <c r="L32" s="99">
        <f t="shared" si="2"/>
        <v>42.843327504033134</v>
      </c>
      <c r="M32" s="99">
        <f t="shared" si="5"/>
        <v>0.6582554313758574</v>
      </c>
    </row>
    <row r="33" spans="1:13" ht="14" x14ac:dyDescent="0.3">
      <c r="A33" s="97" t="str">
        <f>SEKTOR_USD!A33</f>
        <v xml:space="preserve"> Elektrik ve Elektronik</v>
      </c>
      <c r="B33" s="98">
        <f>SEKTOR_USD!B33*$B$53</f>
        <v>23015689.12154755</v>
      </c>
      <c r="C33" s="98">
        <f>SEKTOR_USD!C33*$C$53</f>
        <v>31544777.822486848</v>
      </c>
      <c r="D33" s="99">
        <f t="shared" si="0"/>
        <v>37.057715960171997</v>
      </c>
      <c r="E33" s="99">
        <f t="shared" si="3"/>
        <v>7.4469140841777328</v>
      </c>
      <c r="F33" s="98">
        <f>SEKTOR_USD!F33*$B$54</f>
        <v>108828195.46997294</v>
      </c>
      <c r="G33" s="98">
        <f>SEKTOR_USD!G33*$C$54</f>
        <v>157505586.3934485</v>
      </c>
      <c r="H33" s="99">
        <f t="shared" si="1"/>
        <v>44.728657599497055</v>
      </c>
      <c r="I33" s="99">
        <f t="shared" si="4"/>
        <v>7.3523415931051286</v>
      </c>
      <c r="J33" s="98">
        <f>SEKTOR_USD!J33*$B$55</f>
        <v>180475107.25216803</v>
      </c>
      <c r="K33" s="98">
        <f>SEKTOR_USD!K33*$C$55</f>
        <v>300414700.93571872</v>
      </c>
      <c r="L33" s="99">
        <f t="shared" si="2"/>
        <v>66.457693534413934</v>
      </c>
      <c r="M33" s="99">
        <f t="shared" si="5"/>
        <v>7.1522805844084951</v>
      </c>
    </row>
    <row r="34" spans="1:13" ht="14" x14ac:dyDescent="0.3">
      <c r="A34" s="97" t="str">
        <f>SEKTOR_USD!A34</f>
        <v xml:space="preserve"> Makine ve Aksamları</v>
      </c>
      <c r="B34" s="98">
        <f>SEKTOR_USD!B34*$B$53</f>
        <v>15323646.923740858</v>
      </c>
      <c r="C34" s="98">
        <f>SEKTOR_USD!C34*$C$53</f>
        <v>23042355.668203603</v>
      </c>
      <c r="D34" s="99">
        <f t="shared" si="0"/>
        <v>50.371225484869299</v>
      </c>
      <c r="E34" s="99">
        <f t="shared" si="3"/>
        <v>5.4397099869841563</v>
      </c>
      <c r="F34" s="98">
        <f>SEKTOR_USD!F34*$B$54</f>
        <v>73593404.156967282</v>
      </c>
      <c r="G34" s="98">
        <f>SEKTOR_USD!G34*$C$54</f>
        <v>109853917.71094382</v>
      </c>
      <c r="H34" s="99">
        <f t="shared" si="1"/>
        <v>49.271417689330598</v>
      </c>
      <c r="I34" s="99">
        <f t="shared" si="4"/>
        <v>5.1279675016359691</v>
      </c>
      <c r="J34" s="98">
        <f>SEKTOR_USD!J34*$B$55</f>
        <v>121746803.01265375</v>
      </c>
      <c r="K34" s="98">
        <f>SEKTOR_USD!K34*$C$55</f>
        <v>208386136.07168534</v>
      </c>
      <c r="L34" s="99">
        <f t="shared" si="2"/>
        <v>71.163538520207993</v>
      </c>
      <c r="M34" s="99">
        <f t="shared" si="5"/>
        <v>4.9612622499600576</v>
      </c>
    </row>
    <row r="35" spans="1:13" ht="14" x14ac:dyDescent="0.3">
      <c r="A35" s="97" t="str">
        <f>SEKTOR_USD!A35</f>
        <v xml:space="preserve"> Demir ve Demir Dışı Metaller </v>
      </c>
      <c r="B35" s="98">
        <f>SEKTOR_USD!B35*$B$53</f>
        <v>22793589.336807255</v>
      </c>
      <c r="C35" s="98">
        <f>SEKTOR_USD!C35*$C$53</f>
        <v>25671715.530226529</v>
      </c>
      <c r="D35" s="99">
        <f t="shared" si="0"/>
        <v>12.626910798869465</v>
      </c>
      <c r="E35" s="99">
        <f t="shared" si="3"/>
        <v>6.0604345043371364</v>
      </c>
      <c r="F35" s="98">
        <f>SEKTOR_USD!F35*$B$54</f>
        <v>115873566.37353425</v>
      </c>
      <c r="G35" s="98">
        <f>SEKTOR_USD!G35*$C$54</f>
        <v>129146472.9887156</v>
      </c>
      <c r="H35" s="99">
        <f t="shared" si="1"/>
        <v>11.454645809721892</v>
      </c>
      <c r="I35" s="99">
        <f t="shared" si="4"/>
        <v>6.0285416327128942</v>
      </c>
      <c r="J35" s="98">
        <f>SEKTOR_USD!J35*$B$55</f>
        <v>178681576.60207587</v>
      </c>
      <c r="K35" s="98">
        <f>SEKTOR_USD!K35*$C$55</f>
        <v>249168288.13414606</v>
      </c>
      <c r="L35" s="99">
        <f t="shared" si="2"/>
        <v>39.448225649499499</v>
      </c>
      <c r="M35" s="99">
        <f t="shared" si="5"/>
        <v>5.9322047287342441</v>
      </c>
    </row>
    <row r="36" spans="1:13" ht="14" x14ac:dyDescent="0.3">
      <c r="A36" s="97" t="str">
        <f>SEKTOR_USD!A36</f>
        <v xml:space="preserve"> Çelik</v>
      </c>
      <c r="B36" s="98">
        <f>SEKTOR_USD!B36*$B$53</f>
        <v>38742241.958148114</v>
      </c>
      <c r="C36" s="98">
        <f>SEKTOR_USD!C36*$C$53</f>
        <v>31115820.300635424</v>
      </c>
      <c r="D36" s="99">
        <f t="shared" si="0"/>
        <v>-19.685029239534579</v>
      </c>
      <c r="E36" s="99">
        <f t="shared" si="3"/>
        <v>7.3456482002027261</v>
      </c>
      <c r="F36" s="98">
        <f>SEKTOR_USD!F36*$B$54</f>
        <v>175470783.50716388</v>
      </c>
      <c r="G36" s="98">
        <f>SEKTOR_USD!G36*$C$54</f>
        <v>142960198.76799211</v>
      </c>
      <c r="H36" s="99">
        <f t="shared" si="1"/>
        <v>-18.527634110577999</v>
      </c>
      <c r="I36" s="99">
        <f t="shared" si="4"/>
        <v>6.6733646699670679</v>
      </c>
      <c r="J36" s="98">
        <f>SEKTOR_USD!J36*$B$55</f>
        <v>307413446.66836166</v>
      </c>
      <c r="K36" s="98">
        <f>SEKTOR_USD!K36*$C$55</f>
        <v>312664066.76553887</v>
      </c>
      <c r="L36" s="99">
        <f t="shared" si="2"/>
        <v>1.7079994886630929</v>
      </c>
      <c r="M36" s="99">
        <f t="shared" si="5"/>
        <v>7.4439137871880297</v>
      </c>
    </row>
    <row r="37" spans="1:13" ht="14" x14ac:dyDescent="0.3">
      <c r="A37" s="97" t="str">
        <f>SEKTOR_USD!A37</f>
        <v xml:space="preserve"> Çimento Cam Seramik ve Toprak Ürünleri</v>
      </c>
      <c r="B37" s="98">
        <f>SEKTOR_USD!B37*$B$53</f>
        <v>8869532.6900528073</v>
      </c>
      <c r="C37" s="98">
        <f>SEKTOR_USD!C37*$C$53</f>
        <v>9738001.2937418912</v>
      </c>
      <c r="D37" s="99">
        <f t="shared" si="0"/>
        <v>9.7915936953823106</v>
      </c>
      <c r="E37" s="99">
        <f t="shared" si="3"/>
        <v>2.2988926850013391</v>
      </c>
      <c r="F37" s="98">
        <f>SEKTOR_USD!F37*$B$54</f>
        <v>41947069.97137548</v>
      </c>
      <c r="G37" s="98">
        <f>SEKTOR_USD!G37*$C$54</f>
        <v>47530528.862025261</v>
      </c>
      <c r="H37" s="99">
        <f t="shared" si="1"/>
        <v>13.310724430716881</v>
      </c>
      <c r="I37" s="99">
        <f t="shared" si="4"/>
        <v>2.2187192994005964</v>
      </c>
      <c r="J37" s="98">
        <f>SEKTOR_USD!J37*$B$55</f>
        <v>64333233.376921028</v>
      </c>
      <c r="K37" s="98">
        <f>SEKTOR_USD!K37*$C$55</f>
        <v>95550173.640982181</v>
      </c>
      <c r="L37" s="99">
        <f t="shared" si="2"/>
        <v>48.523816735845813</v>
      </c>
      <c r="M37" s="99">
        <f t="shared" si="5"/>
        <v>2.2748608827751347</v>
      </c>
    </row>
    <row r="38" spans="1:13" ht="14" x14ac:dyDescent="0.3">
      <c r="A38" s="97" t="str">
        <f>SEKTOR_USD!A38</f>
        <v xml:space="preserve"> Mücevher</v>
      </c>
      <c r="B38" s="98">
        <f>SEKTOR_USD!B38*$B$53</f>
        <v>9028923.8518123738</v>
      </c>
      <c r="C38" s="98">
        <f>SEKTOR_USD!C38*$C$53</f>
        <v>10355431.037942089</v>
      </c>
      <c r="D38" s="99">
        <f t="shared" si="0"/>
        <v>14.691752947539211</v>
      </c>
      <c r="E38" s="99">
        <f t="shared" si="3"/>
        <v>2.4446520333140422</v>
      </c>
      <c r="F38" s="98">
        <f>SEKTOR_USD!F38*$B$54</f>
        <v>40007306.936319917</v>
      </c>
      <c r="G38" s="98">
        <f>SEKTOR_USD!G38*$C$54</f>
        <v>60608875.19190041</v>
      </c>
      <c r="H38" s="99">
        <f t="shared" si="1"/>
        <v>51.494513960592847</v>
      </c>
      <c r="I38" s="99">
        <f t="shared" si="4"/>
        <v>2.8292149135052047</v>
      </c>
      <c r="J38" s="98">
        <f>SEKTOR_USD!J38*$B$55</f>
        <v>86494668.146692514</v>
      </c>
      <c r="K38" s="98">
        <f>SEKTOR_USD!K38*$C$55</f>
        <v>118286916.99064149</v>
      </c>
      <c r="L38" s="99">
        <f t="shared" si="2"/>
        <v>36.756310562438621</v>
      </c>
      <c r="M38" s="99">
        <f t="shared" si="5"/>
        <v>2.8161778273385227</v>
      </c>
    </row>
    <row r="39" spans="1:13" ht="14" x14ac:dyDescent="0.3">
      <c r="A39" s="97" t="str">
        <f>SEKTOR_USD!A39</f>
        <v xml:space="preserve"> Savunma ve Havacılık Sanayii</v>
      </c>
      <c r="B39" s="98">
        <f>SEKTOR_USD!B39*$B$53</f>
        <v>4867704.3410340203</v>
      </c>
      <c r="C39" s="98">
        <f>SEKTOR_USD!C39*$C$53</f>
        <v>7871731.5224750089</v>
      </c>
      <c r="D39" s="99">
        <f t="shared" si="0"/>
        <v>61.713427336115878</v>
      </c>
      <c r="E39" s="99">
        <f t="shared" si="3"/>
        <v>1.8583141929691243</v>
      </c>
      <c r="F39" s="98">
        <f>SEKTOR_USD!F39*$B$54</f>
        <v>29005351.990734451</v>
      </c>
      <c r="G39" s="98">
        <f>SEKTOR_USD!G39*$C$54</f>
        <v>47260341.932023719</v>
      </c>
      <c r="H39" s="99">
        <f t="shared" si="1"/>
        <v>62.936626134103435</v>
      </c>
      <c r="I39" s="99">
        <f t="shared" si="4"/>
        <v>2.2061070064092769</v>
      </c>
      <c r="J39" s="98">
        <f>SEKTOR_USD!J39*$B$55</f>
        <v>47170112.651446827</v>
      </c>
      <c r="K39" s="98">
        <f>SEKTOR_USD!K39*$C$55</f>
        <v>91280850.093920067</v>
      </c>
      <c r="L39" s="99">
        <f t="shared" si="2"/>
        <v>93.514165989850042</v>
      </c>
      <c r="M39" s="99">
        <f t="shared" si="5"/>
        <v>2.1732167228219099</v>
      </c>
    </row>
    <row r="40" spans="1:13" ht="14" x14ac:dyDescent="0.3">
      <c r="A40" s="97" t="str">
        <f>SEKTOR_USD!A40</f>
        <v xml:space="preserve"> İklimlendirme Sanayii</v>
      </c>
      <c r="B40" s="98">
        <f>SEKTOR_USD!B40*$B$53</f>
        <v>10518276.567271721</v>
      </c>
      <c r="C40" s="98">
        <f>SEKTOR_USD!C40*$C$53</f>
        <v>14575487.621933993</v>
      </c>
      <c r="D40" s="99">
        <f t="shared" si="0"/>
        <v>38.572964199159202</v>
      </c>
      <c r="E40" s="99">
        <f t="shared" si="3"/>
        <v>3.4408993040414915</v>
      </c>
      <c r="F40" s="98">
        <f>SEKTOR_USD!F40*$B$54</f>
        <v>49856930.500000656</v>
      </c>
      <c r="G40" s="98">
        <f>SEKTOR_USD!G40*$C$54</f>
        <v>71272440.276988462</v>
      </c>
      <c r="H40" s="99">
        <f t="shared" si="1"/>
        <v>42.953927492562997</v>
      </c>
      <c r="I40" s="99">
        <f t="shared" si="4"/>
        <v>3.326988833155446</v>
      </c>
      <c r="J40" s="98">
        <f>SEKTOR_USD!J40*$B$55</f>
        <v>80689198.078598097</v>
      </c>
      <c r="K40" s="98">
        <f>SEKTOR_USD!K40*$C$55</f>
        <v>131606593.66787457</v>
      </c>
      <c r="L40" s="99">
        <f t="shared" si="2"/>
        <v>63.103112686382921</v>
      </c>
      <c r="M40" s="99">
        <f t="shared" si="5"/>
        <v>3.1332930170827069</v>
      </c>
    </row>
    <row r="41" spans="1:13" ht="14" x14ac:dyDescent="0.3">
      <c r="A41" s="97" t="str">
        <f>SEKTOR_USD!A41</f>
        <v xml:space="preserve"> Diğer Sanayi Ürünleri</v>
      </c>
      <c r="B41" s="98">
        <f>SEKTOR_USD!B41*$B$53</f>
        <v>239034.08166613127</v>
      </c>
      <c r="C41" s="98">
        <f>SEKTOR_USD!C41*$C$53</f>
        <v>282953.2582563099</v>
      </c>
      <c r="D41" s="99">
        <f t="shared" si="0"/>
        <v>18.373604418269672</v>
      </c>
      <c r="E41" s="99">
        <f t="shared" si="3"/>
        <v>6.6798016962757514E-2</v>
      </c>
      <c r="F41" s="98">
        <f>SEKTOR_USD!F41*$B$54</f>
        <v>1018216.2767521624</v>
      </c>
      <c r="G41" s="98">
        <f>SEKTOR_USD!G41*$C$54</f>
        <v>1335802.0042815199</v>
      </c>
      <c r="H41" s="99">
        <f t="shared" si="1"/>
        <v>31.190399798201135</v>
      </c>
      <c r="I41" s="99">
        <f t="shared" si="4"/>
        <v>6.2355074896827491E-2</v>
      </c>
      <c r="J41" s="98">
        <f>SEKTOR_USD!J41*$B$55</f>
        <v>1760755.8818086474</v>
      </c>
      <c r="K41" s="98">
        <f>SEKTOR_USD!K41*$C$55</f>
        <v>2557888.1713772411</v>
      </c>
      <c r="L41" s="99">
        <f t="shared" si="2"/>
        <v>45.272163949824773</v>
      </c>
      <c r="M41" s="99">
        <f t="shared" si="5"/>
        <v>6.0898264459914725E-2</v>
      </c>
    </row>
    <row r="42" spans="1:13" ht="16.5" x14ac:dyDescent="0.35">
      <c r="A42" s="92" t="s">
        <v>31</v>
      </c>
      <c r="B42" s="93">
        <f>SEKTOR_USD!B42*$B$53</f>
        <v>10078603.561274294</v>
      </c>
      <c r="C42" s="93">
        <f>SEKTOR_USD!C42*$C$53</f>
        <v>11382859.768235972</v>
      </c>
      <c r="D42" s="96">
        <f t="shared" si="0"/>
        <v>12.940842439453725</v>
      </c>
      <c r="E42" s="96">
        <f t="shared" si="3"/>
        <v>2.6872016408963217</v>
      </c>
      <c r="F42" s="93">
        <f>SEKTOR_USD!F42*$B$54</f>
        <v>49778415.179942995</v>
      </c>
      <c r="G42" s="93">
        <f>SEKTOR_USD!G42*$C$54</f>
        <v>55956688.202253245</v>
      </c>
      <c r="H42" s="96">
        <f t="shared" si="1"/>
        <v>12.41155026727254</v>
      </c>
      <c r="I42" s="96">
        <f t="shared" si="4"/>
        <v>2.6120513913337264</v>
      </c>
      <c r="J42" s="93">
        <f>SEKTOR_USD!J42*$B$55</f>
        <v>79783031.966826126</v>
      </c>
      <c r="K42" s="93">
        <f>SEKTOR_USD!K42*$C$55</f>
        <v>112787067.27668616</v>
      </c>
      <c r="L42" s="96">
        <f t="shared" si="2"/>
        <v>41.367236235874252</v>
      </c>
      <c r="M42" s="96">
        <f t="shared" si="5"/>
        <v>2.6852372701561884</v>
      </c>
    </row>
    <row r="43" spans="1:13" ht="14" x14ac:dyDescent="0.3">
      <c r="A43" s="97" t="str">
        <f>SEKTOR_USD!A43</f>
        <v xml:space="preserve"> Madencilik Ürünleri</v>
      </c>
      <c r="B43" s="98">
        <f>SEKTOR_USD!B43*$B$53</f>
        <v>10078603.561274294</v>
      </c>
      <c r="C43" s="98">
        <f>SEKTOR_USD!C43*$C$53</f>
        <v>11382859.768235972</v>
      </c>
      <c r="D43" s="99">
        <f t="shared" si="0"/>
        <v>12.940842439453725</v>
      </c>
      <c r="E43" s="99">
        <f t="shared" si="3"/>
        <v>2.6872016408963217</v>
      </c>
      <c r="F43" s="98">
        <f>SEKTOR_USD!F43*$B$54</f>
        <v>49778415.179942995</v>
      </c>
      <c r="G43" s="98">
        <f>SEKTOR_USD!G43*$C$54</f>
        <v>55956688.202253245</v>
      </c>
      <c r="H43" s="99">
        <f t="shared" si="1"/>
        <v>12.41155026727254</v>
      </c>
      <c r="I43" s="99">
        <f t="shared" si="4"/>
        <v>2.6120513913337264</v>
      </c>
      <c r="J43" s="98">
        <f>SEKTOR_USD!J43*$B$55</f>
        <v>79783031.966826126</v>
      </c>
      <c r="K43" s="98">
        <f>SEKTOR_USD!K43*$C$55</f>
        <v>112787067.27668616</v>
      </c>
      <c r="L43" s="99">
        <f t="shared" si="2"/>
        <v>41.367236235874252</v>
      </c>
      <c r="M43" s="99">
        <f t="shared" si="5"/>
        <v>2.6852372701561884</v>
      </c>
    </row>
    <row r="44" spans="1:13" ht="18" x14ac:dyDescent="0.4">
      <c r="A44" s="100" t="s">
        <v>33</v>
      </c>
      <c r="B44" s="101">
        <f>SEKTOR_USD!B44*$B$53</f>
        <v>353250071.33928263</v>
      </c>
      <c r="C44" s="101">
        <f>SEKTOR_USD!C44*$C$53</f>
        <v>423595296.86946738</v>
      </c>
      <c r="D44" s="102">
        <f>(C44-B44)/B44*100</f>
        <v>19.913718704566364</v>
      </c>
      <c r="E44" s="103">
        <f t="shared" si="3"/>
        <v>100</v>
      </c>
      <c r="F44" s="101">
        <f>SEKTOR_USD!F44*$B$54</f>
        <v>1689749972.4243374</v>
      </c>
      <c r="G44" s="101">
        <f>SEKTOR_USD!G44*$C$54</f>
        <v>2142250661.2200108</v>
      </c>
      <c r="H44" s="102">
        <f>(G44-F44)/F44*100</f>
        <v>26.779150535890018</v>
      </c>
      <c r="I44" s="102">
        <f t="shared" si="4"/>
        <v>100</v>
      </c>
      <c r="J44" s="101">
        <f>SEKTOR_USD!J44*$B$55</f>
        <v>2772633856.4264102</v>
      </c>
      <c r="K44" s="101">
        <f>SEKTOR_USD!K44*$C$55</f>
        <v>4200264480.5434952</v>
      </c>
      <c r="L44" s="102">
        <f>(K44-J44)/J44*100</f>
        <v>51.490052348892846</v>
      </c>
      <c r="M44" s="102">
        <f t="shared" si="5"/>
        <v>100</v>
      </c>
    </row>
    <row r="45" spans="1:13" ht="14" hidden="1" x14ac:dyDescent="0.3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5" hidden="1" x14ac:dyDescent="0.35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8" hidden="1" x14ac:dyDescent="0.4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ht="13" x14ac:dyDescent="0.3">
      <c r="A51" s="27" t="s">
        <v>115</v>
      </c>
    </row>
    <row r="52" spans="1:3" ht="13" x14ac:dyDescent="0.3">
      <c r="A52" s="81"/>
      <c r="B52" s="82">
        <v>2022</v>
      </c>
      <c r="C52" s="82">
        <v>2023</v>
      </c>
    </row>
    <row r="53" spans="1:3" ht="13" x14ac:dyDescent="0.25">
      <c r="A53" s="84" t="s">
        <v>224</v>
      </c>
      <c r="B53" s="83">
        <v>16.965875</v>
      </c>
      <c r="C53" s="83">
        <v>23.541626999999998</v>
      </c>
    </row>
    <row r="54" spans="1:3" ht="13" x14ac:dyDescent="0.25">
      <c r="A54" s="82" t="s">
        <v>225</v>
      </c>
      <c r="B54" s="83">
        <v>14.835285666666666</v>
      </c>
      <c r="C54" s="83">
        <v>19.872326833333336</v>
      </c>
    </row>
    <row r="55" spans="1:3" ht="13" x14ac:dyDescent="0.25">
      <c r="A55" s="82" t="s">
        <v>226</v>
      </c>
      <c r="B55" s="83">
        <v>12.335289333333336</v>
      </c>
      <c r="C55" s="83">
        <v>19.066289083333334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2" sqref="D2"/>
    </sheetView>
  </sheetViews>
  <sheetFormatPr defaultColWidth="9.1796875" defaultRowHeight="12.5" x14ac:dyDescent="0.25"/>
  <cols>
    <col min="1" max="1" width="51" style="17" customWidth="1"/>
    <col min="2" max="2" width="14.453125" style="17" customWidth="1"/>
    <col min="3" max="3" width="17.81640625" style="17" bestFit="1" customWidth="1"/>
    <col min="4" max="4" width="14.453125" style="17" customWidth="1"/>
    <col min="5" max="5" width="17.81640625" style="17" bestFit="1" customWidth="1"/>
    <col min="6" max="6" width="19.81640625" style="17" bestFit="1" customWidth="1"/>
    <col min="7" max="7" width="19.81640625" style="17" customWidth="1"/>
    <col min="8" max="16384" width="9.1796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5" t="s">
        <v>37</v>
      </c>
      <c r="B5" s="156"/>
      <c r="C5" s="156"/>
      <c r="D5" s="156"/>
      <c r="E5" s="156"/>
      <c r="F5" s="156"/>
      <c r="G5" s="157"/>
    </row>
    <row r="6" spans="1:7" ht="50.25" customHeight="1" x14ac:dyDescent="0.25">
      <c r="A6" s="88"/>
      <c r="B6" s="158" t="s">
        <v>120</v>
      </c>
      <c r="C6" s="158"/>
      <c r="D6" s="158" t="s">
        <v>123</v>
      </c>
      <c r="E6" s="158"/>
      <c r="F6" s="158" t="s">
        <v>121</v>
      </c>
      <c r="G6" s="158"/>
    </row>
    <row r="7" spans="1:7" ht="29" x14ac:dyDescent="0.4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5" x14ac:dyDescent="0.35">
      <c r="A8" s="92" t="s">
        <v>2</v>
      </c>
      <c r="B8" s="105">
        <f>SEKTOR_USD!D8</f>
        <v>-13.482364519969625</v>
      </c>
      <c r="C8" s="105">
        <f>SEKTOR_TL!D8</f>
        <v>20.050743235632758</v>
      </c>
      <c r="D8" s="105">
        <f>SEKTOR_USD!H8</f>
        <v>1.4107606841965123</v>
      </c>
      <c r="E8" s="105">
        <f>SEKTOR_TL!H8</f>
        <v>35.842869899121638</v>
      </c>
      <c r="F8" s="105">
        <f>SEKTOR_USD!L8</f>
        <v>5.9550630438034986</v>
      </c>
      <c r="G8" s="105">
        <f>SEKTOR_TL!L8</f>
        <v>63.771583077254036</v>
      </c>
    </row>
    <row r="9" spans="1:7" s="21" customFormat="1" ht="15.5" x14ac:dyDescent="0.35">
      <c r="A9" s="95" t="s">
        <v>3</v>
      </c>
      <c r="B9" s="105">
        <f>SEKTOR_USD!D9</f>
        <v>-10.461875826743666</v>
      </c>
      <c r="C9" s="105">
        <f>SEKTOR_TL!D9</f>
        <v>24.241933974315128</v>
      </c>
      <c r="D9" s="105">
        <f>SEKTOR_USD!H9</f>
        <v>7.0712253784026</v>
      </c>
      <c r="E9" s="105">
        <f>SEKTOR_TL!H9</f>
        <v>43.425238514008022</v>
      </c>
      <c r="F9" s="105">
        <f>SEKTOR_USD!L9</f>
        <v>8.4312585895259939</v>
      </c>
      <c r="G9" s="105">
        <f>SEKTOR_TL!L9</f>
        <v>67.598964732099205</v>
      </c>
    </row>
    <row r="10" spans="1:7" ht="14" x14ac:dyDescent="0.3">
      <c r="A10" s="97" t="s">
        <v>4</v>
      </c>
      <c r="B10" s="106">
        <f>SEKTOR_USD!D10</f>
        <v>-21.437767892274788</v>
      </c>
      <c r="C10" s="106">
        <f>SEKTOR_TL!D10</f>
        <v>9.011929214820368</v>
      </c>
      <c r="D10" s="106">
        <f>SEKTOR_USD!H10</f>
        <v>2.0718771354398018</v>
      </c>
      <c r="E10" s="106">
        <f>SEKTOR_TL!H10</f>
        <v>36.728455959895619</v>
      </c>
      <c r="F10" s="106">
        <f>SEKTOR_USD!L10</f>
        <v>11.254358817009219</v>
      </c>
      <c r="G10" s="106">
        <f>SEKTOR_TL!L10</f>
        <v>71.962546614444406</v>
      </c>
    </row>
    <row r="11" spans="1:7" ht="14" x14ac:dyDescent="0.3">
      <c r="A11" s="97" t="s">
        <v>5</v>
      </c>
      <c r="B11" s="106">
        <f>SEKTOR_USD!D11</f>
        <v>-6.8681919433777914</v>
      </c>
      <c r="C11" s="106">
        <f>SEKTOR_TL!D11</f>
        <v>29.228482887242453</v>
      </c>
      <c r="D11" s="106">
        <f>SEKTOR_USD!H11</f>
        <v>16.56456958840905</v>
      </c>
      <c r="E11" s="106">
        <f>SEKTOR_TL!H11</f>
        <v>56.141868521778534</v>
      </c>
      <c r="F11" s="106">
        <f>SEKTOR_USD!L11</f>
        <v>4.1887899522102048</v>
      </c>
      <c r="G11" s="106">
        <f>SEKTOR_TL!L11</f>
        <v>61.041507401329021</v>
      </c>
    </row>
    <row r="12" spans="1:7" ht="14" x14ac:dyDescent="0.3">
      <c r="A12" s="97" t="s">
        <v>6</v>
      </c>
      <c r="B12" s="106">
        <f>SEKTOR_USD!D12</f>
        <v>-6.5946159966965787</v>
      </c>
      <c r="C12" s="106">
        <f>SEKTOR_TL!D12</f>
        <v>29.608093304797766</v>
      </c>
      <c r="D12" s="106">
        <f>SEKTOR_USD!H12</f>
        <v>-6.8031332064362431</v>
      </c>
      <c r="E12" s="106">
        <f>SEKTOR_TL!H12</f>
        <v>24.840103411400186</v>
      </c>
      <c r="F12" s="106">
        <f>SEKTOR_USD!L12</f>
        <v>9.0044954428581185</v>
      </c>
      <c r="G12" s="106">
        <f>SEKTOR_TL!L12</f>
        <v>68.484999851625446</v>
      </c>
    </row>
    <row r="13" spans="1:7" ht="14" x14ac:dyDescent="0.3">
      <c r="A13" s="97" t="s">
        <v>7</v>
      </c>
      <c r="B13" s="106">
        <f>SEKTOR_USD!D13</f>
        <v>-6.0574215183684723</v>
      </c>
      <c r="C13" s="106">
        <f>SEKTOR_TL!D13</f>
        <v>30.353497360601523</v>
      </c>
      <c r="D13" s="106">
        <f>SEKTOR_USD!H13</f>
        <v>-3.798606526278709</v>
      </c>
      <c r="E13" s="106">
        <f>SEKTOR_TL!H13</f>
        <v>28.864760402112243</v>
      </c>
      <c r="F13" s="106">
        <f>SEKTOR_USD!L13</f>
        <v>-5.9145189969621237</v>
      </c>
      <c r="G13" s="106">
        <f>SEKTOR_TL!L13</f>
        <v>45.425123876169032</v>
      </c>
    </row>
    <row r="14" spans="1:7" ht="14" x14ac:dyDescent="0.3">
      <c r="A14" s="97" t="s">
        <v>8</v>
      </c>
      <c r="B14" s="106">
        <f>SEKTOR_USD!D14</f>
        <v>7.1286198376379897</v>
      </c>
      <c r="C14" s="106">
        <f>SEKTOR_TL!D14</f>
        <v>48.650276466287416</v>
      </c>
      <c r="D14" s="106">
        <f>SEKTOR_USD!H14</f>
        <v>1.2837748551734218</v>
      </c>
      <c r="E14" s="106">
        <f>SEKTOR_TL!H14</f>
        <v>35.672768429271358</v>
      </c>
      <c r="F14" s="106">
        <f>SEKTOR_USD!L14</f>
        <v>-14.28461141104777</v>
      </c>
      <c r="G14" s="106">
        <f>SEKTOR_TL!L14</f>
        <v>32.487721492754694</v>
      </c>
    </row>
    <row r="15" spans="1:7" ht="14" x14ac:dyDescent="0.3">
      <c r="A15" s="97" t="s">
        <v>9</v>
      </c>
      <c r="B15" s="106">
        <f>SEKTOR_USD!D15</f>
        <v>202.37654488177878</v>
      </c>
      <c r="C15" s="106">
        <f>SEKTOR_TL!D15</f>
        <v>319.57375220291294</v>
      </c>
      <c r="D15" s="106">
        <f>SEKTOR_USD!H15</f>
        <v>190.65018200572129</v>
      </c>
      <c r="E15" s="106">
        <f>SEKTOR_TL!H15</f>
        <v>289.33496400162664</v>
      </c>
      <c r="F15" s="106">
        <f>SEKTOR_USD!L15</f>
        <v>135.93816086657756</v>
      </c>
      <c r="G15" s="106">
        <f>SEKTOR_TL!L15</f>
        <v>264.68258338424909</v>
      </c>
    </row>
    <row r="16" spans="1:7" ht="14" x14ac:dyDescent="0.3">
      <c r="A16" s="97" t="s">
        <v>10</v>
      </c>
      <c r="B16" s="106">
        <f>SEKTOR_USD!D16</f>
        <v>2.5977229830288451</v>
      </c>
      <c r="C16" s="106">
        <f>SEKTOR_TL!D16</f>
        <v>42.36326305102402</v>
      </c>
      <c r="D16" s="106">
        <f>SEKTOR_USD!H16</f>
        <v>27.58789091763288</v>
      </c>
      <c r="E16" s="106">
        <f>SEKTOR_TL!H16</f>
        <v>70.907950494530397</v>
      </c>
      <c r="F16" s="106">
        <f>SEKTOR_USD!L16</f>
        <v>18.454093240254412</v>
      </c>
      <c r="G16" s="106">
        <f>SEKTOR_TL!L16</f>
        <v>83.090961532598911</v>
      </c>
    </row>
    <row r="17" spans="1:7" ht="14" x14ac:dyDescent="0.3">
      <c r="A17" s="107" t="s">
        <v>11</v>
      </c>
      <c r="B17" s="106">
        <f>SEKTOR_USD!D17</f>
        <v>-6.1640404732932321</v>
      </c>
      <c r="C17" s="106">
        <f>SEKTOR_TL!D17</f>
        <v>30.205554288524876</v>
      </c>
      <c r="D17" s="106">
        <f>SEKTOR_USD!H17</f>
        <v>0.48965849145279283</v>
      </c>
      <c r="E17" s="106">
        <f>SEKTOR_TL!H17</f>
        <v>34.609024846698297</v>
      </c>
      <c r="F17" s="106">
        <f>SEKTOR_USD!L17</f>
        <v>-5.532830601669021</v>
      </c>
      <c r="G17" s="106">
        <f>SEKTOR_TL!L17</f>
        <v>46.015088252987226</v>
      </c>
    </row>
    <row r="18" spans="1:7" s="21" customFormat="1" ht="15.5" x14ac:dyDescent="0.35">
      <c r="A18" s="95" t="s">
        <v>12</v>
      </c>
      <c r="B18" s="105">
        <f>SEKTOR_USD!D18</f>
        <v>-21.307930885650403</v>
      </c>
      <c r="C18" s="105">
        <f>SEKTOR_TL!D18</f>
        <v>9.1920893527883702</v>
      </c>
      <c r="D18" s="105">
        <f>SEKTOR_USD!H18</f>
        <v>-17.315295344548439</v>
      </c>
      <c r="E18" s="105">
        <f>SEKTOR_TL!H18</f>
        <v>10.758735082717687</v>
      </c>
      <c r="F18" s="105">
        <f>SEKTOR_USD!L18</f>
        <v>-5.2828901915846691</v>
      </c>
      <c r="G18" s="105">
        <f>SEKTOR_TL!L18</f>
        <v>46.401413695666349</v>
      </c>
    </row>
    <row r="19" spans="1:7" ht="14" x14ac:dyDescent="0.3">
      <c r="A19" s="97" t="s">
        <v>13</v>
      </c>
      <c r="B19" s="106">
        <f>SEKTOR_USD!D19</f>
        <v>-21.307930885650403</v>
      </c>
      <c r="C19" s="106">
        <f>SEKTOR_TL!D19</f>
        <v>9.1920893527883702</v>
      </c>
      <c r="D19" s="106">
        <f>SEKTOR_USD!H19</f>
        <v>-17.315295344548439</v>
      </c>
      <c r="E19" s="106">
        <f>SEKTOR_TL!H19</f>
        <v>10.758735082717687</v>
      </c>
      <c r="F19" s="106">
        <f>SEKTOR_USD!L19</f>
        <v>-5.2828901915846691</v>
      </c>
      <c r="G19" s="106">
        <f>SEKTOR_TL!L19</f>
        <v>46.401413695666349</v>
      </c>
    </row>
    <row r="20" spans="1:7" s="21" customFormat="1" ht="15.5" x14ac:dyDescent="0.35">
      <c r="A20" s="95" t="s">
        <v>110</v>
      </c>
      <c r="B20" s="105">
        <f>SEKTOR_USD!D20</f>
        <v>-16.724500835229968</v>
      </c>
      <c r="C20" s="105">
        <f>SEKTOR_TL!D20</f>
        <v>15.551997145789853</v>
      </c>
      <c r="D20" s="105">
        <f>SEKTOR_USD!H20</f>
        <v>-3.3220872156065409</v>
      </c>
      <c r="E20" s="105">
        <f>SEKTOR_TL!H20</f>
        <v>29.503072848319416</v>
      </c>
      <c r="F20" s="105">
        <f>SEKTOR_USD!L20</f>
        <v>5.037931654183609</v>
      </c>
      <c r="G20" s="105">
        <f>SEKTOR_TL!L20</f>
        <v>62.354000422371392</v>
      </c>
    </row>
    <row r="21" spans="1:7" ht="14" x14ac:dyDescent="0.3">
      <c r="A21" s="97" t="s">
        <v>109</v>
      </c>
      <c r="B21" s="106">
        <f>SEKTOR_USD!D21</f>
        <v>-16.724500835229968</v>
      </c>
      <c r="C21" s="106">
        <f>SEKTOR_TL!D21</f>
        <v>15.551997145789853</v>
      </c>
      <c r="D21" s="106">
        <f>SEKTOR_USD!H21</f>
        <v>-3.3220872156065409</v>
      </c>
      <c r="E21" s="106">
        <f>SEKTOR_TL!H21</f>
        <v>29.503072848319416</v>
      </c>
      <c r="F21" s="106">
        <f>SEKTOR_USD!L21</f>
        <v>5.037931654183609</v>
      </c>
      <c r="G21" s="106">
        <f>SEKTOR_TL!L21</f>
        <v>62.354000422371392</v>
      </c>
    </row>
    <row r="22" spans="1:7" ht="16.5" x14ac:dyDescent="0.35">
      <c r="A22" s="92" t="s">
        <v>14</v>
      </c>
      <c r="B22" s="105">
        <f>SEKTOR_USD!D22</f>
        <v>-13.42507788376855</v>
      </c>
      <c r="C22" s="105">
        <f>SEKTOR_TL!D22</f>
        <v>20.130233425294659</v>
      </c>
      <c r="D22" s="105">
        <f>SEKTOR_USD!H22</f>
        <v>-6.1516875605637953</v>
      </c>
      <c r="E22" s="105">
        <f>SEKTOR_TL!H22</f>
        <v>25.712735127418778</v>
      </c>
      <c r="F22" s="105">
        <f>SEKTOR_USD!L22</f>
        <v>-3.1531696538973302</v>
      </c>
      <c r="G22" s="105">
        <f>SEKTOR_TL!L22</f>
        <v>49.693259256883209</v>
      </c>
    </row>
    <row r="23" spans="1:7" s="21" customFormat="1" ht="15.5" x14ac:dyDescent="0.35">
      <c r="A23" s="95" t="s">
        <v>15</v>
      </c>
      <c r="B23" s="105">
        <f>SEKTOR_USD!D23</f>
        <v>-15.93765149696123</v>
      </c>
      <c r="C23" s="105">
        <f>SEKTOR_TL!D23</f>
        <v>16.643819030998806</v>
      </c>
      <c r="D23" s="105">
        <f>SEKTOR_USD!H23</f>
        <v>-7.7305064283730811</v>
      </c>
      <c r="E23" s="105">
        <f>SEKTOR_TL!H23</f>
        <v>23.59785812021455</v>
      </c>
      <c r="F23" s="105">
        <f>SEKTOR_USD!L23</f>
        <v>-6.0093854511439604</v>
      </c>
      <c r="G23" s="105">
        <f>SEKTOR_TL!L23</f>
        <v>45.278491625326403</v>
      </c>
    </row>
    <row r="24" spans="1:7" ht="14" x14ac:dyDescent="0.3">
      <c r="A24" s="97" t="s">
        <v>16</v>
      </c>
      <c r="B24" s="106">
        <f>SEKTOR_USD!D24</f>
        <v>-21.289196660975939</v>
      </c>
      <c r="C24" s="106">
        <f>SEKTOR_TL!D24</f>
        <v>9.2180847187462422</v>
      </c>
      <c r="D24" s="106">
        <f>SEKTOR_USD!H24</f>
        <v>-10.625460108216766</v>
      </c>
      <c r="E24" s="106">
        <f>SEKTOR_TL!H24</f>
        <v>19.719977573399248</v>
      </c>
      <c r="F24" s="106">
        <f>SEKTOR_USD!L24</f>
        <v>-8.2889369063579945</v>
      </c>
      <c r="G24" s="106">
        <f>SEKTOR_TL!L24</f>
        <v>41.755056880427802</v>
      </c>
    </row>
    <row r="25" spans="1:7" ht="14" x14ac:dyDescent="0.3">
      <c r="A25" s="97" t="s">
        <v>17</v>
      </c>
      <c r="B25" s="106">
        <f>SEKTOR_USD!D25</f>
        <v>-6.6165293311086604</v>
      </c>
      <c r="C25" s="106">
        <f>SEKTOR_TL!D25</f>
        <v>29.577686647607631</v>
      </c>
      <c r="D25" s="106">
        <f>SEKTOR_USD!H25</f>
        <v>4.9833389962397332</v>
      </c>
      <c r="E25" s="106">
        <f>SEKTOR_TL!H25</f>
        <v>40.628449728846135</v>
      </c>
      <c r="F25" s="106">
        <f>SEKTOR_USD!L25</f>
        <v>9.8697702600811414</v>
      </c>
      <c r="G25" s="106">
        <f>SEKTOR_TL!L25</f>
        <v>69.822429348080092</v>
      </c>
    </row>
    <row r="26" spans="1:7" ht="14" x14ac:dyDescent="0.3">
      <c r="A26" s="97" t="s">
        <v>18</v>
      </c>
      <c r="B26" s="106">
        <f>SEKTOR_USD!D26</f>
        <v>0.25674588047066743</v>
      </c>
      <c r="C26" s="106">
        <f>SEKTOR_TL!D26</f>
        <v>39.114953738125884</v>
      </c>
      <c r="D26" s="106">
        <f>SEKTOR_USD!H26</f>
        <v>-5.3902569366663498</v>
      </c>
      <c r="E26" s="106">
        <f>SEKTOR_TL!H26</f>
        <v>26.732695144299189</v>
      </c>
      <c r="F26" s="106">
        <f>SEKTOR_USD!L26</f>
        <v>-8.1062045015690973</v>
      </c>
      <c r="G26" s="106">
        <f>SEKTOR_TL!L26</f>
        <v>42.037500912379514</v>
      </c>
    </row>
    <row r="27" spans="1:7" s="21" customFormat="1" ht="15.5" x14ac:dyDescent="0.35">
      <c r="A27" s="95" t="s">
        <v>19</v>
      </c>
      <c r="B27" s="105">
        <f>SEKTOR_USD!D27</f>
        <v>-25.292272869190025</v>
      </c>
      <c r="C27" s="105">
        <f>SEKTOR_TL!D27</f>
        <v>3.6634683522841232</v>
      </c>
      <c r="D27" s="105">
        <f>SEKTOR_USD!H27</f>
        <v>-13.527829961643898</v>
      </c>
      <c r="E27" s="105">
        <f>SEKTOR_TL!H27</f>
        <v>15.832162831273219</v>
      </c>
      <c r="F27" s="105">
        <f>SEKTOR_USD!L27</f>
        <v>3.1693083657884515</v>
      </c>
      <c r="G27" s="105">
        <f>SEKTOR_TL!L27</f>
        <v>59.465725097680391</v>
      </c>
    </row>
    <row r="28" spans="1:7" ht="14" x14ac:dyDescent="0.3">
      <c r="A28" s="97" t="s">
        <v>20</v>
      </c>
      <c r="B28" s="106">
        <f>SEKTOR_USD!D28</f>
        <v>-25.292272869190025</v>
      </c>
      <c r="C28" s="106">
        <f>SEKTOR_TL!D28</f>
        <v>3.6634683522841232</v>
      </c>
      <c r="D28" s="106">
        <f>SEKTOR_USD!H28</f>
        <v>-13.527829961643898</v>
      </c>
      <c r="E28" s="106">
        <f>SEKTOR_TL!H28</f>
        <v>15.832162831273219</v>
      </c>
      <c r="F28" s="106">
        <f>SEKTOR_USD!L28</f>
        <v>3.1693083657884515</v>
      </c>
      <c r="G28" s="106">
        <f>SEKTOR_TL!L28</f>
        <v>59.465725097680391</v>
      </c>
    </row>
    <row r="29" spans="1:7" s="21" customFormat="1" ht="15.5" x14ac:dyDescent="0.35">
      <c r="A29" s="95" t="s">
        <v>21</v>
      </c>
      <c r="B29" s="105">
        <f>SEKTOR_USD!D29</f>
        <v>-10.193242047782638</v>
      </c>
      <c r="C29" s="105">
        <f>SEKTOR_TL!D29</f>
        <v>24.614686704363013</v>
      </c>
      <c r="D29" s="105">
        <f>SEKTOR_USD!H29</f>
        <v>-4.1868323216128429</v>
      </c>
      <c r="E29" s="105">
        <f>SEKTOR_TL!H29</f>
        <v>28.34471986744661</v>
      </c>
      <c r="F29" s="105">
        <f>SEKTOR_USD!L29</f>
        <v>-4.2042530852523496</v>
      </c>
      <c r="G29" s="105">
        <f>SEKTOR_TL!L29</f>
        <v>48.068630923378073</v>
      </c>
    </row>
    <row r="30" spans="1:7" ht="14" x14ac:dyDescent="0.3">
      <c r="A30" s="97" t="s">
        <v>22</v>
      </c>
      <c r="B30" s="106">
        <f>SEKTOR_USD!D30</f>
        <v>-15.577717416681466</v>
      </c>
      <c r="C30" s="106">
        <f>SEKTOR_TL!D30</f>
        <v>17.143258869058105</v>
      </c>
      <c r="D30" s="106">
        <f>SEKTOR_USD!H30</f>
        <v>-7.1606879798002954</v>
      </c>
      <c r="E30" s="106">
        <f>SEKTOR_TL!H30</f>
        <v>24.361147665163749</v>
      </c>
      <c r="F30" s="106">
        <f>SEKTOR_USD!L30</f>
        <v>-5.4450568127054062</v>
      </c>
      <c r="G30" s="106">
        <f>SEKTOR_TL!L30</f>
        <v>46.150757582590828</v>
      </c>
    </row>
    <row r="31" spans="1:7" ht="14" x14ac:dyDescent="0.3">
      <c r="A31" s="97" t="s">
        <v>23</v>
      </c>
      <c r="B31" s="106">
        <f>SEKTOR_USD!D31</f>
        <v>8.679997817557128</v>
      </c>
      <c r="C31" s="106">
        <f>SEKTOR_TL!D31</f>
        <v>50.802948329027728</v>
      </c>
      <c r="D31" s="106">
        <f>SEKTOR_USD!H31</f>
        <v>13.681280673251445</v>
      </c>
      <c r="E31" s="106">
        <f>SEKTOR_TL!H31</f>
        <v>52.279613290274582</v>
      </c>
      <c r="F31" s="106">
        <f>SEKTOR_USD!L31</f>
        <v>9.4630820928020718</v>
      </c>
      <c r="G31" s="106">
        <f>SEKTOR_TL!L31</f>
        <v>69.193823568792851</v>
      </c>
    </row>
    <row r="32" spans="1:7" ht="14" x14ac:dyDescent="0.3">
      <c r="A32" s="97" t="s">
        <v>24</v>
      </c>
      <c r="B32" s="106">
        <f>SEKTOR_USD!D32</f>
        <v>83.3135316365954</v>
      </c>
      <c r="C32" s="106">
        <f>SEKTOR_TL!D32</f>
        <v>154.36346700900648</v>
      </c>
      <c r="D32" s="106">
        <f>SEKTOR_USD!H32</f>
        <v>-0.43351351199547178</v>
      </c>
      <c r="E32" s="106">
        <f>SEKTOR_TL!H32</f>
        <v>33.372407218422509</v>
      </c>
      <c r="F32" s="106">
        <f>SEKTOR_USD!L32</f>
        <v>-7.5848600429229514</v>
      </c>
      <c r="G32" s="106">
        <f>SEKTOR_TL!L32</f>
        <v>42.843327504033134</v>
      </c>
    </row>
    <row r="33" spans="1:7" ht="14" x14ac:dyDescent="0.3">
      <c r="A33" s="97" t="s">
        <v>105</v>
      </c>
      <c r="B33" s="106">
        <f>SEKTOR_USD!D33</f>
        <v>-1.2258550878499861</v>
      </c>
      <c r="C33" s="106">
        <f>SEKTOR_TL!D33</f>
        <v>37.057715960171997</v>
      </c>
      <c r="D33" s="106">
        <f>SEKTOR_USD!H33</f>
        <v>8.0442666653534705</v>
      </c>
      <c r="E33" s="106">
        <f>SEKTOR_TL!H33</f>
        <v>44.728657599497055</v>
      </c>
      <c r="F33" s="106">
        <f>SEKTOR_USD!L33</f>
        <v>7.6928920217205254</v>
      </c>
      <c r="G33" s="106">
        <f>SEKTOR_TL!L33</f>
        <v>66.457693534413934</v>
      </c>
    </row>
    <row r="34" spans="1:7" ht="14" x14ac:dyDescent="0.3">
      <c r="A34" s="97" t="s">
        <v>25</v>
      </c>
      <c r="B34" s="106">
        <f>SEKTOR_USD!D34</f>
        <v>8.3688657191411124</v>
      </c>
      <c r="C34" s="106">
        <f>SEKTOR_TL!D34</f>
        <v>50.371225484869299</v>
      </c>
      <c r="D34" s="106">
        <f>SEKTOR_USD!H34</f>
        <v>11.435572787330548</v>
      </c>
      <c r="E34" s="106">
        <f>SEKTOR_TL!H34</f>
        <v>49.271417689330598</v>
      </c>
      <c r="F34" s="106">
        <f>SEKTOR_USD!L34</f>
        <v>10.737425711725658</v>
      </c>
      <c r="G34" s="106">
        <f>SEKTOR_TL!L34</f>
        <v>71.163538520207993</v>
      </c>
    </row>
    <row r="35" spans="1:7" ht="14" x14ac:dyDescent="0.3">
      <c r="A35" s="97" t="s">
        <v>26</v>
      </c>
      <c r="B35" s="106">
        <f>SEKTOR_USD!D35</f>
        <v>-18.832539048818941</v>
      </c>
      <c r="C35" s="106">
        <f>SEKTOR_TL!D35</f>
        <v>12.626910798869465</v>
      </c>
      <c r="D35" s="106">
        <f>SEKTOR_USD!H35</f>
        <v>-16.795777196513146</v>
      </c>
      <c r="E35" s="106">
        <f>SEKTOR_TL!H35</f>
        <v>11.454645809721892</v>
      </c>
      <c r="F35" s="106">
        <f>SEKTOR_USD!L35</f>
        <v>-9.7813841546032823</v>
      </c>
      <c r="G35" s="106">
        <f>SEKTOR_TL!L35</f>
        <v>39.448225649499499</v>
      </c>
    </row>
    <row r="36" spans="1:7" ht="14" x14ac:dyDescent="0.3">
      <c r="A36" s="97" t="s">
        <v>27</v>
      </c>
      <c r="B36" s="106">
        <f>SEKTOR_USD!D36</f>
        <v>-42.118964226613926</v>
      </c>
      <c r="C36" s="106">
        <f>SEKTOR_TL!D36</f>
        <v>-19.685029239534579</v>
      </c>
      <c r="D36" s="106">
        <f>SEKTOR_USD!H36</f>
        <v>-39.178444877356831</v>
      </c>
      <c r="E36" s="106">
        <f>SEKTOR_TL!H36</f>
        <v>-18.527634110577999</v>
      </c>
      <c r="F36" s="106">
        <f>SEKTOR_USD!L36</f>
        <v>-34.198123414383971</v>
      </c>
      <c r="G36" s="106">
        <f>SEKTOR_TL!L36</f>
        <v>1.7079994886630929</v>
      </c>
    </row>
    <row r="37" spans="1:7" ht="14" x14ac:dyDescent="0.3">
      <c r="A37" s="97" t="s">
        <v>106</v>
      </c>
      <c r="B37" s="106">
        <f>SEKTOR_USD!D37</f>
        <v>-20.875882763470653</v>
      </c>
      <c r="C37" s="106">
        <f>SEKTOR_TL!D37</f>
        <v>9.7915936953823106</v>
      </c>
      <c r="D37" s="106">
        <f>SEKTOR_USD!H37</f>
        <v>-15.410159055608474</v>
      </c>
      <c r="E37" s="106">
        <f>SEKTOR_TL!H37</f>
        <v>13.310724430716881</v>
      </c>
      <c r="F37" s="106">
        <f>SEKTOR_USD!L37</f>
        <v>-3.9097621818218533</v>
      </c>
      <c r="G37" s="106">
        <f>SEKTOR_TL!L37</f>
        <v>48.523816735845813</v>
      </c>
    </row>
    <row r="38" spans="1:7" ht="14" x14ac:dyDescent="0.3">
      <c r="A38" s="107" t="s">
        <v>28</v>
      </c>
      <c r="B38" s="106">
        <f>SEKTOR_USD!D38</f>
        <v>-17.344457796445749</v>
      </c>
      <c r="C38" s="106">
        <f>SEKTOR_TL!D38</f>
        <v>14.691752947539211</v>
      </c>
      <c r="D38" s="106">
        <f>SEKTOR_USD!H38</f>
        <v>13.095180568808715</v>
      </c>
      <c r="E38" s="106">
        <f>SEKTOR_TL!H38</f>
        <v>51.494513960592847</v>
      </c>
      <c r="F38" s="106">
        <f>SEKTOR_USD!L38</f>
        <v>-11.522968545489684</v>
      </c>
      <c r="G38" s="106">
        <f>SEKTOR_TL!L38</f>
        <v>36.756310562438621</v>
      </c>
    </row>
    <row r="39" spans="1:7" ht="14" x14ac:dyDescent="0.3">
      <c r="A39" s="107" t="s">
        <v>107</v>
      </c>
      <c r="B39" s="106">
        <f>SEKTOR_USD!D39</f>
        <v>16.542913283186643</v>
      </c>
      <c r="C39" s="106">
        <f>SEKTOR_TL!D39</f>
        <v>61.713427336115878</v>
      </c>
      <c r="D39" s="106">
        <f>SEKTOR_USD!H39</f>
        <v>21.63705913933142</v>
      </c>
      <c r="E39" s="106">
        <f>SEKTOR_TL!H39</f>
        <v>62.936626134103435</v>
      </c>
      <c r="F39" s="106">
        <f>SEKTOR_USD!L39</f>
        <v>25.197578676708503</v>
      </c>
      <c r="G39" s="106">
        <f>SEKTOR_TL!L39</f>
        <v>93.514165989850042</v>
      </c>
    </row>
    <row r="40" spans="1:7" ht="14" x14ac:dyDescent="0.3">
      <c r="A40" s="107" t="s">
        <v>29</v>
      </c>
      <c r="B40" s="106">
        <f>SEKTOR_USD!D40</f>
        <v>-0.13385272893797384</v>
      </c>
      <c r="C40" s="106">
        <f>SEKTOR_TL!D40</f>
        <v>38.572964199159202</v>
      </c>
      <c r="D40" s="106">
        <f>SEKTOR_USD!H40</f>
        <v>6.719377620481394</v>
      </c>
      <c r="E40" s="106">
        <f>SEKTOR_TL!H40</f>
        <v>42.953927492562997</v>
      </c>
      <c r="F40" s="106">
        <f>SEKTOR_USD!L40</f>
        <v>5.5225837267155411</v>
      </c>
      <c r="G40" s="106">
        <f>SEKTOR_TL!L40</f>
        <v>63.103112686382921</v>
      </c>
    </row>
    <row r="41" spans="1:7" ht="14" x14ac:dyDescent="0.3">
      <c r="A41" s="97" t="s">
        <v>30</v>
      </c>
      <c r="B41" s="106">
        <f>SEKTOR_USD!D41</f>
        <v>-14.69103746058796</v>
      </c>
      <c r="C41" s="106">
        <f>SEKTOR_TL!D41</f>
        <v>18.373604418269672</v>
      </c>
      <c r="D41" s="106">
        <f>SEKTOR_USD!H41</f>
        <v>-2.062447238642561</v>
      </c>
      <c r="E41" s="106">
        <f>SEKTOR_TL!H41</f>
        <v>31.190399798201135</v>
      </c>
      <c r="F41" s="106">
        <f>SEKTOR_USD!L41</f>
        <v>-6.0134792581653089</v>
      </c>
      <c r="G41" s="106">
        <f>SEKTOR_TL!L41</f>
        <v>45.272163949824773</v>
      </c>
    </row>
    <row r="42" spans="1:7" ht="16.5" x14ac:dyDescent="0.35">
      <c r="A42" s="92" t="s">
        <v>31</v>
      </c>
      <c r="B42" s="105">
        <f>SEKTOR_USD!D42</f>
        <v>-18.606296190893381</v>
      </c>
      <c r="C42" s="105">
        <f>SEKTOR_TL!D42</f>
        <v>12.940842439453725</v>
      </c>
      <c r="D42" s="105">
        <f>SEKTOR_USD!H42</f>
        <v>-16.081419431439624</v>
      </c>
      <c r="E42" s="105">
        <f>SEKTOR_TL!H42</f>
        <v>12.41155026727254</v>
      </c>
      <c r="F42" s="105">
        <f>SEKTOR_USD!L42</f>
        <v>-8.5398446650256012</v>
      </c>
      <c r="G42" s="105">
        <f>SEKTOR_TL!L42</f>
        <v>41.367236235874252</v>
      </c>
    </row>
    <row r="43" spans="1:7" ht="14" x14ac:dyDescent="0.3">
      <c r="A43" s="97" t="s">
        <v>32</v>
      </c>
      <c r="B43" s="106">
        <f>SEKTOR_USD!D43</f>
        <v>-18.606296190893381</v>
      </c>
      <c r="C43" s="106">
        <f>SEKTOR_TL!D43</f>
        <v>12.940842439453725</v>
      </c>
      <c r="D43" s="106">
        <f>SEKTOR_USD!H43</f>
        <v>-16.081419431439624</v>
      </c>
      <c r="E43" s="106">
        <f>SEKTOR_TL!H43</f>
        <v>12.41155026727254</v>
      </c>
      <c r="F43" s="106">
        <f>SEKTOR_USD!L43</f>
        <v>-8.5398446650256012</v>
      </c>
      <c r="G43" s="106">
        <f>SEKTOR_TL!L43</f>
        <v>41.367236235874252</v>
      </c>
    </row>
    <row r="44" spans="1:7" ht="18" x14ac:dyDescent="0.4">
      <c r="A44" s="108" t="s">
        <v>40</v>
      </c>
      <c r="B44" s="109">
        <f>SEKTOR_USD!D44</f>
        <v>-13.581114749340184</v>
      </c>
      <c r="C44" s="109">
        <f>SEKTOR_TL!D44</f>
        <v>19.913718704566364</v>
      </c>
      <c r="D44" s="109">
        <f>SEKTOR_USD!H44</f>
        <v>-5.3555765989893889</v>
      </c>
      <c r="E44" s="109">
        <f>SEKTOR_TL!H44</f>
        <v>26.779150535890018</v>
      </c>
      <c r="F44" s="109">
        <f>SEKTOR_USD!L44</f>
        <v>-1.99070103899271</v>
      </c>
      <c r="G44" s="109">
        <f>SEKTOR_TL!L44</f>
        <v>51.490052348892846</v>
      </c>
    </row>
    <row r="45" spans="1:7" ht="14" hidden="1" x14ac:dyDescent="0.3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5" hidden="1" x14ac:dyDescent="0.35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8" x14ac:dyDescent="0.4">
      <c r="A47" s="23"/>
      <c r="B47" s="25"/>
      <c r="C47" s="25"/>
      <c r="D47" s="25"/>
      <c r="E47" s="25"/>
    </row>
    <row r="48" spans="1:7" ht="13" x14ac:dyDescent="0.3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N2" sqref="N2"/>
    </sheetView>
  </sheetViews>
  <sheetFormatPr defaultColWidth="9.1796875" defaultRowHeight="12.5" x14ac:dyDescent="0.25"/>
  <cols>
    <col min="1" max="1" width="32.1796875" customWidth="1"/>
    <col min="2" max="2" width="12.81640625" bestFit="1" customWidth="1"/>
    <col min="3" max="3" width="12.81640625" customWidth="1"/>
    <col min="4" max="4" width="12.1796875" bestFit="1" customWidth="1"/>
    <col min="5" max="7" width="13.54296875" bestFit="1" customWidth="1"/>
    <col min="8" max="8" width="12.1796875" bestFit="1" customWidth="1"/>
    <col min="9" max="9" width="15" bestFit="1" customWidth="1"/>
    <col min="10" max="11" width="14.1796875" bestFit="1" customWidth="1"/>
    <col min="12" max="12" width="11.08984375" bestFit="1" customWidth="1"/>
    <col min="13" max="13" width="15" bestFit="1" customWidth="1"/>
  </cols>
  <sheetData>
    <row r="2" spans="1:13" ht="25" x14ac:dyDescent="0.5">
      <c r="C2" s="151" t="s">
        <v>124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9" t="s">
        <v>113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1:13" ht="24" customHeight="1" x14ac:dyDescent="0.25">
      <c r="A7" s="50"/>
      <c r="B7" s="147" t="s">
        <v>126</v>
      </c>
      <c r="C7" s="147"/>
      <c r="D7" s="147"/>
      <c r="E7" s="147"/>
      <c r="F7" s="147" t="s">
        <v>127</v>
      </c>
      <c r="G7" s="147"/>
      <c r="H7" s="147"/>
      <c r="I7" s="147"/>
      <c r="J7" s="147" t="s">
        <v>104</v>
      </c>
      <c r="K7" s="147"/>
      <c r="L7" s="147"/>
      <c r="M7" s="147"/>
    </row>
    <row r="8" spans="1:13" ht="45.5" x14ac:dyDescent="0.35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5">
      <c r="A9" s="52" t="s">
        <v>198</v>
      </c>
      <c r="B9" s="75">
        <v>6929575.1365400003</v>
      </c>
      <c r="C9" s="75">
        <v>5417217.1930799996</v>
      </c>
      <c r="D9" s="64">
        <f>(C9-B9)/B9*100</f>
        <v>-21.824684972174708</v>
      </c>
      <c r="E9" s="77">
        <f t="shared" ref="E9:E23" si="0">C9/C$23*100</f>
        <v>30.106591711469179</v>
      </c>
      <c r="F9" s="75">
        <v>37588144.562550001</v>
      </c>
      <c r="G9" s="75">
        <v>32920608.68158</v>
      </c>
      <c r="H9" s="64">
        <f t="shared" ref="H9:H22" si="1">(G9-F9)/F9*100</f>
        <v>-12.417574571159818</v>
      </c>
      <c r="I9" s="66">
        <f t="shared" ref="I9:I23" si="2">G9/G$23*100</f>
        <v>30.538400903097713</v>
      </c>
      <c r="J9" s="75">
        <v>75130804.044499993</v>
      </c>
      <c r="K9" s="75">
        <v>68237625.95724</v>
      </c>
      <c r="L9" s="64">
        <f t="shared" ref="L9:L23" si="3">(K9-J9)/J9*100</f>
        <v>-9.1749025914552451</v>
      </c>
      <c r="M9" s="77">
        <f t="shared" ref="M9:M23" si="4">K9/K$23*100</f>
        <v>30.975151895500648</v>
      </c>
    </row>
    <row r="10" spans="1:13" ht="22.5" customHeight="1" x14ac:dyDescent="0.35">
      <c r="A10" s="52" t="s">
        <v>199</v>
      </c>
      <c r="B10" s="75">
        <v>2889725.13527</v>
      </c>
      <c r="C10" s="75">
        <v>3167155.7996800002</v>
      </c>
      <c r="D10" s="64">
        <f t="shared" ref="D10:D23" si="5">(C10-B10)/B10*100</f>
        <v>9.6005900707950413</v>
      </c>
      <c r="E10" s="77">
        <f t="shared" si="0"/>
        <v>17.601706401836953</v>
      </c>
      <c r="F10" s="75">
        <v>15883679.42766</v>
      </c>
      <c r="G10" s="75">
        <v>18152558.77775</v>
      </c>
      <c r="H10" s="64">
        <f t="shared" si="1"/>
        <v>14.284343627201086</v>
      </c>
      <c r="I10" s="66">
        <f t="shared" si="2"/>
        <v>16.838999628890498</v>
      </c>
      <c r="J10" s="75">
        <v>31556738.887460001</v>
      </c>
      <c r="K10" s="75">
        <v>34622517.791639999</v>
      </c>
      <c r="L10" s="64">
        <f t="shared" si="3"/>
        <v>9.7151322103130102</v>
      </c>
      <c r="M10" s="77">
        <f t="shared" si="4"/>
        <v>15.716223015624081</v>
      </c>
    </row>
    <row r="11" spans="1:13" ht="22.5" customHeight="1" x14ac:dyDescent="0.35">
      <c r="A11" s="52" t="s">
        <v>200</v>
      </c>
      <c r="B11" s="75">
        <v>2090821.05965</v>
      </c>
      <c r="C11" s="75">
        <v>1984370.1605199999</v>
      </c>
      <c r="D11" s="64">
        <f t="shared" si="5"/>
        <v>-5.0913443136936714</v>
      </c>
      <c r="E11" s="77">
        <f t="shared" si="0"/>
        <v>11.028286313407175</v>
      </c>
      <c r="F11" s="75">
        <v>11585958.76939</v>
      </c>
      <c r="G11" s="75">
        <v>12497339.90917</v>
      </c>
      <c r="H11" s="64">
        <f t="shared" si="1"/>
        <v>7.8662556800034604</v>
      </c>
      <c r="I11" s="66">
        <f t="shared" si="2"/>
        <v>11.593004857837256</v>
      </c>
      <c r="J11" s="75">
        <v>22099443.924430002</v>
      </c>
      <c r="K11" s="75">
        <v>25117566.558839999</v>
      </c>
      <c r="L11" s="64">
        <f t="shared" si="3"/>
        <v>13.657007138870089</v>
      </c>
      <c r="M11" s="77">
        <f t="shared" si="4"/>
        <v>11.401634047071777</v>
      </c>
    </row>
    <row r="12" spans="1:13" ht="22.5" customHeight="1" x14ac:dyDescent="0.35">
      <c r="A12" s="52" t="s">
        <v>201</v>
      </c>
      <c r="B12" s="75">
        <v>2219929.1152400002</v>
      </c>
      <c r="C12" s="75">
        <v>1878139.32265</v>
      </c>
      <c r="D12" s="64">
        <f t="shared" si="5"/>
        <v>-15.396428212215628</v>
      </c>
      <c r="E12" s="77">
        <f t="shared" si="0"/>
        <v>10.437900447578343</v>
      </c>
      <c r="F12" s="75">
        <v>11980743.876879999</v>
      </c>
      <c r="G12" s="75">
        <v>11558321.1831</v>
      </c>
      <c r="H12" s="64">
        <f t="shared" si="1"/>
        <v>-3.5258469600971543</v>
      </c>
      <c r="I12" s="66">
        <f t="shared" si="2"/>
        <v>10.721935595734369</v>
      </c>
      <c r="J12" s="75">
        <v>23985315.87421</v>
      </c>
      <c r="K12" s="75">
        <v>23515451.734820001</v>
      </c>
      <c r="L12" s="64">
        <f t="shared" si="3"/>
        <v>-1.9589658183122638</v>
      </c>
      <c r="M12" s="77">
        <f t="shared" si="4"/>
        <v>10.674384976901166</v>
      </c>
    </row>
    <row r="13" spans="1:13" ht="22.5" customHeight="1" x14ac:dyDescent="0.35">
      <c r="A13" s="53" t="s">
        <v>202</v>
      </c>
      <c r="B13" s="75">
        <v>1694188.4047600001</v>
      </c>
      <c r="C13" s="75">
        <v>1604056.1928999999</v>
      </c>
      <c r="D13" s="64">
        <f t="shared" si="5"/>
        <v>-5.3200819700314472</v>
      </c>
      <c r="E13" s="77">
        <f t="shared" si="0"/>
        <v>8.9146628537588306</v>
      </c>
      <c r="F13" s="75">
        <v>9251105.7567100003</v>
      </c>
      <c r="G13" s="75">
        <v>9206992.2231799997</v>
      </c>
      <c r="H13" s="64">
        <f t="shared" si="1"/>
        <v>-0.47684606240723409</v>
      </c>
      <c r="I13" s="66">
        <f t="shared" si="2"/>
        <v>8.5407539800591366</v>
      </c>
      <c r="J13" s="75">
        <v>17907201.238779999</v>
      </c>
      <c r="K13" s="75">
        <v>18216450.596209999</v>
      </c>
      <c r="L13" s="64">
        <f t="shared" si="3"/>
        <v>1.7269552807631747</v>
      </c>
      <c r="M13" s="77">
        <f t="shared" si="4"/>
        <v>8.2690057911462311</v>
      </c>
    </row>
    <row r="14" spans="1:13" ht="22.5" customHeight="1" x14ac:dyDescent="0.35">
      <c r="A14" s="52" t="s">
        <v>203</v>
      </c>
      <c r="B14" s="75">
        <v>1907194.91759</v>
      </c>
      <c r="C14" s="75">
        <v>1198110.5587200001</v>
      </c>
      <c r="D14" s="64">
        <f t="shared" si="5"/>
        <v>-37.179438364172256</v>
      </c>
      <c r="E14" s="77">
        <f t="shared" si="0"/>
        <v>6.6585894807135855</v>
      </c>
      <c r="F14" s="75">
        <v>10212887.31917</v>
      </c>
      <c r="G14" s="75">
        <v>7152508.77458</v>
      </c>
      <c r="H14" s="64">
        <f t="shared" si="1"/>
        <v>-29.965850488191982</v>
      </c>
      <c r="I14" s="66">
        <f t="shared" si="2"/>
        <v>6.6349374804623151</v>
      </c>
      <c r="J14" s="75">
        <v>19203895.080389999</v>
      </c>
      <c r="K14" s="75">
        <v>16223784.603220001</v>
      </c>
      <c r="L14" s="64">
        <f t="shared" si="3"/>
        <v>-15.518260564822233</v>
      </c>
      <c r="M14" s="77">
        <f t="shared" si="4"/>
        <v>7.364473563595678</v>
      </c>
    </row>
    <row r="15" spans="1:13" ht="22.5" customHeight="1" x14ac:dyDescent="0.35">
      <c r="A15" s="52" t="s">
        <v>204</v>
      </c>
      <c r="B15" s="75">
        <v>1056057.6681900001</v>
      </c>
      <c r="C15" s="75">
        <v>884079.82666000002</v>
      </c>
      <c r="D15" s="64">
        <f t="shared" si="5"/>
        <v>-16.28489112954945</v>
      </c>
      <c r="E15" s="77">
        <f t="shared" si="0"/>
        <v>4.913340084573198</v>
      </c>
      <c r="F15" s="75">
        <v>5985989.0200100001</v>
      </c>
      <c r="G15" s="75">
        <v>5304826.0105799995</v>
      </c>
      <c r="H15" s="64">
        <f t="shared" si="1"/>
        <v>-11.379289323000839</v>
      </c>
      <c r="I15" s="66">
        <f t="shared" si="2"/>
        <v>4.9209571122819646</v>
      </c>
      <c r="J15" s="75">
        <v>12229937.496750001</v>
      </c>
      <c r="K15" s="75">
        <v>11656846.14711</v>
      </c>
      <c r="L15" s="64">
        <f t="shared" si="3"/>
        <v>-4.6859712062493752</v>
      </c>
      <c r="M15" s="77">
        <f t="shared" si="4"/>
        <v>5.2914000885006462</v>
      </c>
    </row>
    <row r="16" spans="1:13" ht="22.5" customHeight="1" x14ac:dyDescent="0.35">
      <c r="A16" s="52" t="s">
        <v>205</v>
      </c>
      <c r="B16" s="75">
        <v>917526.03211999999</v>
      </c>
      <c r="C16" s="75">
        <v>942053.02376000001</v>
      </c>
      <c r="D16" s="64">
        <f t="shared" si="5"/>
        <v>2.673165750221703</v>
      </c>
      <c r="E16" s="77">
        <f t="shared" si="0"/>
        <v>5.2355304847527933</v>
      </c>
      <c r="F16" s="75">
        <v>5482837.4914100002</v>
      </c>
      <c r="G16" s="75">
        <v>5443318.2090100003</v>
      </c>
      <c r="H16" s="64">
        <f t="shared" si="1"/>
        <v>-0.72078157453900549</v>
      </c>
      <c r="I16" s="66">
        <f t="shared" si="2"/>
        <v>5.0494277100924227</v>
      </c>
      <c r="J16" s="75">
        <v>10824950.21991</v>
      </c>
      <c r="K16" s="75">
        <v>11453070.408740001</v>
      </c>
      <c r="L16" s="64">
        <f t="shared" si="3"/>
        <v>5.8025226543279533</v>
      </c>
      <c r="M16" s="77">
        <f t="shared" si="4"/>
        <v>5.1989000291846343</v>
      </c>
    </row>
    <row r="17" spans="1:13" ht="22.5" customHeight="1" x14ac:dyDescent="0.35">
      <c r="A17" s="52" t="s">
        <v>206</v>
      </c>
      <c r="B17" s="75">
        <v>342547.25160000002</v>
      </c>
      <c r="C17" s="75">
        <v>261814.30809000001</v>
      </c>
      <c r="D17" s="64">
        <f t="shared" si="5"/>
        <v>-23.568410820085532</v>
      </c>
      <c r="E17" s="77">
        <f t="shared" si="0"/>
        <v>1.4550526953128993</v>
      </c>
      <c r="F17" s="75">
        <v>1867494.9564199999</v>
      </c>
      <c r="G17" s="75">
        <v>1595603.1907299999</v>
      </c>
      <c r="H17" s="64">
        <f t="shared" si="1"/>
        <v>-14.559170013032771</v>
      </c>
      <c r="I17" s="66">
        <f t="shared" si="2"/>
        <v>1.4801418282414334</v>
      </c>
      <c r="J17" s="75">
        <v>3708777.0669499999</v>
      </c>
      <c r="K17" s="75">
        <v>3229383.64011</v>
      </c>
      <c r="L17" s="64">
        <f t="shared" si="3"/>
        <v>-12.925916499862319</v>
      </c>
      <c r="M17" s="77">
        <f t="shared" si="4"/>
        <v>1.4659163090453149</v>
      </c>
    </row>
    <row r="18" spans="1:13" ht="22.5" customHeight="1" x14ac:dyDescent="0.35">
      <c r="A18" s="52" t="s">
        <v>207</v>
      </c>
      <c r="B18" s="75">
        <v>242180.88443999999</v>
      </c>
      <c r="C18" s="75">
        <v>232104.08124999999</v>
      </c>
      <c r="D18" s="64">
        <f t="shared" si="5"/>
        <v>-4.1608582003905106</v>
      </c>
      <c r="E18" s="77">
        <f t="shared" si="0"/>
        <v>1.2899358766131392</v>
      </c>
      <c r="F18" s="75">
        <v>1360262.23765</v>
      </c>
      <c r="G18" s="75">
        <v>1351838.1259900001</v>
      </c>
      <c r="H18" s="64">
        <f t="shared" si="1"/>
        <v>-0.6193005603502969</v>
      </c>
      <c r="I18" s="66">
        <f t="shared" si="2"/>
        <v>1.2540161406758532</v>
      </c>
      <c r="J18" s="75">
        <v>2615059.26302</v>
      </c>
      <c r="K18" s="75">
        <v>2552759.3108000001</v>
      </c>
      <c r="L18" s="64">
        <f t="shared" si="3"/>
        <v>-2.3823533600555113</v>
      </c>
      <c r="M18" s="77">
        <f t="shared" si="4"/>
        <v>1.1587757677008399</v>
      </c>
    </row>
    <row r="19" spans="1:13" ht="22.5" customHeight="1" x14ac:dyDescent="0.35">
      <c r="A19" s="52" t="s">
        <v>208</v>
      </c>
      <c r="B19" s="75">
        <v>255521.68184</v>
      </c>
      <c r="C19" s="75">
        <v>188883.56372000001</v>
      </c>
      <c r="D19" s="64">
        <f t="shared" si="5"/>
        <v>-26.079242137161096</v>
      </c>
      <c r="E19" s="77">
        <f t="shared" si="0"/>
        <v>1.0497346019630662</v>
      </c>
      <c r="F19" s="75">
        <v>1198399.1324799999</v>
      </c>
      <c r="G19" s="75">
        <v>1223740.1318600001</v>
      </c>
      <c r="H19" s="64">
        <f t="shared" si="1"/>
        <v>2.1145709049003409</v>
      </c>
      <c r="I19" s="66">
        <f t="shared" si="2"/>
        <v>1.1351875996406013</v>
      </c>
      <c r="J19" s="75">
        <v>2456901.0989999999</v>
      </c>
      <c r="K19" s="75">
        <v>2483035.0925699999</v>
      </c>
      <c r="L19" s="64">
        <f t="shared" si="3"/>
        <v>1.0636974186969474</v>
      </c>
      <c r="M19" s="77">
        <f t="shared" si="4"/>
        <v>1.1271258059653211</v>
      </c>
    </row>
    <row r="20" spans="1:13" ht="22.5" customHeight="1" x14ac:dyDescent="0.35">
      <c r="A20" s="52" t="s">
        <v>209</v>
      </c>
      <c r="B20" s="75">
        <v>115778.55193</v>
      </c>
      <c r="C20" s="75">
        <v>117683.15165</v>
      </c>
      <c r="D20" s="64">
        <f t="shared" si="5"/>
        <v>1.6450367432057054</v>
      </c>
      <c r="E20" s="77">
        <f t="shared" si="0"/>
        <v>0.65403296042317971</v>
      </c>
      <c r="F20" s="75">
        <v>733435.48534000001</v>
      </c>
      <c r="G20" s="75">
        <v>750129.28615000006</v>
      </c>
      <c r="H20" s="64">
        <f t="shared" si="1"/>
        <v>2.2761103251312238</v>
      </c>
      <c r="I20" s="66">
        <f t="shared" si="2"/>
        <v>0.69584827823735629</v>
      </c>
      <c r="J20" s="75">
        <v>1557558.6698799999</v>
      </c>
      <c r="K20" s="75">
        <v>1616481.2405999999</v>
      </c>
      <c r="L20" s="64">
        <f t="shared" si="3"/>
        <v>3.7830081048914561</v>
      </c>
      <c r="M20" s="77">
        <f t="shared" si="4"/>
        <v>0.73377042740596432</v>
      </c>
    </row>
    <row r="21" spans="1:13" ht="22.5" customHeight="1" x14ac:dyDescent="0.35">
      <c r="A21" s="52" t="s">
        <v>210</v>
      </c>
      <c r="B21" s="75">
        <v>159152.91271999999</v>
      </c>
      <c r="C21" s="75">
        <v>111779.85428</v>
      </c>
      <c r="D21" s="64">
        <f t="shared" si="5"/>
        <v>-29.765750202350429</v>
      </c>
      <c r="E21" s="77">
        <f t="shared" si="0"/>
        <v>0.62122494159443298</v>
      </c>
      <c r="F21" s="75">
        <v>752991.69602999999</v>
      </c>
      <c r="G21" s="75">
        <v>603313.06675999996</v>
      </c>
      <c r="H21" s="64">
        <f t="shared" si="1"/>
        <v>-19.877859219318228</v>
      </c>
      <c r="I21" s="66">
        <f t="shared" si="2"/>
        <v>0.55965600396395765</v>
      </c>
      <c r="J21" s="75">
        <v>1457731.7728299999</v>
      </c>
      <c r="K21" s="75">
        <v>1281491.23</v>
      </c>
      <c r="L21" s="64">
        <f t="shared" si="3"/>
        <v>-12.090052924335417</v>
      </c>
      <c r="M21" s="77">
        <f t="shared" si="4"/>
        <v>0.58170818438020977</v>
      </c>
    </row>
    <row r="22" spans="1:13" ht="22.5" customHeight="1" x14ac:dyDescent="0.35">
      <c r="A22" s="52" t="s">
        <v>211</v>
      </c>
      <c r="B22" s="75">
        <v>1012.72935</v>
      </c>
      <c r="C22" s="75">
        <v>6011.8208100000002</v>
      </c>
      <c r="D22" s="64">
        <f t="shared" si="5"/>
        <v>493.62561280563267</v>
      </c>
      <c r="E22" s="77">
        <f t="shared" si="0"/>
        <v>3.3411146003226359E-2</v>
      </c>
      <c r="F22" s="75">
        <v>16807.361690000002</v>
      </c>
      <c r="G22" s="75">
        <v>39598.301099999997</v>
      </c>
      <c r="H22" s="64">
        <f t="shared" si="1"/>
        <v>135.60093386673583</v>
      </c>
      <c r="I22" s="66">
        <f t="shared" si="2"/>
        <v>3.6732880785099058E-2</v>
      </c>
      <c r="J22" s="75">
        <v>38188.17899</v>
      </c>
      <c r="K22" s="75">
        <v>91489.956250000003</v>
      </c>
      <c r="L22" s="64">
        <f t="shared" si="3"/>
        <v>139.5766403890525</v>
      </c>
      <c r="M22" s="77">
        <f t="shared" si="4"/>
        <v>4.1530097977504163E-2</v>
      </c>
    </row>
    <row r="23" spans="1:13" ht="24" customHeight="1" x14ac:dyDescent="0.25">
      <c r="A23" s="68" t="s">
        <v>42</v>
      </c>
      <c r="B23" s="76">
        <f>SUM(B9:B22)</f>
        <v>20821211.481240001</v>
      </c>
      <c r="C23" s="76">
        <f>SUM(C9:C22)</f>
        <v>17993458.85777</v>
      </c>
      <c r="D23" s="74">
        <f t="shared" si="5"/>
        <v>-13.5811147493402</v>
      </c>
      <c r="E23" s="78">
        <f t="shared" si="0"/>
        <v>100</v>
      </c>
      <c r="F23" s="67">
        <f>SUM(F9:F22)</f>
        <v>113900737.09339</v>
      </c>
      <c r="G23" s="67">
        <f>SUM(G9:G22)</f>
        <v>107800695.87154002</v>
      </c>
      <c r="H23" s="74">
        <f>(G23-F23)/F23*100</f>
        <v>-5.3555765989893507</v>
      </c>
      <c r="I23" s="70">
        <f t="shared" si="2"/>
        <v>100</v>
      </c>
      <c r="J23" s="76">
        <f>SUM(J9:J22)</f>
        <v>224772502.81710002</v>
      </c>
      <c r="K23" s="76">
        <f>SUM(K9:K22)</f>
        <v>220297954.26814997</v>
      </c>
      <c r="L23" s="74">
        <f t="shared" si="3"/>
        <v>-1.9907010389927624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H2" sqref="H2"/>
    </sheetView>
  </sheetViews>
  <sheetFormatPr defaultColWidth="9.1796875" defaultRowHeight="12.5" x14ac:dyDescent="0.25"/>
  <cols>
    <col min="1" max="2" width="0" hidden="1" customWidth="1"/>
    <col min="10" max="10" width="11.54296875" bestFit="1" customWidth="1"/>
    <col min="11" max="11" width="12.17968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5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2"/>
      <c r="I26" s="162"/>
      <c r="N26" t="s">
        <v>43</v>
      </c>
    </row>
    <row r="27" spans="3:14" x14ac:dyDescent="0.25">
      <c r="H27" s="162"/>
      <c r="I27" s="16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2"/>
      <c r="I39" s="162"/>
    </row>
    <row r="40" spans="8:9" x14ac:dyDescent="0.25">
      <c r="H40" s="162"/>
      <c r="I40" s="16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2"/>
      <c r="I51" s="162"/>
    </row>
    <row r="52" spans="3:9" x14ac:dyDescent="0.25">
      <c r="H52" s="162"/>
      <c r="I52" s="16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J1" sqref="J1"/>
    </sheetView>
  </sheetViews>
  <sheetFormatPr defaultColWidth="9.1796875" defaultRowHeight="12.5" x14ac:dyDescent="0.25"/>
  <cols>
    <col min="1" max="1" width="3.1796875" bestFit="1" customWidth="1"/>
    <col min="2" max="2" width="28" customWidth="1"/>
    <col min="3" max="3" width="11.81640625" customWidth="1"/>
    <col min="4" max="9" width="11.81640625" bestFit="1" customWidth="1"/>
    <col min="10" max="10" width="10.1796875" bestFit="1" customWidth="1"/>
    <col min="11" max="14" width="11.81640625" bestFit="1" customWidth="1"/>
    <col min="15" max="15" width="12.81640625" bestFit="1" customWidth="1"/>
    <col min="16" max="16" width="6.816406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7"/>
      <c r="B3" s="73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ht="13" x14ac:dyDescent="0.3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1589509.1857499999</v>
      </c>
      <c r="D5" s="79">
        <v>1507777.19432</v>
      </c>
      <c r="E5" s="79">
        <v>1770117.0021500001</v>
      </c>
      <c r="F5" s="79">
        <v>1404918.82555</v>
      </c>
      <c r="G5" s="79">
        <v>1595618.1359900001</v>
      </c>
      <c r="H5" s="79">
        <v>1584633.22055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9452573.5643099993</v>
      </c>
      <c r="P5" s="57">
        <f t="shared" ref="P5:P24" si="0">O5/O$26*100</f>
        <v>8.7685645142533186</v>
      </c>
    </row>
    <row r="6" spans="1:16" x14ac:dyDescent="0.25">
      <c r="A6" s="54" t="s">
        <v>98</v>
      </c>
      <c r="B6" s="55" t="s">
        <v>170</v>
      </c>
      <c r="C6" s="79">
        <v>963724.64732999995</v>
      </c>
      <c r="D6" s="79">
        <v>895576.77376000001</v>
      </c>
      <c r="E6" s="79">
        <v>1064365.89803</v>
      </c>
      <c r="F6" s="79">
        <v>935862.09109999996</v>
      </c>
      <c r="G6" s="79">
        <v>1104641.96945</v>
      </c>
      <c r="H6" s="79">
        <v>1116102.12209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6080273.5017600004</v>
      </c>
      <c r="P6" s="57">
        <f t="shared" si="0"/>
        <v>5.6402915144495154</v>
      </c>
    </row>
    <row r="7" spans="1:16" x14ac:dyDescent="0.25">
      <c r="A7" s="54" t="s">
        <v>97</v>
      </c>
      <c r="B7" s="55" t="s">
        <v>171</v>
      </c>
      <c r="C7" s="79">
        <v>889720.45773000002</v>
      </c>
      <c r="D7" s="79">
        <v>804465.81446999998</v>
      </c>
      <c r="E7" s="79">
        <v>1063619.14665</v>
      </c>
      <c r="F7" s="79">
        <v>872626.10921999998</v>
      </c>
      <c r="G7" s="79">
        <v>977108.70351999998</v>
      </c>
      <c r="H7" s="79">
        <v>958827.98137000005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5566368.2129600001</v>
      </c>
      <c r="P7" s="57">
        <f t="shared" si="0"/>
        <v>5.1635735446393838</v>
      </c>
    </row>
    <row r="8" spans="1:16" x14ac:dyDescent="0.25">
      <c r="A8" s="54" t="s">
        <v>96</v>
      </c>
      <c r="B8" s="55" t="s">
        <v>172</v>
      </c>
      <c r="C8" s="79">
        <v>801801.62357000005</v>
      </c>
      <c r="D8" s="79">
        <v>966427.72438999999</v>
      </c>
      <c r="E8" s="79">
        <v>1130767.19725</v>
      </c>
      <c r="F8" s="79">
        <v>820794.15225000004</v>
      </c>
      <c r="G8" s="79">
        <v>895796.67388999998</v>
      </c>
      <c r="H8" s="79">
        <v>894834.82412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5510422.1954699997</v>
      </c>
      <c r="P8" s="57">
        <f t="shared" si="0"/>
        <v>5.1116759042413396</v>
      </c>
    </row>
    <row r="9" spans="1:16" x14ac:dyDescent="0.25">
      <c r="A9" s="54" t="s">
        <v>95</v>
      </c>
      <c r="B9" s="55" t="s">
        <v>173</v>
      </c>
      <c r="C9" s="79">
        <v>762852.68081000005</v>
      </c>
      <c r="D9" s="79">
        <v>730579.06923000002</v>
      </c>
      <c r="E9" s="79">
        <v>936094.67189</v>
      </c>
      <c r="F9" s="79">
        <v>814639.07721000002</v>
      </c>
      <c r="G9" s="79">
        <v>875911.41893000004</v>
      </c>
      <c r="H9" s="79">
        <v>862793.23676999996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4982870.15484</v>
      </c>
      <c r="P9" s="57">
        <f t="shared" si="0"/>
        <v>4.6222986916316424</v>
      </c>
    </row>
    <row r="10" spans="1:16" x14ac:dyDescent="0.25">
      <c r="A10" s="54" t="s">
        <v>94</v>
      </c>
      <c r="B10" s="55" t="s">
        <v>174</v>
      </c>
      <c r="C10" s="79">
        <v>729519.67304999998</v>
      </c>
      <c r="D10" s="79">
        <v>788470.03688000003</v>
      </c>
      <c r="E10" s="79">
        <v>962534.32278000005</v>
      </c>
      <c r="F10" s="79">
        <v>760356.48262999998</v>
      </c>
      <c r="G10" s="79">
        <v>873210.97103999997</v>
      </c>
      <c r="H10" s="79">
        <v>852011.00477999996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4966102.4911599997</v>
      </c>
      <c r="P10" s="57">
        <f t="shared" si="0"/>
        <v>4.6067443730398763</v>
      </c>
    </row>
    <row r="11" spans="1:16" x14ac:dyDescent="0.25">
      <c r="A11" s="54" t="s">
        <v>93</v>
      </c>
      <c r="B11" s="55" t="s">
        <v>175</v>
      </c>
      <c r="C11" s="79">
        <v>793302.43951000005</v>
      </c>
      <c r="D11" s="79">
        <v>772661.77041999996</v>
      </c>
      <c r="E11" s="79">
        <v>903009.31831</v>
      </c>
      <c r="F11" s="79">
        <v>729312.72082000005</v>
      </c>
      <c r="G11" s="79">
        <v>807884.28240000003</v>
      </c>
      <c r="H11" s="79">
        <v>848359.28381000005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4854529.8152700001</v>
      </c>
      <c r="P11" s="57">
        <f t="shared" si="0"/>
        <v>4.5032453418063909</v>
      </c>
    </row>
    <row r="12" spans="1:16" x14ac:dyDescent="0.25">
      <c r="A12" s="54" t="s">
        <v>92</v>
      </c>
      <c r="B12" s="55" t="s">
        <v>176</v>
      </c>
      <c r="C12" s="79">
        <v>665475.75100000005</v>
      </c>
      <c r="D12" s="79">
        <v>555451.09540999995</v>
      </c>
      <c r="E12" s="79">
        <v>819305.54258999997</v>
      </c>
      <c r="F12" s="79">
        <v>731200.73254999996</v>
      </c>
      <c r="G12" s="79">
        <v>815507.32088999997</v>
      </c>
      <c r="H12" s="79">
        <v>714716.57825000002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4301657.0206899997</v>
      </c>
      <c r="P12" s="57">
        <f t="shared" si="0"/>
        <v>3.9903796407919674</v>
      </c>
    </row>
    <row r="13" spans="1:16" x14ac:dyDescent="0.25">
      <c r="A13" s="54" t="s">
        <v>91</v>
      </c>
      <c r="B13" s="55" t="s">
        <v>178</v>
      </c>
      <c r="C13" s="79">
        <v>533353.83134000003</v>
      </c>
      <c r="D13" s="79">
        <v>450927.05654999998</v>
      </c>
      <c r="E13" s="79">
        <v>724027.31631000002</v>
      </c>
      <c r="F13" s="79">
        <v>470572.75753</v>
      </c>
      <c r="G13" s="79">
        <v>554005.93614999996</v>
      </c>
      <c r="H13" s="79">
        <v>521596.17509999999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3254483.0729800002</v>
      </c>
      <c r="P13" s="57">
        <f t="shared" si="0"/>
        <v>3.0189815071863575</v>
      </c>
    </row>
    <row r="14" spans="1:16" x14ac:dyDescent="0.25">
      <c r="A14" s="54" t="s">
        <v>90</v>
      </c>
      <c r="B14" s="55" t="s">
        <v>177</v>
      </c>
      <c r="C14" s="79">
        <v>439134.39676999999</v>
      </c>
      <c r="D14" s="79">
        <v>413010.45695999998</v>
      </c>
      <c r="E14" s="79">
        <v>524729.35112999997</v>
      </c>
      <c r="F14" s="79">
        <v>520560.99580999999</v>
      </c>
      <c r="G14" s="79">
        <v>629889.24317000003</v>
      </c>
      <c r="H14" s="79">
        <v>530073.25636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3057397.7001999998</v>
      </c>
      <c r="P14" s="57">
        <f t="shared" si="0"/>
        <v>2.8361576662207519</v>
      </c>
    </row>
    <row r="15" spans="1:16" x14ac:dyDescent="0.25">
      <c r="A15" s="54" t="s">
        <v>89</v>
      </c>
      <c r="B15" s="55" t="s">
        <v>212</v>
      </c>
      <c r="C15" s="79">
        <v>454427.46557</v>
      </c>
      <c r="D15" s="79">
        <v>430448.24618999998</v>
      </c>
      <c r="E15" s="79">
        <v>569907.13333999994</v>
      </c>
      <c r="F15" s="79">
        <v>408480.57939000003</v>
      </c>
      <c r="G15" s="79">
        <v>441266.71211000002</v>
      </c>
      <c r="H15" s="79">
        <v>457095.07558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2761625.2121799998</v>
      </c>
      <c r="P15" s="57">
        <f t="shared" si="0"/>
        <v>2.5617879271121518</v>
      </c>
    </row>
    <row r="16" spans="1:16" x14ac:dyDescent="0.25">
      <c r="A16" s="54" t="s">
        <v>88</v>
      </c>
      <c r="B16" s="55" t="s">
        <v>213</v>
      </c>
      <c r="C16" s="79">
        <v>438136.31357</v>
      </c>
      <c r="D16" s="79">
        <v>424776.24874000001</v>
      </c>
      <c r="E16" s="79">
        <v>568744.63095000002</v>
      </c>
      <c r="F16" s="79">
        <v>397954.84881</v>
      </c>
      <c r="G16" s="79">
        <v>456798.22524</v>
      </c>
      <c r="H16" s="79">
        <v>465004.86291999999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2751415.1302299998</v>
      </c>
      <c r="P16" s="57">
        <f t="shared" si="0"/>
        <v>2.5523166691880221</v>
      </c>
    </row>
    <row r="17" spans="1:16" x14ac:dyDescent="0.25">
      <c r="A17" s="54" t="s">
        <v>87</v>
      </c>
      <c r="B17" s="55" t="s">
        <v>214</v>
      </c>
      <c r="C17" s="79">
        <v>221405.52504000001</v>
      </c>
      <c r="D17" s="79">
        <v>346712.61524000001</v>
      </c>
      <c r="E17" s="79">
        <v>450440.65071999998</v>
      </c>
      <c r="F17" s="79">
        <v>334815.80507</v>
      </c>
      <c r="G17" s="79">
        <v>359256.69095999998</v>
      </c>
      <c r="H17" s="79">
        <v>316783.20769000001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2029414.4947200001</v>
      </c>
      <c r="P17" s="57">
        <f t="shared" si="0"/>
        <v>1.8825615904542383</v>
      </c>
    </row>
    <row r="18" spans="1:16" x14ac:dyDescent="0.25">
      <c r="A18" s="54" t="s">
        <v>86</v>
      </c>
      <c r="B18" s="55" t="s">
        <v>215</v>
      </c>
      <c r="C18" s="79">
        <v>344760.58373000001</v>
      </c>
      <c r="D18" s="79">
        <v>298992.49690999999</v>
      </c>
      <c r="E18" s="79">
        <v>332911.77084999997</v>
      </c>
      <c r="F18" s="79">
        <v>298303.13695999997</v>
      </c>
      <c r="G18" s="79">
        <v>390298.14279000001</v>
      </c>
      <c r="H18" s="79">
        <v>330950.21520999999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1996216.3464500001</v>
      </c>
      <c r="P18" s="57">
        <f t="shared" si="0"/>
        <v>1.8517657333388442</v>
      </c>
    </row>
    <row r="19" spans="1:16" x14ac:dyDescent="0.25">
      <c r="A19" s="54" t="s">
        <v>85</v>
      </c>
      <c r="B19" s="55" t="s">
        <v>216</v>
      </c>
      <c r="C19" s="79">
        <v>306151.38987999997</v>
      </c>
      <c r="D19" s="79">
        <v>292494.39169000002</v>
      </c>
      <c r="E19" s="79">
        <v>395751.72326</v>
      </c>
      <c r="F19" s="79">
        <v>317855.60301000002</v>
      </c>
      <c r="G19" s="79">
        <v>344836.29916</v>
      </c>
      <c r="H19" s="79">
        <v>281598.70843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1938688.11543</v>
      </c>
      <c r="P19" s="57">
        <f t="shared" si="0"/>
        <v>1.7984003718679376</v>
      </c>
    </row>
    <row r="20" spans="1:16" x14ac:dyDescent="0.25">
      <c r="A20" s="54" t="s">
        <v>84</v>
      </c>
      <c r="B20" s="55" t="s">
        <v>217</v>
      </c>
      <c r="C20" s="79">
        <v>183772.22302</v>
      </c>
      <c r="D20" s="79">
        <v>210185.87455000001</v>
      </c>
      <c r="E20" s="79">
        <v>255548.32604000001</v>
      </c>
      <c r="F20" s="79">
        <v>241828.79195000001</v>
      </c>
      <c r="G20" s="79">
        <v>325397.82206999999</v>
      </c>
      <c r="H20" s="79">
        <v>212695.66321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1429428.7008400001</v>
      </c>
      <c r="P20" s="57">
        <f t="shared" si="0"/>
        <v>1.3259920905736724</v>
      </c>
    </row>
    <row r="21" spans="1:16" x14ac:dyDescent="0.25">
      <c r="A21" s="54" t="s">
        <v>83</v>
      </c>
      <c r="B21" s="55" t="s">
        <v>218</v>
      </c>
      <c r="C21" s="79">
        <v>243674.66226000001</v>
      </c>
      <c r="D21" s="79">
        <v>202880.06521999999</v>
      </c>
      <c r="E21" s="79">
        <v>200456.76430000001</v>
      </c>
      <c r="F21" s="79">
        <v>289431.25517000002</v>
      </c>
      <c r="G21" s="79">
        <v>261601.22292</v>
      </c>
      <c r="H21" s="79">
        <v>218458.87416000001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1416502.84403</v>
      </c>
      <c r="P21" s="57">
        <f t="shared" si="0"/>
        <v>1.3140015772421045</v>
      </c>
    </row>
    <row r="22" spans="1:16" x14ac:dyDescent="0.25">
      <c r="A22" s="54" t="s">
        <v>82</v>
      </c>
      <c r="B22" s="55" t="s">
        <v>219</v>
      </c>
      <c r="C22" s="79">
        <v>217557.00198999999</v>
      </c>
      <c r="D22" s="79">
        <v>214200.11601</v>
      </c>
      <c r="E22" s="79">
        <v>211976.75513000001</v>
      </c>
      <c r="F22" s="79">
        <v>231930.16308999999</v>
      </c>
      <c r="G22" s="79">
        <v>282567.76298</v>
      </c>
      <c r="H22" s="79">
        <v>245437.24405000001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1403669.0432500001</v>
      </c>
      <c r="P22" s="57">
        <f t="shared" si="0"/>
        <v>1.3020964585633781</v>
      </c>
    </row>
    <row r="23" spans="1:16" x14ac:dyDescent="0.25">
      <c r="A23" s="54" t="s">
        <v>81</v>
      </c>
      <c r="B23" s="55" t="s">
        <v>220</v>
      </c>
      <c r="C23" s="79">
        <v>217285.24763</v>
      </c>
      <c r="D23" s="79">
        <v>229663.12922</v>
      </c>
      <c r="E23" s="79">
        <v>236074.37077000001</v>
      </c>
      <c r="F23" s="79">
        <v>211758.69579</v>
      </c>
      <c r="G23" s="79">
        <v>239433.64233</v>
      </c>
      <c r="H23" s="79">
        <v>225330.94884999999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1359546.0345900001</v>
      </c>
      <c r="P23" s="57">
        <f t="shared" si="0"/>
        <v>1.2611662880266505</v>
      </c>
    </row>
    <row r="24" spans="1:16" x14ac:dyDescent="0.25">
      <c r="A24" s="54" t="s">
        <v>80</v>
      </c>
      <c r="B24" s="55" t="s">
        <v>221</v>
      </c>
      <c r="C24" s="79">
        <v>187305.62786000001</v>
      </c>
      <c r="D24" s="79">
        <v>197050.03167999999</v>
      </c>
      <c r="E24" s="79">
        <v>252184.09143</v>
      </c>
      <c r="F24" s="79">
        <v>185590.59688999999</v>
      </c>
      <c r="G24" s="79">
        <v>219830.50323</v>
      </c>
      <c r="H24" s="79">
        <v>279069.11820000003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1321029.9692899999</v>
      </c>
      <c r="P24" s="57">
        <f t="shared" si="0"/>
        <v>1.2254373300745633</v>
      </c>
    </row>
    <row r="25" spans="1:16" ht="13" x14ac:dyDescent="0.3">
      <c r="A25" s="58"/>
      <c r="B25" s="163" t="s">
        <v>79</v>
      </c>
      <c r="C25" s="16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70434213.620650008</v>
      </c>
      <c r="P25" s="60">
        <f>SUM(P5:P24)</f>
        <v>65.33743873470209</v>
      </c>
    </row>
    <row r="26" spans="1:16" ht="13.5" customHeight="1" x14ac:dyDescent="0.3">
      <c r="A26" s="58"/>
      <c r="B26" s="164" t="s">
        <v>78</v>
      </c>
      <c r="C26" s="16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107800695.87154001</v>
      </c>
      <c r="P26" s="56">
        <f>O26/O$26*100</f>
        <v>100</v>
      </c>
    </row>
    <row r="27" spans="1:16" x14ac:dyDescent="0.25">
      <c r="B27" s="38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2" sqref="N2"/>
    </sheetView>
  </sheetViews>
  <sheetFormatPr defaultColWidth="9.1796875" defaultRowHeight="12.5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J2" sqref="J2"/>
    </sheetView>
  </sheetViews>
  <sheetFormatPr defaultColWidth="9.17968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2023-07-03T18:19:10Z</dcterms:modified>
</cp:coreProperties>
</file>