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07 - Temmuz\dağıtım\tam\"/>
    </mc:Choice>
  </mc:AlternateContent>
  <xr:revisionPtr revIDLastSave="0" documentId="13_ncr:1_{F97A6390-00CF-4717-8B8D-19FA72B90225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5 " sheetId="21" r:id="rId12"/>
    <sheet name="SEKT4 " sheetId="20" r:id="rId13"/>
    <sheet name="2002_2023_AYLIK_IHR" sheetId="22" r:id="rId14"/>
  </sheets>
  <definedNames>
    <definedName name="_xlnm._FilterDatabase" localSheetId="13" hidden="1">'2002_2023_AYLIK_IHR'!$A$1:$O$83</definedName>
  </definedNames>
  <calcPr calcId="191029"/>
</workbook>
</file>

<file path=xl/calcChain.xml><?xml version="1.0" encoding="utf-8"?>
<calcChain xmlns="http://schemas.openxmlformats.org/spreadsheetml/2006/main">
  <c r="M46" i="1" l="1"/>
  <c r="H46" i="1"/>
  <c r="D46" i="1"/>
  <c r="I46" i="1"/>
  <c r="E46" i="1"/>
  <c r="L46" i="1" l="1"/>
  <c r="C23" i="4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L28" i="2" s="1"/>
  <c r="G28" i="3" s="1"/>
  <c r="K26" i="2"/>
  <c r="K25" i="2"/>
  <c r="K24" i="2"/>
  <c r="K21" i="2"/>
  <c r="K19" i="2"/>
  <c r="K17" i="2"/>
  <c r="K16" i="2"/>
  <c r="L16" i="2" s="1"/>
  <c r="G16" i="3" s="1"/>
  <c r="K15" i="2"/>
  <c r="K14" i="2"/>
  <c r="K13" i="2"/>
  <c r="K12" i="2"/>
  <c r="K11" i="2"/>
  <c r="K10" i="2"/>
  <c r="J43" i="2"/>
  <c r="L43" i="2" s="1"/>
  <c r="G43" i="3" s="1"/>
  <c r="J41" i="2"/>
  <c r="J40" i="2"/>
  <c r="L40" i="2" s="1"/>
  <c r="G40" i="3" s="1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L12" i="2" s="1"/>
  <c r="G12" i="3" s="1"/>
  <c r="J11" i="2"/>
  <c r="L11" i="2" s="1"/>
  <c r="G11" i="3" s="1"/>
  <c r="J10" i="2"/>
  <c r="G43" i="2"/>
  <c r="G41" i="2"/>
  <c r="G40" i="2"/>
  <c r="G39" i="2"/>
  <c r="G38" i="2"/>
  <c r="G37" i="2"/>
  <c r="G36" i="2"/>
  <c r="H36" i="2" s="1"/>
  <c r="E36" i="3" s="1"/>
  <c r="G35" i="2"/>
  <c r="H35" i="2" s="1"/>
  <c r="E35" i="3" s="1"/>
  <c r="G34" i="2"/>
  <c r="G33" i="2"/>
  <c r="G32" i="2"/>
  <c r="G31" i="2"/>
  <c r="G30" i="2"/>
  <c r="G28" i="2"/>
  <c r="G26" i="2"/>
  <c r="H26" i="2" s="1"/>
  <c r="E26" i="3" s="1"/>
  <c r="G25" i="2"/>
  <c r="G24" i="2"/>
  <c r="G21" i="2"/>
  <c r="G19" i="2"/>
  <c r="G17" i="2"/>
  <c r="G16" i="2"/>
  <c r="G15" i="2"/>
  <c r="G14" i="2"/>
  <c r="H14" i="2" s="1"/>
  <c r="E14" i="3" s="1"/>
  <c r="G13" i="2"/>
  <c r="H13" i="2" s="1"/>
  <c r="E13" i="3" s="1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H30" i="2" s="1"/>
  <c r="E30" i="3" s="1"/>
  <c r="F28" i="2"/>
  <c r="F26" i="2"/>
  <c r="F25" i="2"/>
  <c r="F24" i="2"/>
  <c r="F21" i="2"/>
  <c r="F19" i="2"/>
  <c r="F17" i="2"/>
  <c r="F16" i="2"/>
  <c r="H16" i="2" s="1"/>
  <c r="E16" i="3" s="1"/>
  <c r="F15" i="2"/>
  <c r="F14" i="2"/>
  <c r="F13" i="2"/>
  <c r="F12" i="2"/>
  <c r="F11" i="2"/>
  <c r="F10" i="2"/>
  <c r="C43" i="2"/>
  <c r="C41" i="2"/>
  <c r="D41" i="2" s="1"/>
  <c r="C41" i="3" s="1"/>
  <c r="C40" i="2"/>
  <c r="D40" i="2" s="1"/>
  <c r="C40" i="3" s="1"/>
  <c r="C39" i="2"/>
  <c r="C38" i="2"/>
  <c r="C37" i="2"/>
  <c r="C36" i="2"/>
  <c r="C35" i="2"/>
  <c r="C34" i="2"/>
  <c r="D34" i="2" s="1"/>
  <c r="C34" i="3" s="1"/>
  <c r="C33" i="2"/>
  <c r="C32" i="2"/>
  <c r="C31" i="2"/>
  <c r="C30" i="2"/>
  <c r="C28" i="2"/>
  <c r="C26" i="2"/>
  <c r="C25" i="2"/>
  <c r="C24" i="2"/>
  <c r="D24" i="2" s="1"/>
  <c r="C24" i="3" s="1"/>
  <c r="C21" i="2"/>
  <c r="D21" i="2" s="1"/>
  <c r="C21" i="3" s="1"/>
  <c r="C19" i="2"/>
  <c r="C17" i="2"/>
  <c r="C16" i="2"/>
  <c r="C15" i="2"/>
  <c r="C14" i="2"/>
  <c r="C13" i="2"/>
  <c r="C12" i="2"/>
  <c r="D12" i="2" s="1"/>
  <c r="C12" i="3" s="1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D26" i="2" s="1"/>
  <c r="C26" i="3" s="1"/>
  <c r="B25" i="2"/>
  <c r="B24" i="2"/>
  <c r="B21" i="2"/>
  <c r="B19" i="2"/>
  <c r="B17" i="2"/>
  <c r="B16" i="2"/>
  <c r="B15" i="2"/>
  <c r="B14" i="2"/>
  <c r="D14" i="2" s="1"/>
  <c r="C14" i="3" s="1"/>
  <c r="B13" i="2"/>
  <c r="B12" i="2"/>
  <c r="B11" i="2"/>
  <c r="B10" i="2"/>
  <c r="C7" i="2"/>
  <c r="B7" i="2"/>
  <c r="F6" i="2"/>
  <c r="B6" i="2"/>
  <c r="K42" i="1"/>
  <c r="K42" i="2" s="1"/>
  <c r="J42" i="1"/>
  <c r="J42" i="2" s="1"/>
  <c r="G42" i="1"/>
  <c r="G42" i="2" s="1"/>
  <c r="F42" i="1"/>
  <c r="F42" i="2" s="1"/>
  <c r="C42" i="1"/>
  <c r="C42" i="2" s="1"/>
  <c r="B42" i="1"/>
  <c r="B42" i="2" s="1"/>
  <c r="K29" i="1"/>
  <c r="K29" i="2" s="1"/>
  <c r="J29" i="1"/>
  <c r="J29" i="2" s="1"/>
  <c r="G29" i="1"/>
  <c r="G29" i="2" s="1"/>
  <c r="F29" i="1"/>
  <c r="C29" i="1"/>
  <c r="C29" i="2" s="1"/>
  <c r="B29" i="1"/>
  <c r="B29" i="2" s="1"/>
  <c r="K27" i="1"/>
  <c r="J27" i="1"/>
  <c r="J27" i="2" s="1"/>
  <c r="G27" i="1"/>
  <c r="H27" i="1" s="1"/>
  <c r="D27" i="3" s="1"/>
  <c r="F27" i="1"/>
  <c r="F27" i="2" s="1"/>
  <c r="C27" i="1"/>
  <c r="B27" i="1"/>
  <c r="B27" i="2" s="1"/>
  <c r="K23" i="1"/>
  <c r="K23" i="2" s="1"/>
  <c r="J23" i="1"/>
  <c r="G23" i="1"/>
  <c r="G23" i="2" s="1"/>
  <c r="F23" i="1"/>
  <c r="F23" i="2" s="1"/>
  <c r="C23" i="1"/>
  <c r="C23" i="2" s="1"/>
  <c r="B23" i="1"/>
  <c r="K20" i="1"/>
  <c r="J20" i="1"/>
  <c r="G20" i="1"/>
  <c r="G20" i="2" s="1"/>
  <c r="F20" i="1"/>
  <c r="F20" i="2" s="1"/>
  <c r="C20" i="1"/>
  <c r="C20" i="2" s="1"/>
  <c r="B20" i="1"/>
  <c r="B20" i="2" s="1"/>
  <c r="K18" i="1"/>
  <c r="K18" i="2" s="1"/>
  <c r="J18" i="1"/>
  <c r="J18" i="2" s="1"/>
  <c r="G18" i="1"/>
  <c r="H18" i="1" s="1"/>
  <c r="D18" i="3" s="1"/>
  <c r="F18" i="1"/>
  <c r="F18" i="2" s="1"/>
  <c r="C18" i="1"/>
  <c r="C18" i="2" s="1"/>
  <c r="B18" i="1"/>
  <c r="B18" i="2" s="1"/>
  <c r="K9" i="1"/>
  <c r="J9" i="1"/>
  <c r="J8" i="1" s="1"/>
  <c r="G9" i="1"/>
  <c r="G9" i="2" s="1"/>
  <c r="F9" i="1"/>
  <c r="C9" i="1"/>
  <c r="C9" i="2" s="1"/>
  <c r="B9" i="1"/>
  <c r="K20" i="2"/>
  <c r="J46" i="2"/>
  <c r="F46" i="2"/>
  <c r="C46" i="2"/>
  <c r="D46" i="2" s="1"/>
  <c r="C46" i="3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3" i="1"/>
  <c r="F23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3" i="2"/>
  <c r="G13" i="3" s="1"/>
  <c r="L24" i="2"/>
  <c r="G24" i="3" s="1"/>
  <c r="L31" i="2"/>
  <c r="G31" i="3" s="1"/>
  <c r="L32" i="2"/>
  <c r="G32" i="3" s="1"/>
  <c r="L34" i="2"/>
  <c r="G34" i="3" s="1"/>
  <c r="L35" i="2"/>
  <c r="G35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24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17" i="2"/>
  <c r="C17" i="3" s="1"/>
  <c r="D46" i="3"/>
  <c r="B46" i="3"/>
  <c r="H43" i="1"/>
  <c r="D43" i="3" s="1"/>
  <c r="D43" i="1"/>
  <c r="B43" i="3" s="1"/>
  <c r="H42" i="1"/>
  <c r="D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13" i="2"/>
  <c r="C13" i="3" s="1"/>
  <c r="D32" i="2"/>
  <c r="C32" i="3" s="1"/>
  <c r="H21" i="2"/>
  <c r="E21" i="3" s="1"/>
  <c r="H37" i="2"/>
  <c r="E37" i="3" s="1"/>
  <c r="H38" i="2"/>
  <c r="E38" i="3" s="1"/>
  <c r="H10" i="2"/>
  <c r="E10" i="3" s="1"/>
  <c r="H11" i="2"/>
  <c r="E11" i="3" s="1"/>
  <c r="D45" i="3"/>
  <c r="D11" i="2"/>
  <c r="C11" i="3" s="1"/>
  <c r="H24" i="2"/>
  <c r="E24" i="3" s="1"/>
  <c r="D31" i="2"/>
  <c r="C31" i="3" s="1"/>
  <c r="H32" i="2"/>
  <c r="E32" i="3" s="1"/>
  <c r="D35" i="2"/>
  <c r="C35" i="3" s="1"/>
  <c r="D39" i="2"/>
  <c r="C39" i="3" s="1"/>
  <c r="H41" i="2"/>
  <c r="E41" i="3" s="1"/>
  <c r="H43" i="2"/>
  <c r="E43" i="3" s="1"/>
  <c r="D30" i="2"/>
  <c r="C30" i="3" s="1"/>
  <c r="F46" i="3"/>
  <c r="F45" i="3"/>
  <c r="L38" i="2" l="1"/>
  <c r="G38" i="3" s="1"/>
  <c r="H15" i="2"/>
  <c r="E15" i="3" s="1"/>
  <c r="H28" i="2"/>
  <c r="E28" i="3" s="1"/>
  <c r="H34" i="2"/>
  <c r="E34" i="3" s="1"/>
  <c r="L14" i="2"/>
  <c r="G14" i="3" s="1"/>
  <c r="L37" i="2"/>
  <c r="G37" i="3" s="1"/>
  <c r="L42" i="1"/>
  <c r="F42" i="3" s="1"/>
  <c r="K8" i="1"/>
  <c r="H20" i="2"/>
  <c r="E20" i="3" s="1"/>
  <c r="D10" i="2"/>
  <c r="C10" i="3" s="1"/>
  <c r="D15" i="2"/>
  <c r="C15" i="3" s="1"/>
  <c r="D37" i="2"/>
  <c r="C37" i="3" s="1"/>
  <c r="H12" i="2"/>
  <c r="E12" i="3" s="1"/>
  <c r="H17" i="2"/>
  <c r="E17" i="3" s="1"/>
  <c r="L26" i="2"/>
  <c r="G26" i="3" s="1"/>
  <c r="L21" i="2"/>
  <c r="G21" i="3" s="1"/>
  <c r="D16" i="2"/>
  <c r="C16" i="3" s="1"/>
  <c r="D38" i="2"/>
  <c r="C38" i="3" s="1"/>
  <c r="H19" i="2"/>
  <c r="E19" i="3" s="1"/>
  <c r="H40" i="2"/>
  <c r="E40" i="3" s="1"/>
  <c r="H9" i="1"/>
  <c r="D9" i="3" s="1"/>
  <c r="L41" i="2"/>
  <c r="G41" i="3" s="1"/>
  <c r="D20" i="1"/>
  <c r="B20" i="3" s="1"/>
  <c r="L17" i="2"/>
  <c r="G17" i="3" s="1"/>
  <c r="K9" i="2"/>
  <c r="G27" i="2"/>
  <c r="H27" i="2" s="1"/>
  <c r="E27" i="3" s="1"/>
  <c r="D28" i="2"/>
  <c r="C28" i="3" s="1"/>
  <c r="H20" i="1"/>
  <c r="D20" i="3" s="1"/>
  <c r="D42" i="1"/>
  <c r="B42" i="3" s="1"/>
  <c r="L10" i="2"/>
  <c r="G10" i="3" s="1"/>
  <c r="L18" i="1"/>
  <c r="F18" i="3" s="1"/>
  <c r="F8" i="1"/>
  <c r="F8" i="2" s="1"/>
  <c r="L42" i="2"/>
  <c r="G42" i="3" s="1"/>
  <c r="H23" i="1"/>
  <c r="D23" i="3" s="1"/>
  <c r="P25" i="23"/>
  <c r="E46" i="2"/>
  <c r="O3" i="22"/>
  <c r="O25" i="23"/>
  <c r="H42" i="2"/>
  <c r="E42" i="3" s="1"/>
  <c r="D43" i="2"/>
  <c r="C43" i="3" s="1"/>
  <c r="D42" i="2"/>
  <c r="C42" i="3" s="1"/>
  <c r="H39" i="2"/>
  <c r="E39" i="3" s="1"/>
  <c r="L36" i="2"/>
  <c r="G36" i="3" s="1"/>
  <c r="D36" i="2"/>
  <c r="C36" i="3" s="1"/>
  <c r="D33" i="2"/>
  <c r="C33" i="3" s="1"/>
  <c r="H31" i="2"/>
  <c r="E31" i="3" s="1"/>
  <c r="K22" i="1"/>
  <c r="K44" i="1" s="1"/>
  <c r="L29" i="2"/>
  <c r="G29" i="3" s="1"/>
  <c r="L30" i="2"/>
  <c r="G30" i="3" s="1"/>
  <c r="L29" i="1"/>
  <c r="F29" i="3" s="1"/>
  <c r="D29" i="2"/>
  <c r="C29" i="3" s="1"/>
  <c r="D29" i="1"/>
  <c r="B29" i="3" s="1"/>
  <c r="J22" i="1"/>
  <c r="J22" i="2" s="1"/>
  <c r="G22" i="1"/>
  <c r="G22" i="2" s="1"/>
  <c r="H25" i="2"/>
  <c r="E25" i="3" s="1"/>
  <c r="J23" i="2"/>
  <c r="L23" i="2" s="1"/>
  <c r="G23" i="3" s="1"/>
  <c r="H23" i="2"/>
  <c r="E23" i="3" s="1"/>
  <c r="D20" i="2"/>
  <c r="C20" i="3" s="1"/>
  <c r="L19" i="2"/>
  <c r="G19" i="3" s="1"/>
  <c r="D19" i="2"/>
  <c r="C19" i="3" s="1"/>
  <c r="D18" i="2"/>
  <c r="C18" i="3" s="1"/>
  <c r="B8" i="1"/>
  <c r="B8" i="2" s="1"/>
  <c r="C8" i="1"/>
  <c r="C8" i="2" s="1"/>
  <c r="D9" i="1"/>
  <c r="B9" i="3" s="1"/>
  <c r="B9" i="2"/>
  <c r="D9" i="2" s="1"/>
  <c r="C9" i="3" s="1"/>
  <c r="L9" i="1"/>
  <c r="F9" i="3" s="1"/>
  <c r="F9" i="2"/>
  <c r="H9" i="2" s="1"/>
  <c r="E9" i="3" s="1"/>
  <c r="K8" i="2"/>
  <c r="L8" i="1"/>
  <c r="F8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L18" i="2"/>
  <c r="G18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8" i="2"/>
  <c r="J20" i="2"/>
  <c r="L20" i="2" s="1"/>
  <c r="G20" i="3" s="1"/>
  <c r="L20" i="1"/>
  <c r="F20" i="3" s="1"/>
  <c r="C27" i="2"/>
  <c r="C22" i="1"/>
  <c r="J9" i="2"/>
  <c r="M27" i="1" l="1"/>
  <c r="K45" i="1"/>
  <c r="K22" i="2"/>
  <c r="L22" i="2" s="1"/>
  <c r="G22" i="3" s="1"/>
  <c r="D8" i="1"/>
  <c r="B8" i="3" s="1"/>
  <c r="L9" i="2"/>
  <c r="G9" i="3" s="1"/>
  <c r="J44" i="1"/>
  <c r="L44" i="1" s="1"/>
  <c r="F44" i="3" s="1"/>
  <c r="L22" i="1"/>
  <c r="F22" i="3" s="1"/>
  <c r="D8" i="2"/>
  <c r="C8" i="3" s="1"/>
  <c r="G8" i="2"/>
  <c r="G44" i="1"/>
  <c r="H8" i="1"/>
  <c r="D8" i="3" s="1"/>
  <c r="D27" i="2"/>
  <c r="C27" i="3" s="1"/>
  <c r="F44" i="1"/>
  <c r="F45" i="1" s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44" i="1"/>
  <c r="B45" i="1" s="1"/>
  <c r="B22" i="2"/>
  <c r="J45" i="2"/>
  <c r="M42" i="1"/>
  <c r="M17" i="1"/>
  <c r="M25" i="1"/>
  <c r="M38" i="1"/>
  <c r="M36" i="1"/>
  <c r="M26" i="1"/>
  <c r="M9" i="1"/>
  <c r="M18" i="1"/>
  <c r="M32" i="1"/>
  <c r="M40" i="1"/>
  <c r="M30" i="1"/>
  <c r="M28" i="1"/>
  <c r="M10" i="1"/>
  <c r="M44" i="1"/>
  <c r="M16" i="1"/>
  <c r="M14" i="1"/>
  <c r="M12" i="1"/>
  <c r="M24" i="1"/>
  <c r="M23" i="1"/>
  <c r="M20" i="1"/>
  <c r="M11" i="1"/>
  <c r="M39" i="1"/>
  <c r="M37" i="1"/>
  <c r="M43" i="1"/>
  <c r="K44" i="2"/>
  <c r="M27" i="2" s="1"/>
  <c r="M34" i="1"/>
  <c r="M31" i="1"/>
  <c r="M21" i="1"/>
  <c r="M35" i="1"/>
  <c r="M41" i="1"/>
  <c r="M33" i="1"/>
  <c r="M15" i="1"/>
  <c r="M13" i="1"/>
  <c r="M19" i="1"/>
  <c r="M29" i="1"/>
  <c r="M22" i="1"/>
  <c r="M8" i="1"/>
  <c r="C44" i="1"/>
  <c r="C45" i="1" s="1"/>
  <c r="E45" i="1" l="1"/>
  <c r="D45" i="1"/>
  <c r="I8" i="1"/>
  <c r="G45" i="1"/>
  <c r="M45" i="1"/>
  <c r="J44" i="2"/>
  <c r="J45" i="1"/>
  <c r="L45" i="1" s="1"/>
  <c r="I15" i="1"/>
  <c r="I43" i="1"/>
  <c r="I10" i="1"/>
  <c r="I24" i="1"/>
  <c r="I23" i="1"/>
  <c r="I32" i="1"/>
  <c r="I30" i="1"/>
  <c r="I35" i="1"/>
  <c r="I41" i="1"/>
  <c r="I16" i="1"/>
  <c r="I22" i="1"/>
  <c r="I20" i="1"/>
  <c r="H44" i="1"/>
  <c r="D44" i="3" s="1"/>
  <c r="I31" i="1"/>
  <c r="I44" i="1"/>
  <c r="I19" i="1"/>
  <c r="I33" i="1"/>
  <c r="I14" i="1"/>
  <c r="I27" i="1"/>
  <c r="I38" i="1"/>
  <c r="I36" i="1"/>
  <c r="I11" i="1"/>
  <c r="I25" i="1"/>
  <c r="I37" i="1"/>
  <c r="I29" i="1"/>
  <c r="I21" i="1"/>
  <c r="I28" i="1"/>
  <c r="I34" i="1"/>
  <c r="I17" i="1"/>
  <c r="I13" i="1"/>
  <c r="I9" i="1"/>
  <c r="I12" i="1"/>
  <c r="I26" i="1"/>
  <c r="I40" i="1"/>
  <c r="G44" i="2"/>
  <c r="I42" i="1"/>
  <c r="I39" i="1"/>
  <c r="I18" i="1"/>
  <c r="B45" i="2"/>
  <c r="B44" i="2"/>
  <c r="D22" i="2"/>
  <c r="C22" i="3" s="1"/>
  <c r="F45" i="2"/>
  <c r="F44" i="2"/>
  <c r="H8" i="2"/>
  <c r="E8" i="3" s="1"/>
  <c r="M8" i="2"/>
  <c r="E41" i="1"/>
  <c r="E35" i="1"/>
  <c r="E29" i="1"/>
  <c r="E23" i="1"/>
  <c r="E19" i="1"/>
  <c r="E42" i="1"/>
  <c r="E36" i="1"/>
  <c r="E30" i="1"/>
  <c r="E24" i="1"/>
  <c r="E20" i="1"/>
  <c r="E43" i="1"/>
  <c r="E37" i="1"/>
  <c r="E31" i="1"/>
  <c r="E25" i="1"/>
  <c r="E21" i="1"/>
  <c r="E44" i="1"/>
  <c r="E38" i="1"/>
  <c r="E32" i="1"/>
  <c r="E26" i="1"/>
  <c r="D44" i="1"/>
  <c r="B44" i="3" s="1"/>
  <c r="E39" i="1"/>
  <c r="E33" i="1"/>
  <c r="E18" i="1"/>
  <c r="E12" i="1"/>
  <c r="E40" i="1"/>
  <c r="E13" i="1"/>
  <c r="E14" i="1"/>
  <c r="E8" i="1"/>
  <c r="E34" i="1"/>
  <c r="E28" i="1"/>
  <c r="E15" i="1"/>
  <c r="E9" i="1"/>
  <c r="E17" i="1"/>
  <c r="C44" i="2"/>
  <c r="E16" i="1"/>
  <c r="E10" i="1"/>
  <c r="E11" i="1"/>
  <c r="E27" i="1"/>
  <c r="E22" i="1"/>
  <c r="M44" i="2"/>
  <c r="M11" i="2"/>
  <c r="M24" i="2"/>
  <c r="M43" i="2"/>
  <c r="M42" i="2"/>
  <c r="M12" i="2"/>
  <c r="M34" i="2"/>
  <c r="M40" i="2"/>
  <c r="M20" i="2"/>
  <c r="M17" i="2"/>
  <c r="M26" i="2"/>
  <c r="M36" i="2"/>
  <c r="M35" i="2"/>
  <c r="M13" i="2"/>
  <c r="M9" i="2"/>
  <c r="M28" i="2"/>
  <c r="M16" i="2"/>
  <c r="M31" i="2"/>
  <c r="M38" i="2"/>
  <c r="M29" i="2"/>
  <c r="M14" i="2"/>
  <c r="M10" i="2"/>
  <c r="M30" i="2"/>
  <c r="M32" i="2"/>
  <c r="M21" i="2"/>
  <c r="M19" i="2"/>
  <c r="M41" i="2"/>
  <c r="L44" i="2"/>
  <c r="G44" i="3" s="1"/>
  <c r="M37" i="2"/>
  <c r="M33" i="2"/>
  <c r="M18" i="2"/>
  <c r="M15" i="2"/>
  <c r="M23" i="2"/>
  <c r="M39" i="2"/>
  <c r="M25" i="2"/>
  <c r="M22" i="2"/>
  <c r="I45" i="1" l="1"/>
  <c r="H45" i="1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<sst xmlns="http://schemas.openxmlformats.org/spreadsheetml/2006/main" count="422" uniqueCount="227">
  <si>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</si>
  <si>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</si>
  <si>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</si>
  <si>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</si>
  <si>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</si>
  <si>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</si>
  <si>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</si>
  <si>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</si>
  <si>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</si>
  <si>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</si>
  <si>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</si>
  <si>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</si>
  <si>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</si>
  <si>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</si>
  <si>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</si>
  <si>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</si>
  <si>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</si>
  <si>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</si>
  <si>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</si>
  <si>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</si>
  <si>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</si>
  <si>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</si>
  <si>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</si>
  <si>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</si>
  <si>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</si>
  <si>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</si>
  <si>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</si>
  <si>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</si>
  <si>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</si>
  <si>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</si>
  <si>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</si>
  <si>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</si>
  <si>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</si>
  <si>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</si>
  <si>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</si>
  <si>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</si>
  <si>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</si>
  <si>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</si>
  <si>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</si>
  <si>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</si>
  <si>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</si>
  <si>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</si>
  <si>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</si>
  <si>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</si>
  <si>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</si>
  <si>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</si>
  <si>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</si>
  <si>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</si>
  <si>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</si>
  <si>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</si>
  <si>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</si>
  <si>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</si>
  <si>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</si>
  <si>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</si>
  <si>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</si>
  <si>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</si>
  <si>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</si>
  <si>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</si>
  <si>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</si>
  <si>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</si>
  <si>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</si>
  <si>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</si>
  <si>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</si>
  <si>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</si>
  <si>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</si>
  <si>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</si>
  <si>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</si>
  <si>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</si>
  <si>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</si>
  <si>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</si>
  <si>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</si>
  <si>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</si>
  <si>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</si>
  <si>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</si>
  <si>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</si>
  <si>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</si>
  <si>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</si>
  <si>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</si>
  <si>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</si>
  <si>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</si>
  <si>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</si>
  <si>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</si>
  <si>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</si>
  <si>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</si>
  <si>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</si>
  <si>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</si>
  <si>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</si>
  <si>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</si>
  <si>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</si>
  <si>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</si>
  <si>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</si>
  <si>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</si>
  <si>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</si>
  <si>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</si>
  <si>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</si>
  <si>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</si>
  <si>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</si>
  <si>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</si>
  <si>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</si>
  <si>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</si>
  <si>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</si>
  <si>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</si>
  <si>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</si>
  <si>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</si>
  <si>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</si>
  <si>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</si>
  <si>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</si>
  <si>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</si>
  <si>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</si>
  <si>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</si>
  <si>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</si>
  <si>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</si>
  <si>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</si>
  <si>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</si>
  <si>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</si>
  <si>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</si>
  <si>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</si>
  <si>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</si>
  <si>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</si>
  <si>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</si>
  <si>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</si>
  <si>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</si>
  <si>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</si>
  <si>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OCAK - HAZİRAN  (2023/2022)</t>
  </si>
  <si>
    <t>1 - 31 TEMMUZ İHRACAT RAKAMLARI</t>
  </si>
  <si>
    <t xml:space="preserve">SEKTÖREL BAZDA İHRACAT RAKAMLARI -1.000 $ </t>
  </si>
  <si>
    <t>1 - 31 TEMMUZ</t>
  </si>
  <si>
    <t>1 OCAK  -  31 TEMMUZ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</si>
  <si>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</si>
  <si>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</si>
  <si>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</si>
  <si>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</si>
  <si>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</si>
  <si>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</si>
  <si>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</si>
  <si>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</si>
  <si>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</si>
  <si>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</si>
  <si>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</si>
  <si>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</si>
  <si>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</si>
  <si>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</si>
  <si>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</si>
  <si>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</si>
  <si>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</si>
  <si>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</si>
  <si>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</si>
  <si>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</si>
  <si>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</si>
  <si>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</si>
  <si>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</si>
  <si>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</si>
  <si>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</si>
  <si>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</si>
  <si>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</si>
  <si>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</si>
  <si>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</si>
  <si>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1 - 31 TEMMUZ</t>
  </si>
  <si>
    <t>2023  1 - 31 TEMMUZ</t>
  </si>
  <si>
    <t>KOCAELİ SERBEST BÖLGESİ</t>
  </si>
  <si>
    <t>PALAU</t>
  </si>
  <si>
    <t>KÜBA</t>
  </si>
  <si>
    <t>MARŞAL ADALARI</t>
  </si>
  <si>
    <t>BURUNDİ</t>
  </si>
  <si>
    <t>ST. KİTTS VE NEVİS</t>
  </si>
  <si>
    <t>ÇAD</t>
  </si>
  <si>
    <t>SOLOMON ADALARI</t>
  </si>
  <si>
    <t>BOTSVANA</t>
  </si>
  <si>
    <t>ST. VİNCENT VE GRENADİNES</t>
  </si>
  <si>
    <t>ALMANYA</t>
  </si>
  <si>
    <t>İTALYA</t>
  </si>
  <si>
    <t>ABD</t>
  </si>
  <si>
    <t>BİRLEŞİK KRALLIK</t>
  </si>
  <si>
    <t>FRANSA</t>
  </si>
  <si>
    <t>RUSYA FEDERASYONU</t>
  </si>
  <si>
    <t>IRAK</t>
  </si>
  <si>
    <t>ROMANYA</t>
  </si>
  <si>
    <t>İSPANYA</t>
  </si>
  <si>
    <t>HOLLANDA</t>
  </si>
  <si>
    <t>İSTANBUL</t>
  </si>
  <si>
    <t>KOCAELI</t>
  </si>
  <si>
    <t>BURSA</t>
  </si>
  <si>
    <t>ANKARA</t>
  </si>
  <si>
    <t>İZMIR</t>
  </si>
  <si>
    <t>GAZIANTEP</t>
  </si>
  <si>
    <t>SAKARYA</t>
  </si>
  <si>
    <t>MANISA</t>
  </si>
  <si>
    <t>DENIZLI</t>
  </si>
  <si>
    <t>KONYA</t>
  </si>
  <si>
    <t>YALOVA</t>
  </si>
  <si>
    <t>ÇORUM</t>
  </si>
  <si>
    <t>ERZURUM</t>
  </si>
  <si>
    <t>BINGÖL</t>
  </si>
  <si>
    <t>EDIRNE</t>
  </si>
  <si>
    <t>MERSIN</t>
  </si>
  <si>
    <t>VAN</t>
  </si>
  <si>
    <t>KIRKLARELI</t>
  </si>
  <si>
    <t>ADIYAMAN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</si>
  <si>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</si>
  <si>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</si>
  <si>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</si>
  <si>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</si>
  <si>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</si>
  <si>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</si>
  <si>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</si>
  <si>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</si>
  <si>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</si>
  <si>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</si>
  <si>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</si>
  <si>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</si>
  <si>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</si>
  <si>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</si>
  <si>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POLONYA</t>
  </si>
  <si>
    <t>İSRAİL</t>
  </si>
  <si>
    <t>BAE</t>
  </si>
  <si>
    <t>BELÇİKA</t>
  </si>
  <si>
    <t>BULGARİSTAN</t>
  </si>
  <si>
    <t>UKRAYNA</t>
  </si>
  <si>
    <t>FAS</t>
  </si>
  <si>
    <t>ÇİN</t>
  </si>
  <si>
    <t>YUNANİSTAN</t>
  </si>
  <si>
    <t>MISIR</t>
  </si>
  <si>
    <t>İhracatçı Birlikleri Kaydından Muaf İhracat ile Antrepo ve Serbest Bölgeler Farkı</t>
  </si>
  <si>
    <t>GENEL İHRACAT TOPLAMI</t>
  </si>
  <si>
    <t>1 Temmuz - 31 Temmuz</t>
  </si>
  <si>
    <t>1 Ocak - 31 Temmuz</t>
  </si>
  <si>
    <t>1 Ağustos - 31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</si>
</sst>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9" fillId="0" borderId="23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4" applyNumberFormat="0" applyAlignment="0" applyProtection="0"/>
    <xf numFmtId="0" fontId="50" fillId="39" borderId="24" applyNumberFormat="0" applyAlignment="0" applyProtection="0"/>
    <xf numFmtId="0" fontId="51" fillId="40" borderId="25" applyNumberFormat="0" applyAlignment="0" applyProtection="0"/>
    <xf numFmtId="0" fontId="51" fillId="40" borderId="25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6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4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1" applyNumberFormat="0" applyFill="0" applyAlignment="0" applyProtection="0"/>
    <xf numFmtId="0" fontId="7" fillId="0" borderId="2" applyNumberFormat="0" applyFill="0" applyAlignment="0" applyProtection="0"/>
    <xf numFmtId="0" fontId="48" fillId="0" borderId="22" applyNumberFormat="0" applyFill="0" applyAlignment="0" applyProtection="0"/>
    <xf numFmtId="0" fontId="8" fillId="0" borderId="3" applyNumberFormat="0" applyFill="0" applyAlignment="0" applyProtection="0"/>
    <xf numFmtId="0" fontId="49" fillId="0" borderId="23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4" applyNumberFormat="0" applyAlignment="0" applyProtection="0"/>
    <xf numFmtId="0" fontId="53" fillId="31" borderId="24" applyNumberFormat="0" applyAlignment="0" applyProtection="0"/>
    <xf numFmtId="0" fontId="11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27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4" borderId="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4" borderId="7" applyNumberFormat="0" applyFont="0" applyAlignment="0" applyProtection="0"/>
    <xf numFmtId="0" fontId="41" fillId="28" borderId="27" applyNumberFormat="0" applyFont="0" applyAlignment="0" applyProtection="0"/>
    <xf numFmtId="0" fontId="41" fillId="4" borderId="7" applyNumberFormat="0" applyFont="0" applyAlignment="0" applyProtection="0"/>
    <xf numFmtId="0" fontId="41" fillId="28" borderId="27" applyNumberFormat="0" applyFont="0" applyAlignment="0" applyProtection="0"/>
    <xf numFmtId="0" fontId="41" fillId="4" borderId="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4" borderId="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28" fillId="28" borderId="27" applyNumberFormat="0" applyFont="0" applyAlignment="0" applyProtection="0"/>
    <xf numFmtId="0" fontId="10" fillId="3" borderId="5" applyNumberFormat="0" applyAlignment="0" applyProtection="0"/>
    <xf numFmtId="0" fontId="52" fillId="39" borderId="26" applyNumberFormat="0" applyAlignment="0" applyProtection="0"/>
    <xf numFmtId="0" fontId="52" fillId="39" borderId="26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28" applyNumberFormat="0" applyFill="0" applyAlignment="0" applyProtection="0"/>
    <xf numFmtId="0" fontId="14" fillId="0" borderId="8" applyNumberFormat="0" applyFill="0" applyAlignment="0" applyProtection="0"/>
    <xf numFmtId="0" fontId="56" fillId="0" borderId="28" applyNumberFormat="0" applyFill="0" applyAlignment="0" applyProtection="0"/>
    <xf numFmtId="0" fontId="56" fillId="0" borderId="28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4" applyNumberFormat="0" applyAlignment="0" applyProtection="0"/>
    <xf numFmtId="0" fontId="50" fillId="39" borderId="24" applyNumberFormat="0" applyAlignment="0" applyProtection="0"/>
    <xf numFmtId="0" fontId="50" fillId="39" borderId="24" applyNumberFormat="0" applyAlignment="0" applyProtection="0"/>
    <xf numFmtId="0" fontId="51" fillId="40" borderId="25" applyNumberFormat="0" applyAlignment="0" applyProtection="0"/>
    <xf numFmtId="0" fontId="51" fillId="40" borderId="25" applyNumberFormat="0" applyAlignment="0" applyProtection="0"/>
    <xf numFmtId="0" fontId="51" fillId="40" borderId="25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4" applyNumberFormat="0" applyAlignment="0" applyProtection="0"/>
    <xf numFmtId="0" fontId="53" fillId="31" borderId="24" applyNumberFormat="0" applyAlignment="0" applyProtection="0"/>
    <xf numFmtId="0" fontId="53" fillId="31" borderId="24" applyNumberFormat="0" applyAlignment="0" applyProtection="0"/>
    <xf numFmtId="0" fontId="53" fillId="31" borderId="24" applyNumberFormat="0" applyAlignment="0" applyProtection="0"/>
    <xf numFmtId="0" fontId="51" fillId="40" borderId="25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2" fillId="4" borderId="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41" fillId="28" borderId="27" applyNumberFormat="0" applyFont="0" applyAlignment="0" applyProtection="0"/>
    <xf numFmtId="0" fontId="2" fillId="4" borderId="7" applyNumberFormat="0" applyFont="0" applyAlignment="0" applyProtection="0"/>
    <xf numFmtId="0" fontId="16" fillId="28" borderId="27" applyNumberFormat="0" applyFont="0" applyAlignment="0" applyProtection="0"/>
    <xf numFmtId="0" fontId="55" fillId="31" borderId="0" applyNumberFormat="0" applyBorder="0" applyAlignment="0" applyProtection="0"/>
    <xf numFmtId="0" fontId="52" fillId="39" borderId="26" applyNumberFormat="0" applyAlignment="0" applyProtection="0"/>
    <xf numFmtId="0" fontId="52" fillId="39" borderId="26" applyNumberFormat="0" applyAlignment="0" applyProtection="0"/>
    <xf numFmtId="0" fontId="52" fillId="39" borderId="26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28" applyNumberFormat="0" applyFill="0" applyAlignment="0" applyProtection="0"/>
    <xf numFmtId="0" fontId="56" fillId="0" borderId="28" applyNumberFormat="0" applyFill="0" applyAlignment="0" applyProtection="0"/>
    <xf numFmtId="0" fontId="56" fillId="0" borderId="28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1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0" fontId="76" fillId="0" borderId="14" xfId="0" applyFont="1" applyFill="1" applyBorder="1"/>
    <xf numFmtId="3" fontId="76" fillId="0" borderId="15" xfId="0" applyNumberFormat="1" applyFont="1" applyFill="1" applyBorder="1" applyAlignment="1">
      <alignment horizontal="right"/>
    </xf>
    <xf numFmtId="0" fontId="77" fillId="0" borderId="14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6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17" xfId="0" applyFont="1" applyFill="1" applyBorder="1" applyAlignment="1">
      <alignment horizontal="center"/>
    </xf>
    <xf numFmtId="3" fontId="80" fillId="0" borderId="18" xfId="0" applyNumberFormat="1" applyFont="1" applyFill="1" applyBorder="1" applyAlignment="1">
      <alignment horizontal="right"/>
    </xf>
    <xf numFmtId="3" fontId="80" fillId="0" borderId="19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29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49" fontId="75" fillId="0" borderId="30" xfId="0" applyNumberFormat="1" applyFont="1" applyFill="1" applyBorder="1" applyAlignment="1">
      <alignment horizontal="center"/>
    </xf>
    <xf numFmtId="49" fontId="75" fillId="0" borderId="31" xfId="0" applyNumberFormat="1" applyFont="1" applyFill="1" applyBorder="1" applyAlignment="1">
      <alignment horizontal="center"/>
    </xf>
    <xf numFmtId="0" fontId="75" fillId="0" borderId="32" xfId="0" applyFont="1" applyFill="1" applyBorder="1" applyAlignment="1">
      <alignment horizontal="center"/>
    </xf>
    <xf numFmtId="0" fontId="76" fillId="0" borderId="30" xfId="0" applyFont="1" applyFill="1" applyBorder="1"/>
    <xf numFmtId="3" fontId="76" fillId="0" borderId="31" xfId="0" applyNumberFormat="1" applyFont="1" applyFill="1" applyBorder="1" applyAlignment="1">
      <alignment horizontal="right"/>
    </xf>
    <xf numFmtId="3" fontId="76" fillId="0" borderId="32" xfId="0" applyNumberFormat="1" applyFont="1" applyFill="1" applyBorder="1" applyAlignment="1">
      <alignment horizontal="right"/>
    </xf>
    <xf numFmtId="3" fontId="76" fillId="0" borderId="33" xfId="0" applyNumberFormat="1" applyFont="1" applyFill="1" applyBorder="1" applyAlignment="1">
      <alignment horizontal="right"/>
    </xf>
    <xf numFmtId="0" fontId="80" fillId="0" borderId="34" xfId="0" applyFont="1" applyFill="1" applyBorder="1" applyAlignment="1">
      <alignment horizontal="center"/>
    </xf>
    <xf numFmtId="3" fontId="80" fillId="0" borderId="35" xfId="0" applyNumberFormat="1" applyFont="1" applyFill="1" applyBorder="1" applyAlignment="1">
      <alignment horizontal="right"/>
    </xf>
    <xf numFmtId="3" fontId="82" fillId="0" borderId="35" xfId="0" applyNumberFormat="1" applyFont="1" applyFill="1" applyBorder="1" applyAlignment="1">
      <alignment horizontal="right"/>
    </xf>
    <xf numFmtId="3" fontId="80" fillId="0" borderId="36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'2002_2023_AYLIK_IHR'!$C$25:$N$25</c:f>
              <c:numCache>
                <c:formatCode>#,##0</c:formatCode>
                <c:ptCount val="12"/>
                <c:pt idx="0">
                  <c:v>13085462.406950003</c:v>
                </c:pt>
                <c:pt idx="1">
                  <c:v>14950000.16302</c:v>
                </c:pt>
                <c:pt idx="2">
                  <c:v>17127940.018819999</c:v>
                </c:pt>
                <c:pt idx="3">
                  <c:v>17697071.853500001</c:v>
                </c:pt>
                <c:pt idx="4">
                  <c:v>14045226.155059999</c:v>
                </c:pt>
                <c:pt idx="5">
                  <c:v>17242654.403289996</c:v>
                </c:pt>
                <c:pt idx="6">
                  <c:v>13508461.558010003</c:v>
                </c:pt>
                <c:pt idx="7">
                  <c:v>15249837.476780001</c:v>
                </c:pt>
                <c:pt idx="8">
                  <c:v>16238291.819079997</c:v>
                </c:pt>
                <c:pt idx="9">
                  <c:v>14995362.858199999</c:v>
                </c:pt>
                <c:pt idx="10">
                  <c:v>15460089.842099998</c:v>
                </c:pt>
                <c:pt idx="11">
                  <c:v>16131843.055230001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'2002_2023_AYLIK_IHR'!$A$24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'2002_2023_AYLIK_IHR'!$C$24:$N$24</c:f>
              <c:numCache>
                <c:formatCode>#,##0</c:formatCode>
                <c:ptCount val="12"/>
                <c:pt idx="0">
                  <c:v>13613722.977920001</c:v>
                </c:pt>
                <c:pt idx="1">
                  <c:v>13461253.86507</c:v>
                </c:pt>
                <c:pt idx="2">
                  <c:v>17192808.973859999</c:v>
                </c:pt>
                <c:pt idx="3">
                  <c:v>13795306.194949998</c:v>
                </c:pt>
                <c:pt idx="4">
                  <c:v>15353008.969480002</c:v>
                </c:pt>
                <c:pt idx="5">
                  <c:v>14913792.725599999</c:v>
                </c:pt>
                <c:pt idx="6">
                  <c:v>14015926.170540001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'2002_2023_AYLIK_IHR'!$C$10:$N$10</c:f>
              <c:numCache>
                <c:formatCode>#,##0</c:formatCode>
                <c:ptCount val="12"/>
                <c:pt idx="0">
                  <c:v>127562.32638</c:v>
                </c:pt>
                <c:pt idx="1">
                  <c:v>106668.60533000001</c:v>
                </c:pt>
                <c:pt idx="2">
                  <c:v>149372.58085999999</c:v>
                </c:pt>
                <c:pt idx="3">
                  <c:v>109160.77554</c:v>
                </c:pt>
                <c:pt idx="4">
                  <c:v>119687.42977</c:v>
                </c:pt>
                <c:pt idx="5">
                  <c:v>111960.0903</c:v>
                </c:pt>
                <c:pt idx="6">
                  <c:v>101485.91430999999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'2002_2023_AYLIK_IHR'!$A$11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126400.26445</c:v>
                </c:pt>
                <c:pt idx="2">
                  <c:v>155057.61134999999</c:v>
                </c:pt>
                <c:pt idx="3">
                  <c:v>138195.41055</c:v>
                </c:pt>
                <c:pt idx="4">
                  <c:v>94807.453850000005</c:v>
                </c:pt>
                <c:pt idx="5">
                  <c:v>119314.41304</c:v>
                </c:pt>
                <c:pt idx="6">
                  <c:v>74147.693660000004</c:v>
                </c:pt>
                <c:pt idx="7">
                  <c:v>105840.06853</c:v>
                </c:pt>
                <c:pt idx="8">
                  <c:v>146579.94868</c:v>
                </c:pt>
                <c:pt idx="9">
                  <c:v>176660.73723999999</c:v>
                </c:pt>
                <c:pt idx="10">
                  <c:v>168106.29066999999</c:v>
                </c:pt>
                <c:pt idx="11">
                  <c:v>145582.29631999999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'2002_2023_AYLIK_IHR'!$C$12:$N$12</c:f>
              <c:numCache>
                <c:formatCode>#,##0</c:formatCode>
                <c:ptCount val="12"/>
                <c:pt idx="0">
                  <c:v>142081.73874</c:v>
                </c:pt>
                <c:pt idx="1">
                  <c:v>155720.60957</c:v>
                </c:pt>
                <c:pt idx="2">
                  <c:v>156136.87749000001</c:v>
                </c:pt>
                <c:pt idx="3">
                  <c:v>124784.71412999999</c:v>
                </c:pt>
                <c:pt idx="4">
                  <c:v>143356.67402999999</c:v>
                </c:pt>
                <c:pt idx="5">
                  <c:v>119373.62626999999</c:v>
                </c:pt>
                <c:pt idx="6">
                  <c:v>126884.69626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'2002_2023_AYLIK_IHR'!$A$13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111564.36086</c:v>
                </c:pt>
                <c:pt idx="6">
                  <c:v>85829.990950000007</c:v>
                </c:pt>
                <c:pt idx="7">
                  <c:v>90782.418600000005</c:v>
                </c:pt>
                <c:pt idx="8">
                  <c:v>135261.68424999999</c:v>
                </c:pt>
                <c:pt idx="9">
                  <c:v>177423.31140999999</c:v>
                </c:pt>
                <c:pt idx="10">
                  <c:v>223825.89773</c:v>
                </c:pt>
                <c:pt idx="11">
                  <c:v>202835.93794999999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'2002_2023_AYLIK_IHR'!$C$14:$N$14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86459.957469999994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'2002_2023_AYLIK_IHR'!$A$15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26325.63495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37697.34519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58500.140330000002</c:v>
                </c:pt>
                <c:pt idx="4">
                  <c:v>95336.95203</c:v>
                </c:pt>
                <c:pt idx="5">
                  <c:v>80768.424610000002</c:v>
                </c:pt>
                <c:pt idx="6">
                  <c:v>91731.096409999998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'2002_2023_AYLIK_IHR'!$A$17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79429.707819999996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'2002_2023_AYLIK_IHR'!$C$18:$N$18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14493.301799999999</c:v>
                </c:pt>
                <c:pt idx="4">
                  <c:v>14014.22279</c:v>
                </c:pt>
                <c:pt idx="5">
                  <c:v>8514.9922299999998</c:v>
                </c:pt>
                <c:pt idx="6">
                  <c:v>7363.4695400000001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'2002_2023_AYLIK_IHR'!$A$19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10091.904850000001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'2002_2023_AYLIK_IHR'!$C$20:$N$20</c:f>
              <c:numCache>
                <c:formatCode>#,##0</c:formatCode>
                <c:ptCount val="12"/>
                <c:pt idx="0">
                  <c:v>270875.17621000001</c:v>
                </c:pt>
                <c:pt idx="1">
                  <c:v>242549.10415999999</c:v>
                </c:pt>
                <c:pt idx="2">
                  <c:v>306380.36862999998</c:v>
                </c:pt>
                <c:pt idx="3">
                  <c:v>274461.70705999999</c:v>
                </c:pt>
                <c:pt idx="4">
                  <c:v>309999.94834</c:v>
                </c:pt>
                <c:pt idx="5">
                  <c:v>289640.39234000002</c:v>
                </c:pt>
                <c:pt idx="6">
                  <c:v>300200.23976999999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'2002_2023_AYLIK_IHR'!$A$21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380631.50910000002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369561.76286000002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355407.83247000002</c:v>
                </c:pt>
                <c:pt idx="11">
                  <c:v>351943.73171000002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'2002_2023_AYLIK_IHR'!$C$22:$N$22</c:f>
              <c:numCache>
                <c:formatCode>#,##0</c:formatCode>
                <c:ptCount val="12"/>
                <c:pt idx="0">
                  <c:v>623305.80961</c:v>
                </c:pt>
                <c:pt idx="1">
                  <c:v>576004.52982000005</c:v>
                </c:pt>
                <c:pt idx="2">
                  <c:v>758861.67313999997</c:v>
                </c:pt>
                <c:pt idx="3">
                  <c:v>627043.25731999998</c:v>
                </c:pt>
                <c:pt idx="4">
                  <c:v>729638.87607999996</c:v>
                </c:pt>
                <c:pt idx="5">
                  <c:v>664422.9301</c:v>
                </c:pt>
                <c:pt idx="6">
                  <c:v>609053.85025000002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'2002_2023_AYLIK_IHR'!$A$23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'2002_2023_AYLIK_IHR'!$C$23:$N$23</c:f>
              <c:numCache>
                <c:formatCode>#,##0</c:formatCode>
                <c:ptCount val="12"/>
                <c:pt idx="0">
                  <c:v>557400.76728000003</c:v>
                </c:pt>
                <c:pt idx="1">
                  <c:v>622165.83944000001</c:v>
                </c:pt>
                <c:pt idx="2">
                  <c:v>751891.70181</c:v>
                </c:pt>
                <c:pt idx="3">
                  <c:v>775660.34239999996</c:v>
                </c:pt>
                <c:pt idx="4">
                  <c:v>612463.74639999995</c:v>
                </c:pt>
                <c:pt idx="5">
                  <c:v>799353.19348000002</c:v>
                </c:pt>
                <c:pt idx="6">
                  <c:v>605449.33270999999</c:v>
                </c:pt>
                <c:pt idx="7">
                  <c:v>730789.51444000006</c:v>
                </c:pt>
                <c:pt idx="8">
                  <c:v>759516.88364999997</c:v>
                </c:pt>
                <c:pt idx="9">
                  <c:v>702853.52387000003</c:v>
                </c:pt>
                <c:pt idx="10">
                  <c:v>763034.17200000002</c:v>
                </c:pt>
                <c:pt idx="11">
                  <c:v>755267.58874000004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'2002_2023_AYLIK_IHR'!$C$32:$N$32</c:f>
              <c:numCache>
                <c:formatCode>#,##0</c:formatCode>
                <c:ptCount val="12"/>
                <c:pt idx="0">
                  <c:v>2293606.7626499999</c:v>
                </c:pt>
                <c:pt idx="1">
                  <c:v>2254758.1621699999</c:v>
                </c:pt>
                <c:pt idx="2">
                  <c:v>2877152.3564399998</c:v>
                </c:pt>
                <c:pt idx="3">
                  <c:v>2375052.5315399999</c:v>
                </c:pt>
                <c:pt idx="4">
                  <c:v>2429340.5162200001</c:v>
                </c:pt>
                <c:pt idx="5">
                  <c:v>2367327.3049400002</c:v>
                </c:pt>
                <c:pt idx="6">
                  <c:v>2146085.0590400002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'2002_2023_AYLIK_IHR'!$A$33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'2002_2023_AYLIK_IHR'!$C$33:$N$33</c:f>
              <c:numCache>
                <c:formatCode>#,##0</c:formatCode>
                <c:ptCount val="12"/>
                <c:pt idx="0">
                  <c:v>2140694.53455</c:v>
                </c:pt>
                <c:pt idx="1">
                  <c:v>2431946.38747</c:v>
                </c:pt>
                <c:pt idx="2">
                  <c:v>3018895.73239</c:v>
                </c:pt>
                <c:pt idx="3">
                  <c:v>3329551.0599500001</c:v>
                </c:pt>
                <c:pt idx="4">
                  <c:v>2789101.1186000002</c:v>
                </c:pt>
                <c:pt idx="5">
                  <c:v>3166412.2088000001</c:v>
                </c:pt>
                <c:pt idx="6">
                  <c:v>2890289.7935000001</c:v>
                </c:pt>
                <c:pt idx="7">
                  <c:v>2921050.7971100002</c:v>
                </c:pt>
                <c:pt idx="8">
                  <c:v>2938518.5609499998</c:v>
                </c:pt>
                <c:pt idx="9">
                  <c:v>2601376.1716700001</c:v>
                </c:pt>
                <c:pt idx="10">
                  <c:v>2594893.9240700002</c:v>
                </c:pt>
                <c:pt idx="11">
                  <c:v>2699119.74755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'2002_2023_AYLIK_IHR'!$C$42:$N$42</c:f>
              <c:numCache>
                <c:formatCode>#,##0</c:formatCode>
                <c:ptCount val="12"/>
                <c:pt idx="0">
                  <c:v>841477.01297000004</c:v>
                </c:pt>
                <c:pt idx="1">
                  <c:v>848022.99968999997</c:v>
                </c:pt>
                <c:pt idx="2">
                  <c:v>1052135.27568</c:v>
                </c:pt>
                <c:pt idx="3">
                  <c:v>883682.8125</c:v>
                </c:pt>
                <c:pt idx="4">
                  <c:v>922336.50726999994</c:v>
                </c:pt>
                <c:pt idx="5">
                  <c:v>978132.01511000004</c:v>
                </c:pt>
                <c:pt idx="6">
                  <c:v>834706.67172999994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'2002_2023_AYLIK_IHR'!$A$43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'2002_2023_AYLIK_IHR'!$C$43:$N$43</c:f>
              <c:numCache>
                <c:formatCode>#,##0</c:formatCode>
                <c:ptCount val="12"/>
                <c:pt idx="0">
                  <c:v>710670.04463999998</c:v>
                </c:pt>
                <c:pt idx="1">
                  <c:v>812965.62821</c:v>
                </c:pt>
                <c:pt idx="2">
                  <c:v>908496.63523000001</c:v>
                </c:pt>
                <c:pt idx="3">
                  <c:v>905775.78966999997</c:v>
                </c:pt>
                <c:pt idx="4">
                  <c:v>719443.73156999995</c:v>
                </c:pt>
                <c:pt idx="5">
                  <c:v>903204.04480999999</c:v>
                </c:pt>
                <c:pt idx="6">
                  <c:v>720295.57866999996</c:v>
                </c:pt>
                <c:pt idx="7">
                  <c:v>848008.80617</c:v>
                </c:pt>
                <c:pt idx="8">
                  <c:v>946768.13425999996</c:v>
                </c:pt>
                <c:pt idx="9">
                  <c:v>851641.34517999995</c:v>
                </c:pt>
                <c:pt idx="10">
                  <c:v>1009919.71242</c:v>
                </c:pt>
                <c:pt idx="11">
                  <c:v>1024934.67267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'2002_2023_AYLIK_IHR'!$C$36:$N$36</c:f>
              <c:numCache>
                <c:formatCode>#,##0</c:formatCode>
                <c:ptCount val="12"/>
                <c:pt idx="0">
                  <c:v>2712756.1825299999</c:v>
                </c:pt>
                <c:pt idx="1">
                  <c:v>2610364.7903700001</c:v>
                </c:pt>
                <c:pt idx="2">
                  <c:v>3286046.4079999998</c:v>
                </c:pt>
                <c:pt idx="3">
                  <c:v>2690903.0357400002</c:v>
                </c:pt>
                <c:pt idx="4">
                  <c:v>3028000.9869300001</c:v>
                </c:pt>
                <c:pt idx="5">
                  <c:v>3008348.6985499999</c:v>
                </c:pt>
                <c:pt idx="6">
                  <c:v>2729024.0778800002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'2002_2023_AYLIK_IHR'!$A$37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'2002_2023_AYLIK_IHR'!$C$37:$N$37</c:f>
              <c:numCache>
                <c:formatCode>#,##0</c:formatCode>
                <c:ptCount val="12"/>
                <c:pt idx="0">
                  <c:v>2227477.3536200002</c:v>
                </c:pt>
                <c:pt idx="1">
                  <c:v>2537878.2348199999</c:v>
                </c:pt>
                <c:pt idx="2">
                  <c:v>2679350.7283000001</c:v>
                </c:pt>
                <c:pt idx="3">
                  <c:v>2742252.4482399998</c:v>
                </c:pt>
                <c:pt idx="4">
                  <c:v>2294857.86919</c:v>
                </c:pt>
                <c:pt idx="5">
                  <c:v>2768702.8717700001</c:v>
                </c:pt>
                <c:pt idx="6">
                  <c:v>2048195.4367800001</c:v>
                </c:pt>
                <c:pt idx="7">
                  <c:v>2264566.8483500001</c:v>
                </c:pt>
                <c:pt idx="8">
                  <c:v>2751297.24015</c:v>
                </c:pt>
                <c:pt idx="9">
                  <c:v>2647890.9394499999</c:v>
                </c:pt>
                <c:pt idx="10">
                  <c:v>2872003.8742399998</c:v>
                </c:pt>
                <c:pt idx="11">
                  <c:v>3142603.7938700002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515295.40437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'2002_2023_AYLIK_IHR'!$A$58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'2002_2023_AYLIK_IHR'!$C$58:$N$58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479015.51303999999</c:v>
                </c:pt>
                <c:pt idx="3">
                  <c:v>467307.20747999998</c:v>
                </c:pt>
                <c:pt idx="4">
                  <c:v>546810.00312999997</c:v>
                </c:pt>
                <c:pt idx="5">
                  <c:v>482838.75122999999</c:v>
                </c:pt>
                <c:pt idx="6">
                  <c:v>462858.99057999998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'2002_2023_AYLIK_IHR'!$C$40:$N$40</c:f>
              <c:numCache>
                <c:formatCode>#,##0</c:formatCode>
                <c:ptCount val="12"/>
                <c:pt idx="0">
                  <c:v>1173033.3649299999</c:v>
                </c:pt>
                <c:pt idx="1">
                  <c:v>1303106.0873499999</c:v>
                </c:pt>
                <c:pt idx="2">
                  <c:v>1511381.38653</c:v>
                </c:pt>
                <c:pt idx="3">
                  <c:v>1215741.86934</c:v>
                </c:pt>
                <c:pt idx="4">
                  <c:v>1381225.59506</c:v>
                </c:pt>
                <c:pt idx="5">
                  <c:v>1339287.3434299999</c:v>
                </c:pt>
                <c:pt idx="6">
                  <c:v>1266944.9454399999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'2002_2023_AYLIK_IHR'!$A$41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1173474.2985799999</c:v>
                </c:pt>
                <c:pt idx="2">
                  <c:v>1365461.8518999999</c:v>
                </c:pt>
                <c:pt idx="3">
                  <c:v>1395620.0437100001</c:v>
                </c:pt>
                <c:pt idx="4">
                  <c:v>1064241.48202</c:v>
                </c:pt>
                <c:pt idx="5">
                  <c:v>1356586.2416900001</c:v>
                </c:pt>
                <c:pt idx="6">
                  <c:v>1024650.73094</c:v>
                </c:pt>
                <c:pt idx="7">
                  <c:v>1253689.5612699999</c:v>
                </c:pt>
                <c:pt idx="8">
                  <c:v>1334627.7712699999</c:v>
                </c:pt>
                <c:pt idx="9">
                  <c:v>1320596.3035899999</c:v>
                </c:pt>
                <c:pt idx="10">
                  <c:v>1423781.7828500001</c:v>
                </c:pt>
                <c:pt idx="11">
                  <c:v>1473106.2222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'2002_2023_AYLIK_IHR'!$C$34:$N$34</c:f>
              <c:numCache>
                <c:formatCode>#,##0</c:formatCode>
                <c:ptCount val="12"/>
                <c:pt idx="0">
                  <c:v>1622042.65787</c:v>
                </c:pt>
                <c:pt idx="1">
                  <c:v>1575025.5545300001</c:v>
                </c:pt>
                <c:pt idx="2">
                  <c:v>1988197.71927</c:v>
                </c:pt>
                <c:pt idx="3">
                  <c:v>1496957.75162</c:v>
                </c:pt>
                <c:pt idx="4">
                  <c:v>1647066.9975000001</c:v>
                </c:pt>
                <c:pt idx="5">
                  <c:v>1652098.24655</c:v>
                </c:pt>
                <c:pt idx="6">
                  <c:v>1554072.2900400001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'2002_2023_AYLIK_IHR'!$A$35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'2002_2023_AYLIK_IHR'!$C$35:$N$35</c:f>
              <c:numCache>
                <c:formatCode>#,##0</c:formatCode>
                <c:ptCount val="12"/>
                <c:pt idx="0">
                  <c:v>1591576.1864199999</c:v>
                </c:pt>
                <c:pt idx="1">
                  <c:v>1840285.83977</c:v>
                </c:pt>
                <c:pt idx="2">
                  <c:v>2014038.81442</c:v>
                </c:pt>
                <c:pt idx="3">
                  <c:v>2035670.0064399999</c:v>
                </c:pt>
                <c:pt idx="4">
                  <c:v>1335847.9852</c:v>
                </c:pt>
                <c:pt idx="5">
                  <c:v>1965708.8806100001</c:v>
                </c:pt>
                <c:pt idx="6">
                  <c:v>1617514.9518200001</c:v>
                </c:pt>
                <c:pt idx="7">
                  <c:v>1836873.7280600001</c:v>
                </c:pt>
                <c:pt idx="8">
                  <c:v>1920075.49028</c:v>
                </c:pt>
                <c:pt idx="9">
                  <c:v>1701851.0169599999</c:v>
                </c:pt>
                <c:pt idx="10">
                  <c:v>1630769.7305600001</c:v>
                </c:pt>
                <c:pt idx="11">
                  <c:v>1704066.93928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'2002_2023_AYLIK_IHR'!$C$44:$N$44</c:f>
              <c:numCache>
                <c:formatCode>#,##0</c:formatCode>
                <c:ptCount val="12"/>
                <c:pt idx="0">
                  <c:v>1048915.7150699999</c:v>
                </c:pt>
                <c:pt idx="1">
                  <c:v>999777.75515999994</c:v>
                </c:pt>
                <c:pt idx="2">
                  <c:v>1221698.39065</c:v>
                </c:pt>
                <c:pt idx="3">
                  <c:v>995486.11629000003</c:v>
                </c:pt>
                <c:pt idx="4">
                  <c:v>1141249.10189</c:v>
                </c:pt>
                <c:pt idx="5">
                  <c:v>1089129.1133300001</c:v>
                </c:pt>
                <c:pt idx="6">
                  <c:v>989192.44793999998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'2002_2023_AYLIK_IHR'!$A$45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'2002_2023_AYLIK_IHR'!$C$45:$N$45</c:f>
              <c:numCache>
                <c:formatCode>#,##0</c:formatCode>
                <c:ptCount val="12"/>
                <c:pt idx="0">
                  <c:v>1119856.8788900001</c:v>
                </c:pt>
                <c:pt idx="1">
                  <c:v>1241106.2379099999</c:v>
                </c:pt>
                <c:pt idx="2">
                  <c:v>1443490.8133700001</c:v>
                </c:pt>
                <c:pt idx="3">
                  <c:v>1496963.7752799999</c:v>
                </c:pt>
                <c:pt idx="4">
                  <c:v>1165758.5621799999</c:v>
                </c:pt>
                <c:pt idx="5">
                  <c:v>1343441.4222299999</c:v>
                </c:pt>
                <c:pt idx="6">
                  <c:v>978550.27092000004</c:v>
                </c:pt>
                <c:pt idx="7">
                  <c:v>1131631.90488</c:v>
                </c:pt>
                <c:pt idx="8">
                  <c:v>1187676.33451</c:v>
                </c:pt>
                <c:pt idx="9">
                  <c:v>1048139.63867</c:v>
                </c:pt>
                <c:pt idx="10">
                  <c:v>1127732.67395</c:v>
                </c:pt>
                <c:pt idx="11">
                  <c:v>1095932.2027199999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'2002_2023_AYLIK_IHR'!$C$48:$N$48</c:f>
              <c:numCache>
                <c:formatCode>#,##0</c:formatCode>
                <c:ptCount val="12"/>
                <c:pt idx="0">
                  <c:v>360872.06566000002</c:v>
                </c:pt>
                <c:pt idx="1">
                  <c:v>354642.20331999997</c:v>
                </c:pt>
                <c:pt idx="2">
                  <c:v>438295.96226</c:v>
                </c:pt>
                <c:pt idx="3">
                  <c:v>373842.89741999999</c:v>
                </c:pt>
                <c:pt idx="4">
                  <c:v>450093.43732999999</c:v>
                </c:pt>
                <c:pt idx="5">
                  <c:v>412797.61969999998</c:v>
                </c:pt>
                <c:pt idx="6">
                  <c:v>372559.96054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'2002_2023_AYLIK_IHR'!$A$49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428044.04252000002</c:v>
                </c:pt>
                <c:pt idx="2">
                  <c:v>512999.46243999997</c:v>
                </c:pt>
                <c:pt idx="3">
                  <c:v>565765.46421000001</c:v>
                </c:pt>
                <c:pt idx="4">
                  <c:v>444256.85512999998</c:v>
                </c:pt>
                <c:pt idx="5">
                  <c:v>522786.63435000001</c:v>
                </c:pt>
                <c:pt idx="6">
                  <c:v>416802.67871000001</c:v>
                </c:pt>
                <c:pt idx="7">
                  <c:v>473865.71408000001</c:v>
                </c:pt>
                <c:pt idx="8">
                  <c:v>458797.53444000002</c:v>
                </c:pt>
                <c:pt idx="9">
                  <c:v>413664.89697</c:v>
                </c:pt>
                <c:pt idx="10">
                  <c:v>416755.06638999999</c:v>
                </c:pt>
                <c:pt idx="11">
                  <c:v>439790.88270000002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'2002_2023_AYLIK_IHR'!$C$50:$N$50</c:f>
              <c:numCache>
                <c:formatCode>#,##0</c:formatCode>
                <c:ptCount val="12"/>
                <c:pt idx="0">
                  <c:v>414354.69144999998</c:v>
                </c:pt>
                <c:pt idx="1">
                  <c:v>525664.43648000003</c:v>
                </c:pt>
                <c:pt idx="2">
                  <c:v>737765.07149</c:v>
                </c:pt>
                <c:pt idx="3">
                  <c:v>474129.33951999998</c:v>
                </c:pt>
                <c:pt idx="4">
                  <c:v>459367.48034000001</c:v>
                </c:pt>
                <c:pt idx="5">
                  <c:v>439730.52351000003</c:v>
                </c:pt>
                <c:pt idx="6">
                  <c:v>497574.60186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'2002_2023_AYLIK_IHR'!$A$51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'2002_2023_AYLIK_IHR'!$C$51:$N$51</c:f>
              <c:numCache>
                <c:formatCode>#,##0</c:formatCode>
                <c:ptCount val="12"/>
                <c:pt idx="0">
                  <c:v>358948.23914999998</c:v>
                </c:pt>
                <c:pt idx="1">
                  <c:v>490368.09152999998</c:v>
                </c:pt>
                <c:pt idx="2">
                  <c:v>434421.48194000003</c:v>
                </c:pt>
                <c:pt idx="3">
                  <c:v>528519.02058999997</c:v>
                </c:pt>
                <c:pt idx="4">
                  <c:v>352247.50109999999</c:v>
                </c:pt>
                <c:pt idx="5">
                  <c:v>532181.44374000002</c:v>
                </c:pt>
                <c:pt idx="6">
                  <c:v>370694.84694999998</c:v>
                </c:pt>
                <c:pt idx="7">
                  <c:v>500628.32678</c:v>
                </c:pt>
                <c:pt idx="8">
                  <c:v>603034.33155</c:v>
                </c:pt>
                <c:pt idx="9">
                  <c:v>535537.90162999998</c:v>
                </c:pt>
                <c:pt idx="10">
                  <c:v>604514.49672000005</c:v>
                </c:pt>
                <c:pt idx="11">
                  <c:v>547259.74002000003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'2002_2023_AYLIK_IHR'!$C$46:$N$46</c:f>
              <c:numCache>
                <c:formatCode>#,##0</c:formatCode>
                <c:ptCount val="12"/>
                <c:pt idx="0">
                  <c:v>1105780.9396500001</c:v>
                </c:pt>
                <c:pt idx="1">
                  <c:v>1056877.11087</c:v>
                </c:pt>
                <c:pt idx="2">
                  <c:v>1388803.3333999999</c:v>
                </c:pt>
                <c:pt idx="3">
                  <c:v>1067062.4480699999</c:v>
                </c:pt>
                <c:pt idx="4">
                  <c:v>1250109.70435</c:v>
                </c:pt>
                <c:pt idx="5">
                  <c:v>1316444.22682</c:v>
                </c:pt>
                <c:pt idx="6">
                  <c:v>1162003.0794200001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'2002_2023_AYLIK_IHR'!$A$47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'2002_2023_AYLIK_IHR'!$C$47:$N$47</c:f>
              <c:numCache>
                <c:formatCode>#,##0</c:formatCode>
                <c:ptCount val="12"/>
                <c:pt idx="0">
                  <c:v>1623913.35512</c:v>
                </c:pt>
                <c:pt idx="1">
                  <c:v>1746701.55259</c:v>
                </c:pt>
                <c:pt idx="2">
                  <c:v>2254350.4908799999</c:v>
                </c:pt>
                <c:pt idx="3">
                  <c:v>2016303.9983900001</c:v>
                </c:pt>
                <c:pt idx="4">
                  <c:v>1903111.08714</c:v>
                </c:pt>
                <c:pt idx="5">
                  <c:v>2283535.2965500001</c:v>
                </c:pt>
                <c:pt idx="6">
                  <c:v>1596981.80024</c:v>
                </c:pt>
                <c:pt idx="7">
                  <c:v>1804277.5189499999</c:v>
                </c:pt>
                <c:pt idx="8">
                  <c:v>1755004.54688</c:v>
                </c:pt>
                <c:pt idx="9">
                  <c:v>1379824.86243</c:v>
                </c:pt>
                <c:pt idx="10">
                  <c:v>1337986.6145500001</c:v>
                </c:pt>
                <c:pt idx="11">
                  <c:v>1330538.5491299999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'2002_2023_AYLIK_IHR'!$C$60:$N$60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479015.51303999999</c:v>
                </c:pt>
                <c:pt idx="3">
                  <c:v>467307.20747999998</c:v>
                </c:pt>
                <c:pt idx="4">
                  <c:v>546810.00312999997</c:v>
                </c:pt>
                <c:pt idx="5">
                  <c:v>482838.75122999999</c:v>
                </c:pt>
                <c:pt idx="6">
                  <c:v>462858.99057999998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'2002_2023_AYLIK_IHR'!$A$61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515295.40437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185364.09646</c:v>
                </c:pt>
                <c:pt idx="6">
                  <c:v>202630.02340999999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'2002_2023_AYLIK_IHR'!$A$39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189314.94339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'2002_2023_AYLIK_IHR'!$C$52:$N$52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287110.70542000001</c:v>
                </c:pt>
                <c:pt idx="2">
                  <c:v>505895.29898000002</c:v>
                </c:pt>
                <c:pt idx="3">
                  <c:v>417862.30572</c:v>
                </c:pt>
                <c:pt idx="4">
                  <c:v>553859.89242000005</c:v>
                </c:pt>
                <c:pt idx="5">
                  <c:v>334017.58704000001</c:v>
                </c:pt>
                <c:pt idx="6">
                  <c:v>657533.5183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'2002_2023_AYLIK_IHR'!$A$53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325086.05401000002</c:v>
                </c:pt>
                <c:pt idx="2">
                  <c:v>326941.74854</c:v>
                </c:pt>
                <c:pt idx="3">
                  <c:v>390461.09840999998</c:v>
                </c:pt>
                <c:pt idx="4">
                  <c:v>330384.31631000002</c:v>
                </c:pt>
                <c:pt idx="5">
                  <c:v>286911.48207999999</c:v>
                </c:pt>
                <c:pt idx="6">
                  <c:v>294368.00948000001</c:v>
                </c:pt>
                <c:pt idx="7">
                  <c:v>333532.23485000001</c:v>
                </c:pt>
                <c:pt idx="8">
                  <c:v>166231.57717999999</c:v>
                </c:pt>
                <c:pt idx="9">
                  <c:v>464524.54810000001</c:v>
                </c:pt>
                <c:pt idx="10">
                  <c:v>503261.04168000002</c:v>
                </c:pt>
                <c:pt idx="11">
                  <c:v>647435.86632000003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'2002_2023_AYLIK_IHR'!$C$54:$N$54</c:f>
              <c:numCache>
                <c:formatCode>#,##0</c:formatCode>
                <c:ptCount val="12"/>
                <c:pt idx="0">
                  <c:v>525336.50225999998</c:v>
                </c:pt>
                <c:pt idx="1">
                  <c:v>565933.45203000004</c:v>
                </c:pt>
                <c:pt idx="2">
                  <c:v>673534.16400999995</c:v>
                </c:pt>
                <c:pt idx="3">
                  <c:v>562743.16861000005</c:v>
                </c:pt>
                <c:pt idx="4">
                  <c:v>637968.34496999998</c:v>
                </c:pt>
                <c:pt idx="5">
                  <c:v>617618.17899000004</c:v>
                </c:pt>
                <c:pt idx="6">
                  <c:v>570182.42648999998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'2002_2023_AYLIK_IHR'!$A$55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536898.83403999999</c:v>
                </c:pt>
                <c:pt idx="2">
                  <c:v>616160.55461999995</c:v>
                </c:pt>
                <c:pt idx="3">
                  <c:v>634996.07065999997</c:v>
                </c:pt>
                <c:pt idx="4">
                  <c:v>494716.69890000002</c:v>
                </c:pt>
                <c:pt idx="5">
                  <c:v>619966.64288000006</c:v>
                </c:pt>
                <c:pt idx="6">
                  <c:v>458391.53563</c:v>
                </c:pt>
                <c:pt idx="7">
                  <c:v>544491.95169999998</c:v>
                </c:pt>
                <c:pt idx="8">
                  <c:v>576829.57843999995</c:v>
                </c:pt>
                <c:pt idx="9">
                  <c:v>551133.91248000006</c:v>
                </c:pt>
                <c:pt idx="10">
                  <c:v>598846.71713999996</c:v>
                </c:pt>
                <c:pt idx="11">
                  <c:v>586368.08001000003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'2002_2023_AYLIK_IHR'!$C$83:$N$83</c:f>
              <c:numCache>
                <c:formatCode>#,##0</c:formatCode>
                <c:ptCount val="12"/>
                <c:pt idx="0">
                  <c:v>19336135.791999999</c:v>
                </c:pt>
                <c:pt idx="1">
                  <c:v>18581601.221999999</c:v>
                </c:pt>
                <c:pt idx="2">
                  <c:v>23585599.392000001</c:v>
                </c:pt>
                <c:pt idx="3">
                  <c:v>19285695.16</c:v>
                </c:pt>
                <c:pt idx="4">
                  <c:v>21648354.063999999</c:v>
                </c:pt>
                <c:pt idx="5">
                  <c:v>20904106.993999999</c:v>
                </c:pt>
                <c:pt idx="6">
                  <c:v>20093178.967999998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'2002_2023_AYLIK_IHR'!$C$26:$N$26</c:f>
              <c:numCache>
                <c:formatCode>#,##0</c:formatCode>
                <c:ptCount val="12"/>
                <c:pt idx="0">
                  <c:v>817187.79682000005</c:v>
                </c:pt>
                <c:pt idx="1">
                  <c:v>715463.04856999998</c:v>
                </c:pt>
                <c:pt idx="2">
                  <c:v>901423.69805999997</c:v>
                </c:pt>
                <c:pt idx="3">
                  <c:v>757178.47236999997</c:v>
                </c:pt>
                <c:pt idx="4">
                  <c:v>848111.13983999996</c:v>
                </c:pt>
                <c:pt idx="5">
                  <c:v>771411.67021000001</c:v>
                </c:pt>
                <c:pt idx="6">
                  <c:v>698358.42090999999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'2002_2023_AYLIK_IHR'!$A$27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'2002_2023_AYLIK_IHR'!$C$27:$N$27</c:f>
              <c:numCache>
                <c:formatCode>#,##0</c:formatCode>
                <c:ptCount val="12"/>
                <c:pt idx="0">
                  <c:v>814822.90006000001</c:v>
                </c:pt>
                <c:pt idx="1">
                  <c:v>879786.30168000003</c:v>
                </c:pt>
                <c:pt idx="2">
                  <c:v>950764.31969999999</c:v>
                </c:pt>
                <c:pt idx="3">
                  <c:v>992915.25086000003</c:v>
                </c:pt>
                <c:pt idx="4">
                  <c:v>766271.68854</c:v>
                </c:pt>
                <c:pt idx="5">
                  <c:v>980872.72842000006</c:v>
                </c:pt>
                <c:pt idx="6">
                  <c:v>726524.83891000005</c:v>
                </c:pt>
                <c:pt idx="7">
                  <c:v>834420.01320000004</c:v>
                </c:pt>
                <c:pt idx="8">
                  <c:v>933424.89170000004</c:v>
                </c:pt>
                <c:pt idx="9">
                  <c:v>832643.45106999995</c:v>
                </c:pt>
                <c:pt idx="10">
                  <c:v>842771.41049000004</c:v>
                </c:pt>
                <c:pt idx="11">
                  <c:v>797247.67087000003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'2002_2023_AYLIK_IHR'!$C$28:$N$28</c:f>
              <c:numCache>
                <c:formatCode>#,##0</c:formatCode>
                <c:ptCount val="12"/>
                <c:pt idx="0">
                  <c:v>177833.93994000001</c:v>
                </c:pt>
                <c:pt idx="1">
                  <c:v>171577.17186</c:v>
                </c:pt>
                <c:pt idx="2">
                  <c:v>219579.15945000001</c:v>
                </c:pt>
                <c:pt idx="3">
                  <c:v>146248.18781</c:v>
                </c:pt>
                <c:pt idx="4">
                  <c:v>149361.83425000001</c:v>
                </c:pt>
                <c:pt idx="5">
                  <c:v>160495.18659999999</c:v>
                </c:pt>
                <c:pt idx="6">
                  <c:v>135221.75932000001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'2002_2023_AYLIK_IHR'!$A$29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'2002_2023_AYLIK_IHR'!$C$29:$N$29</c:f>
              <c:numCache>
                <c:formatCode>#,##0</c:formatCode>
                <c:ptCount val="12"/>
                <c:pt idx="0">
                  <c:v>132687.614</c:v>
                </c:pt>
                <c:pt idx="1">
                  <c:v>177384.58153</c:v>
                </c:pt>
                <c:pt idx="2">
                  <c:v>191676.07766000001</c:v>
                </c:pt>
                <c:pt idx="3">
                  <c:v>186942.25571999999</c:v>
                </c:pt>
                <c:pt idx="4">
                  <c:v>116439.71348999999</c:v>
                </c:pt>
                <c:pt idx="5">
                  <c:v>171939.18301000001</c:v>
                </c:pt>
                <c:pt idx="6">
                  <c:v>155360.30416</c:v>
                </c:pt>
                <c:pt idx="7">
                  <c:v>190900.39696000001</c:v>
                </c:pt>
                <c:pt idx="8">
                  <c:v>209734.17110000001</c:v>
                </c:pt>
                <c:pt idx="9">
                  <c:v>168268.30948</c:v>
                </c:pt>
                <c:pt idx="10">
                  <c:v>173158.37473000001</c:v>
                </c:pt>
                <c:pt idx="11">
                  <c:v>182051.47237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'2002_2023_AYLIK_IHR'!$C$30:$N$30</c:f>
              <c:numCache>
                <c:formatCode>#,##0</c:formatCode>
                <c:ptCount val="12"/>
                <c:pt idx="0">
                  <c:v>209266.78195999999</c:v>
                </c:pt>
                <c:pt idx="1">
                  <c:v>131957.88537</c:v>
                </c:pt>
                <c:pt idx="2">
                  <c:v>262444.46178999997</c:v>
                </c:pt>
                <c:pt idx="3">
                  <c:v>216373.32749</c:v>
                </c:pt>
                <c:pt idx="4">
                  <c:v>233627.8365</c:v>
                </c:pt>
                <c:pt idx="5">
                  <c:v>225596.21763</c:v>
                </c:pt>
                <c:pt idx="6">
                  <c:v>187815.29962000001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'2002_2023_AYLIK_IHR'!$A$31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251000.23457999999</c:v>
                </c:pt>
                <c:pt idx="2">
                  <c:v>259245.27828999999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225184.98795000001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245518.36559999999</c:v>
                </c:pt>
                <c:pt idx="9">
                  <c:v>256622.58987</c:v>
                </c:pt>
                <c:pt idx="10">
                  <c:v>256439.34284</c:v>
                </c:pt>
                <c:pt idx="11">
                  <c:v>260559.78106000001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'2002_2023_AYLIK_IHR'!$C$3:$N$3</c:f>
              <c:numCache>
                <c:formatCode>#,##0</c:formatCode>
                <c:ptCount val="12"/>
                <c:pt idx="0">
                  <c:v>2549557.3796999999</c:v>
                </c:pt>
                <c:pt idx="1">
                  <c:v>2742220.7013499998</c:v>
                </c:pt>
                <c:pt idx="2">
                  <c:v>2963244.4834699999</c:v>
                </c:pt>
                <c:pt idx="3">
                  <c:v>2748701.2679500002</c:v>
                </c:pt>
                <c:pt idx="4">
                  <c:v>2408022.7561699999</c:v>
                </c:pt>
                <c:pt idx="5">
                  <c:v>2984396.7130100001</c:v>
                </c:pt>
                <c:pt idx="6">
                  <c:v>2311607.8774600001</c:v>
                </c:pt>
                <c:pt idx="7">
                  <c:v>2759822.3030700004</c:v>
                </c:pt>
                <c:pt idx="8">
                  <c:v>2981996.6354700001</c:v>
                </c:pt>
                <c:pt idx="9">
                  <c:v>3024017.0230100001</c:v>
                </c:pt>
                <c:pt idx="10">
                  <c:v>3317948.5789700001</c:v>
                </c:pt>
                <c:pt idx="11">
                  <c:v>3425568.74493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'2002_2023_AYLIK_IHR'!$A$2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'2002_2023_AYLIK_IHR'!$C$2:$N$2</c:f>
              <c:numCache>
                <c:formatCode>#,##0</c:formatCode>
                <c:ptCount val="12"/>
                <c:pt idx="0">
                  <c:v>2860407.9321999997</c:v>
                </c:pt>
                <c:pt idx="1">
                  <c:v>2544489.7920000004</c:v>
                </c:pt>
                <c:pt idx="2">
                  <c:v>3182215.6628399999</c:v>
                </c:pt>
                <c:pt idx="3">
                  <c:v>2553325.6327599999</c:v>
                </c:pt>
                <c:pt idx="4">
                  <c:v>2887287.2034299998</c:v>
                </c:pt>
                <c:pt idx="5">
                  <c:v>2569835.7373900004</c:v>
                </c:pt>
                <c:pt idx="6">
                  <c:v>3105805.0226099994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'2002_2023_AYLIK_IHR'!$A$70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'2002_2023_AYLIK_IHR'!$C$70:$N$70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'2002_2023_AYLIK_IHR'!$A$71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'2002_2023_AYLIK_IHR'!$A$72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'2002_2023_AYLIK_IHR'!$C$72:$N$72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'2002_2023_AYLIK_IHR'!$A$73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'2002_2023_AYLIK_IHR'!$C$73:$N$73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'2002_2023_AYLIK_IHR'!$A$74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'2002_2023_AYLIK_IHR'!$C$74:$N$74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'2002_2023_AYLIK_IHR'!$A$75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'2002_2023_AYLIK_IHR'!$C$75:$N$75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'2002_2023_AYLIK_IHR'!$A$76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'2002_2023_AYLIK_IHR'!$C$76:$N$76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'2002_2023_AYLIK_IHR'!$A$77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'2002_2023_AYLIK_IHR'!$C$77:$N$77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'2002_2023_AYLIK_IHR'!$A$78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'2002_2023_AYLIK_IHR'!$C$78:$N$78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'2002_2023_AYLIK_IHR'!$A$79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'2002_2023_AYLIK_IHR'!$C$79:$N$79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'2002_2023_AYLIK_IHR'!$A$81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'2002_2023_AYLIK_IHR'!$C$81:$N$81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'2002_2023_AYLIK_IHR'!$C$83:$N$83</c:f>
              <c:numCache>
                <c:formatCode>#,##0</c:formatCode>
                <c:ptCount val="12"/>
                <c:pt idx="0">
                  <c:v>19336135.791999999</c:v>
                </c:pt>
                <c:pt idx="1">
                  <c:v>18581601.221999999</c:v>
                </c:pt>
                <c:pt idx="2">
                  <c:v>23585599.392000001</c:v>
                </c:pt>
                <c:pt idx="3">
                  <c:v>19285695.16</c:v>
                </c:pt>
                <c:pt idx="4">
                  <c:v>21648354.063999999</c:v>
                </c:pt>
                <c:pt idx="5">
                  <c:v>20904106.993999999</c:v>
                </c:pt>
                <c:pt idx="6">
                  <c:v>20093178.967999998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'2002_2023_AYLIK_IHR'!$A$62:$A$83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'2002_2023_AYLIK_IHR'!$A$62:$A$82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'2002_2023_AYLIK_IHR'!$O$62:$O$83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143434671.59200001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'2002_2023_AYLIK_IHR'!$C$4:$N$4</c:f>
              <c:numCache>
                <c:formatCode>#,##0</c:formatCode>
                <c:ptCount val="12"/>
                <c:pt idx="0">
                  <c:v>982828.02622</c:v>
                </c:pt>
                <c:pt idx="1">
                  <c:v>822420.46898000001</c:v>
                </c:pt>
                <c:pt idx="2">
                  <c:v>1114885.00235</c:v>
                </c:pt>
                <c:pt idx="3">
                  <c:v>857197.59028999996</c:v>
                </c:pt>
                <c:pt idx="4">
                  <c:v>937283.19504999998</c:v>
                </c:pt>
                <c:pt idx="5">
                  <c:v>772975.74473000003</c:v>
                </c:pt>
                <c:pt idx="6">
                  <c:v>1399416.7448700001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'2002_2023_AYLIK_IHR'!$A$5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'2002_2023_AYLIK_IHR'!$C$5:$N$5</c:f>
              <c:numCache>
                <c:formatCode>#,##0</c:formatCode>
                <c:ptCount val="12"/>
                <c:pt idx="0">
                  <c:v>828945.51020000002</c:v>
                </c:pt>
                <c:pt idx="1">
                  <c:v>938099.47031999996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864789.17327999999</c:v>
                </c:pt>
                <c:pt idx="5">
                  <c:v>994772.19979999994</c:v>
                </c:pt>
                <c:pt idx="6">
                  <c:v>826260.72427000001</c:v>
                </c:pt>
                <c:pt idx="7">
                  <c:v>993087.55908000004</c:v>
                </c:pt>
                <c:pt idx="8">
                  <c:v>1009053.02439</c:v>
                </c:pt>
                <c:pt idx="9">
                  <c:v>1039700.78813</c:v>
                </c:pt>
                <c:pt idx="10">
                  <c:v>1072880.19361</c:v>
                </c:pt>
                <c:pt idx="11">
                  <c:v>1122288.80834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'2002_2023_AYLIK_IHR'!$C$6:$N$6</c:f>
              <c:numCache>
                <c:formatCode>#,##0</c:formatCode>
                <c:ptCount val="12"/>
                <c:pt idx="0">
                  <c:v>324179.87316000002</c:v>
                </c:pt>
                <c:pt idx="1">
                  <c:v>308105.37738000002</c:v>
                </c:pt>
                <c:pt idx="2">
                  <c:v>306937.61444999999</c:v>
                </c:pt>
                <c:pt idx="3">
                  <c:v>235002.19422999999</c:v>
                </c:pt>
                <c:pt idx="4">
                  <c:v>249029.27971</c:v>
                </c:pt>
                <c:pt idx="5">
                  <c:v>272704.69756</c:v>
                </c:pt>
                <c:pt idx="6">
                  <c:v>197338.28125999999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'2002_2023_AYLIK_IHR'!$A$7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209873.58611</c:v>
                </c:pt>
                <c:pt idx="4">
                  <c:v>189527.81724</c:v>
                </c:pt>
                <c:pt idx="5">
                  <c:v>293428.89767999999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178508.83384000001</c:v>
                </c:pt>
                <c:pt idx="9">
                  <c:v>238876.24402000001</c:v>
                </c:pt>
                <c:pt idx="10">
                  <c:v>354076.34114999999</c:v>
                </c:pt>
                <c:pt idx="11">
                  <c:v>414758.38095000002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'2002_2023_AYLIK_IHR'!$C$8:$N$8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170736.32375000001</c:v>
                </c:pt>
                <c:pt idx="2">
                  <c:v>208492.76095</c:v>
                </c:pt>
                <c:pt idx="3">
                  <c:v>168456.80403</c:v>
                </c:pt>
                <c:pt idx="4">
                  <c:v>185314.53771999999</c:v>
                </c:pt>
                <c:pt idx="5">
                  <c:v>169954.10279</c:v>
                </c:pt>
                <c:pt idx="6">
                  <c:v>185870.77247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'2002_2023_AYLIK_IHR'!$A$9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229785.32113999999</c:v>
                </c:pt>
                <c:pt idx="3">
                  <c:v>206672.23843999999</c:v>
                </c:pt>
                <c:pt idx="4">
                  <c:v>157716.62091999999</c:v>
                </c:pt>
                <c:pt idx="5">
                  <c:v>182173.97292</c:v>
                </c:pt>
                <c:pt idx="6">
                  <c:v>160742.92937999999</c:v>
                </c:pt>
                <c:pt idx="7">
                  <c:v>235788.68835000001</c:v>
                </c:pt>
                <c:pt idx="8">
                  <c:v>261484.11749999999</c:v>
                </c:pt>
                <c:pt idx="9">
                  <c:v>246193.94370999999</c:v>
                </c:pt>
                <c:pt idx="10">
                  <c:v>231119.84904999999</c:v>
                </c:pt>
                <c:pt idx="11">
                  <c:v>237137.17118999999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488632</xdr:colOff>
      <xdr:row>0</xdr:row>
      <xdr:rowOff>35720</xdr:rowOff>
    </xdr:from>
    <xdr:to>
      <xdr:col>0</xdr:col>
      <xdr:colOff>2930917</xdr:colOff>
      <xdr:row>3</xdr:row>
      <xdr:rowOff>150115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" y="35720"/>
          <a:ext cx="2442285" cy="7573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357188</xdr:colOff>
      <xdr:row>0</xdr:row>
      <xdr:rowOff>35719</xdr:rowOff>
    </xdr:from>
    <xdr:to>
      <xdr:col>0</xdr:col>
      <xdr:colOff>2805188</xdr:colOff>
      <xdr:row>3</xdr:row>
      <xdr:rowOff>150114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8E7B40B1-5DB9-4A9A-B5A4-F9C655ACE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8" y="35719"/>
          <a:ext cx="2448000" cy="757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770096</xdr:colOff>
      <xdr:row>0</xdr:row>
      <xdr:rowOff>23812</xdr:rowOff>
    </xdr:from>
    <xdr:to>
      <xdr:col>0</xdr:col>
      <xdr:colOff>2787565</xdr:colOff>
      <xdr:row>3</xdr:row>
      <xdr:rowOff>154320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10AA0734-4C3D-4D01-B2C6-0D20E8358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096" y="23812"/>
          <a:ext cx="2017469" cy="630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416719</xdr:colOff>
      <xdr:row>0</xdr:row>
      <xdr:rowOff>107157</xdr:rowOff>
    </xdr:from>
    <xdr:to>
      <xdr:col>1</xdr:col>
      <xdr:colOff>650156</xdr:colOff>
      <xdr:row>4</xdr:row>
      <xdr:rowOff>54865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FD5D016-D55C-4220-B406-555552EAE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107157"/>
          <a:ext cx="2448000" cy="757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133351</xdr:colOff>
      <xdr:row>0</xdr:row>
      <xdr:rowOff>47625</xdr:rowOff>
    </xdr:from>
    <xdr:to>
      <xdr:col>5</xdr:col>
      <xdr:colOff>1</xdr:colOff>
      <xdr:row>3</xdr:row>
      <xdr:rowOff>69879</xdr:rowOff>
    </xdr:to>
    <xdr:pic>
      <xdr:nvPicPr>
        <xdr:cNvPr id="8" name="Resim 3">
          <a:extLst>
            <a:ext uri="{FF2B5EF4-FFF2-40B4-BE49-F238E27FC236}">
              <a16:creationId xmlns:a16="http://schemas.microsoft.com/office/drawing/2014/main" id="{FBC57125-A3C7-4145-A870-5114900F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1" y="47625"/>
          <a:ext cx="1752600" cy="5366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3" sqref="B3"/>
    </sheetView>
  </sheetViews>
  <sheetFormatPr defaultColWidth="9.21875" defaultRowHeight="13.2" x14ac:dyDescent="0.25"/>
  <cols>
    <col min="1" max="1" width="50.77734375" style="1" customWidth="1"/>
    <col min="2" max="3" width="17.77734375" style="1" customWidth="1"/>
    <col min="4" max="5" width="10.77734375" style="1" customWidth="1"/>
    <col min="6" max="7" width="17.77734375" style="1" customWidth="1"/>
    <col min="8" max="9" width="10.77734375" style="1" customWidth="1"/>
    <col min="10" max="11" width="17.77734375" style="1" customWidth="1"/>
    <col min="12" max="13" width="10.77734375" style="1" customWidth="1"/>
    <col min="14" max="16384" width="9.21875" style="1"/>
  </cols>
  <sheetData>
    <row r="1" spans="1:13" ht="24.6" x14ac:dyDescent="0.4">
      <c r="B1" s="157" t="s">
        <v>124</v>
      </c>
      <c r="C1" s="157"/>
      <c r="D1" s="157"/>
      <c r="E1" s="157"/>
      <c r="F1" s="157"/>
      <c r="G1" s="157"/>
      <c r="H1" s="157"/>
      <c r="I1" s="157"/>
      <c r="J1" s="157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4" t="s">
        <v>125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3"/>
      <c r="B6" s="153" t="s">
        <v>126</v>
      </c>
      <c r="C6" s="153"/>
      <c r="D6" s="153"/>
      <c r="E6" s="153"/>
      <c r="F6" s="153" t="s">
        <v>127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4" t="s">
        <v>1</v>
      </c>
      <c r="B7" s="5">
        <v>2022</v>
      </c>
      <c r="C7" s="6">
        <v>2023</v>
      </c>
      <c r="D7" s="7" t="s">
        <v>118</v>
      </c>
      <c r="E7" s="7" t="s">
        <v>119</v>
      </c>
      <c r="F7" s="5">
        <v>2022</v>
      </c>
      <c r="G7" s="6">
        <v>2023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5" t="s">
        <v>2</v>
      </c>
      <c r="B8" s="8">
        <f>B9+B18+B20</f>
        <v>2311607.8774600001</v>
      </c>
      <c r="C8" s="8">
        <f>C9+C18+C20</f>
        <v>3105805.0226099994</v>
      </c>
      <c r="D8" s="10">
        <f t="shared" ref="D8:D46" si="0">(C8-B8)/B8*100</f>
        <v>34.356914634789398</v>
      </c>
      <c r="E8" s="10">
        <f>C8/C$44*100</f>
        <v>17.662083620712529</v>
      </c>
      <c r="F8" s="8">
        <f>F9+F18+F20</f>
        <v>18707751.179110002</v>
      </c>
      <c r="G8" s="8">
        <f>G9+G18+G20</f>
        <v>19703366.983229998</v>
      </c>
      <c r="H8" s="10">
        <f t="shared" ref="H8:H46" si="1">(G8-F8)/F8*100</f>
        <v>5.3219427315868435</v>
      </c>
      <c r="I8" s="10">
        <f t="shared" ref="I8:I44" si="2">G8/G$44*100</f>
        <v>15.721618782768463</v>
      </c>
      <c r="J8" s="8">
        <f>J9+J18+J20</f>
        <v>32805774.835540004</v>
      </c>
      <c r="K8" s="8">
        <f>K9+K18+K20</f>
        <v>35212720.268680006</v>
      </c>
      <c r="L8" s="10">
        <f t="shared" ref="L8:L46" si="3">(K8-J8)/J8*100</f>
        <v>7.3369565120969122</v>
      </c>
      <c r="M8" s="10">
        <f t="shared" ref="M8:M44" si="4">K8/K$44*100</f>
        <v>15.895737191900693</v>
      </c>
    </row>
    <row r="9" spans="1:13" ht="15.6" x14ac:dyDescent="0.3">
      <c r="A9" s="9" t="s">
        <v>3</v>
      </c>
      <c r="B9" s="8">
        <f>B10+B11+B12+B13+B14+B15+B16+B17</f>
        <v>1387822.4042</v>
      </c>
      <c r="C9" s="8">
        <f>C10+C11+C12+C13+C14+C15+C16+C17</f>
        <v>2196550.9325899994</v>
      </c>
      <c r="D9" s="10">
        <f t="shared" si="0"/>
        <v>58.273200226666255</v>
      </c>
      <c r="E9" s="10">
        <f t="shared" ref="E9:E44" si="5">C9/C$44*100</f>
        <v>12.491339915458141</v>
      </c>
      <c r="F9" s="8">
        <f>F10+F11+F12+F13+F14+F15+F16+F17</f>
        <v>11614672.125150003</v>
      </c>
      <c r="G9" s="8">
        <f>G10+G11+G12+G13+G14+G15+G16+G17</f>
        <v>13120929.120399999</v>
      </c>
      <c r="H9" s="10">
        <f t="shared" si="1"/>
        <v>12.968570950775272</v>
      </c>
      <c r="I9" s="10">
        <f t="shared" si="2"/>
        <v>10.46939063167356</v>
      </c>
      <c r="J9" s="8">
        <f>J10+J11+J12+J13+J14+J15+J16+J17</f>
        <v>20833176.484450001</v>
      </c>
      <c r="K9" s="8">
        <f>K10+K11+K12+K13+K14+K15+K16+K17</f>
        <v>23223869.965790004</v>
      </c>
      <c r="L9" s="10">
        <f t="shared" si="3"/>
        <v>11.475415105922178</v>
      </c>
      <c r="M9" s="10">
        <f t="shared" si="4"/>
        <v>10.483726640211433</v>
      </c>
    </row>
    <row r="10" spans="1:13" ht="13.8" x14ac:dyDescent="0.25">
      <c r="A10" s="11" t="s">
        <v>130</v>
      </c>
      <c r="B10" s="12">
        <v>826260.72427000001</v>
      </c>
      <c r="C10" s="12">
        <v>1399416.7448700001</v>
      </c>
      <c r="D10" s="13">
        <f t="shared" si="0"/>
        <v>69.367453125208442</v>
      </c>
      <c r="E10" s="13">
        <f t="shared" si="5"/>
        <v>7.9581993680171133</v>
      </c>
      <c r="F10" s="12">
        <v>6225340.7728199996</v>
      </c>
      <c r="G10" s="12">
        <v>6887006.7724900004</v>
      </c>
      <c r="H10" s="13">
        <f t="shared" si="1"/>
        <v>10.628590848533975</v>
      </c>
      <c r="I10" s="13">
        <f t="shared" si="2"/>
        <v>5.4952483564655585</v>
      </c>
      <c r="J10" s="12">
        <v>10587669.44844</v>
      </c>
      <c r="K10" s="12">
        <v>12124017.14604</v>
      </c>
      <c r="L10" s="13">
        <f t="shared" si="3"/>
        <v>14.510725944758002</v>
      </c>
      <c r="M10" s="13">
        <f t="shared" si="4"/>
        <v>5.4730276102799404</v>
      </c>
    </row>
    <row r="11" spans="1:13" ht="13.8" x14ac:dyDescent="0.25">
      <c r="A11" s="11" t="s">
        <v>131</v>
      </c>
      <c r="B11" s="12">
        <v>155047.71494000001</v>
      </c>
      <c r="C11" s="12">
        <v>197338.28125999999</v>
      </c>
      <c r="D11" s="13">
        <f t="shared" si="0"/>
        <v>27.275839786716936</v>
      </c>
      <c r="E11" s="13">
        <f t="shared" si="5"/>
        <v>1.1222228052979344</v>
      </c>
      <c r="F11" s="12">
        <v>1610941.4898000001</v>
      </c>
      <c r="G11" s="12">
        <v>1893297.3177499999</v>
      </c>
      <c r="H11" s="13">
        <f t="shared" si="1"/>
        <v>17.52737946957059</v>
      </c>
      <c r="I11" s="13">
        <f t="shared" si="2"/>
        <v>1.5106909746663013</v>
      </c>
      <c r="J11" s="12">
        <v>3053787.23178</v>
      </c>
      <c r="K11" s="12">
        <v>3234339.89971</v>
      </c>
      <c r="L11" s="13">
        <f t="shared" si="3"/>
        <v>5.9124180640692163</v>
      </c>
      <c r="M11" s="13">
        <f t="shared" si="4"/>
        <v>1.4600467286475809</v>
      </c>
    </row>
    <row r="12" spans="1:13" ht="13.8" x14ac:dyDescent="0.25">
      <c r="A12" s="11" t="s">
        <v>132</v>
      </c>
      <c r="B12" s="12">
        <v>160742.92937999999</v>
      </c>
      <c r="C12" s="12">
        <v>185870.77247</v>
      </c>
      <c r="D12" s="13">
        <f t="shared" si="0"/>
        <v>15.632316262320447</v>
      </c>
      <c r="E12" s="13">
        <f t="shared" si="5"/>
        <v>1.0570094072591776</v>
      </c>
      <c r="F12" s="12">
        <v>1312858.54687</v>
      </c>
      <c r="G12" s="12">
        <v>1259266.8521799999</v>
      </c>
      <c r="H12" s="13">
        <f t="shared" si="1"/>
        <v>-4.0820616065431086</v>
      </c>
      <c r="I12" s="13">
        <f t="shared" si="2"/>
        <v>1.0047883396071902</v>
      </c>
      <c r="J12" s="12">
        <v>2252569.5882299999</v>
      </c>
      <c r="K12" s="12">
        <v>2470990.6219799998</v>
      </c>
      <c r="L12" s="13">
        <f t="shared" si="3"/>
        <v>9.6965276851503841</v>
      </c>
      <c r="M12" s="13">
        <f t="shared" si="4"/>
        <v>1.1154553590561809</v>
      </c>
    </row>
    <row r="13" spans="1:13" ht="13.8" x14ac:dyDescent="0.25">
      <c r="A13" s="11" t="s">
        <v>133</v>
      </c>
      <c r="B13" s="12">
        <v>74147.693660000004</v>
      </c>
      <c r="C13" s="12">
        <v>101485.91430999999</v>
      </c>
      <c r="D13" s="13">
        <f t="shared" si="0"/>
        <v>36.869954142279639</v>
      </c>
      <c r="E13" s="13">
        <f t="shared" si="5"/>
        <v>0.57712982361055543</v>
      </c>
      <c r="F13" s="12">
        <v>827308.31767000002</v>
      </c>
      <c r="G13" s="12">
        <v>825897.72248999996</v>
      </c>
      <c r="H13" s="13">
        <f t="shared" si="1"/>
        <v>-0.17050416995356812</v>
      </c>
      <c r="I13" s="13">
        <f t="shared" si="2"/>
        <v>0.65899646276678758</v>
      </c>
      <c r="J13" s="12">
        <v>1640786.44206</v>
      </c>
      <c r="K13" s="12">
        <v>1568667.0639299999</v>
      </c>
      <c r="L13" s="13">
        <f t="shared" si="3"/>
        <v>-4.3954152887474205</v>
      </c>
      <c r="M13" s="13">
        <f t="shared" si="4"/>
        <v>0.70812817639653747</v>
      </c>
    </row>
    <row r="14" spans="1:13" ht="13.8" x14ac:dyDescent="0.25">
      <c r="A14" s="11" t="s">
        <v>134</v>
      </c>
      <c r="B14" s="12">
        <v>85829.990950000007</v>
      </c>
      <c r="C14" s="12">
        <v>126884.69626</v>
      </c>
      <c r="D14" s="13">
        <f t="shared" si="0"/>
        <v>47.832587252533074</v>
      </c>
      <c r="E14" s="13">
        <f t="shared" si="5"/>
        <v>0.72156754825824176</v>
      </c>
      <c r="F14" s="12">
        <v>916991.38323000004</v>
      </c>
      <c r="G14" s="12">
        <v>968338.93648999999</v>
      </c>
      <c r="H14" s="13">
        <f t="shared" si="1"/>
        <v>5.5995676948603288</v>
      </c>
      <c r="I14" s="13">
        <f t="shared" si="2"/>
        <v>0.77265249258995194</v>
      </c>
      <c r="J14" s="12">
        <v>2005492.29534</v>
      </c>
      <c r="K14" s="12">
        <v>1798468.18643</v>
      </c>
      <c r="L14" s="13">
        <f t="shared" si="3"/>
        <v>-10.322857354827295</v>
      </c>
      <c r="M14" s="13">
        <f t="shared" si="4"/>
        <v>0.81186507095599625</v>
      </c>
    </row>
    <row r="15" spans="1:13" ht="13.8" x14ac:dyDescent="0.25">
      <c r="A15" s="11" t="s">
        <v>135</v>
      </c>
      <c r="B15" s="12">
        <v>24070.12631</v>
      </c>
      <c r="C15" s="12">
        <v>86459.957469999994</v>
      </c>
      <c r="D15" s="13">
        <f t="shared" si="0"/>
        <v>259.20026491128118</v>
      </c>
      <c r="E15" s="13">
        <f t="shared" si="5"/>
        <v>0.49168025280450595</v>
      </c>
      <c r="F15" s="12">
        <v>216700.76865000001</v>
      </c>
      <c r="G15" s="12">
        <v>646258.60043999995</v>
      </c>
      <c r="H15" s="13">
        <f t="shared" si="1"/>
        <v>198.22626124773552</v>
      </c>
      <c r="I15" s="13">
        <f t="shared" si="2"/>
        <v>0.51565965146214732</v>
      </c>
      <c r="J15" s="12">
        <v>366594.91962</v>
      </c>
      <c r="K15" s="12">
        <v>925020.55249000003</v>
      </c>
      <c r="L15" s="13">
        <f t="shared" si="3"/>
        <v>152.3277064092556</v>
      </c>
      <c r="M15" s="13">
        <f t="shared" si="4"/>
        <v>0.41757306698529073</v>
      </c>
    </row>
    <row r="16" spans="1:13" ht="13.8" x14ac:dyDescent="0.25">
      <c r="A16" s="11" t="s">
        <v>136</v>
      </c>
      <c r="B16" s="12">
        <v>56311.739930000003</v>
      </c>
      <c r="C16" s="12">
        <v>91731.096409999998</v>
      </c>
      <c r="D16" s="13">
        <f t="shared" si="0"/>
        <v>62.898707310463294</v>
      </c>
      <c r="E16" s="13">
        <f t="shared" si="5"/>
        <v>0.52165615150288491</v>
      </c>
      <c r="F16" s="12">
        <v>414462.32644999999</v>
      </c>
      <c r="G16" s="12">
        <v>548432.98375999997</v>
      </c>
      <c r="H16" s="13">
        <f t="shared" si="1"/>
        <v>32.323964992789747</v>
      </c>
      <c r="I16" s="13">
        <f t="shared" si="2"/>
        <v>0.4376030911828202</v>
      </c>
      <c r="J16" s="12">
        <v>787257.74783000001</v>
      </c>
      <c r="K16" s="12">
        <v>962841.81449000002</v>
      </c>
      <c r="L16" s="13">
        <f t="shared" si="3"/>
        <v>22.303250383242407</v>
      </c>
      <c r="M16" s="13">
        <f t="shared" si="4"/>
        <v>0.43464635290102716</v>
      </c>
    </row>
    <row r="17" spans="1:13" ht="13.8" x14ac:dyDescent="0.25">
      <c r="A17" s="11" t="s">
        <v>137</v>
      </c>
      <c r="B17" s="12">
        <v>5411.4847600000003</v>
      </c>
      <c r="C17" s="12">
        <v>7363.4695400000001</v>
      </c>
      <c r="D17" s="13">
        <f t="shared" si="0"/>
        <v>36.071149907479359</v>
      </c>
      <c r="E17" s="13">
        <f t="shared" si="5"/>
        <v>4.1874558707731449E-2</v>
      </c>
      <c r="F17" s="12">
        <v>90068.519660000005</v>
      </c>
      <c r="G17" s="12">
        <v>92429.934800000003</v>
      </c>
      <c r="H17" s="13">
        <f t="shared" si="1"/>
        <v>2.6217985472772423</v>
      </c>
      <c r="I17" s="13">
        <f t="shared" si="2"/>
        <v>7.3751262932804998E-2</v>
      </c>
      <c r="J17" s="12">
        <v>139018.81114999999</v>
      </c>
      <c r="K17" s="12">
        <v>139524.68072</v>
      </c>
      <c r="L17" s="13">
        <f t="shared" si="3"/>
        <v>0.36388569706165974</v>
      </c>
      <c r="M17" s="13">
        <f t="shared" si="4"/>
        <v>6.2984274988877834E-2</v>
      </c>
    </row>
    <row r="18" spans="1:13" ht="15.6" x14ac:dyDescent="0.3">
      <c r="A18" s="9" t="s">
        <v>12</v>
      </c>
      <c r="B18" s="8">
        <f>B19</f>
        <v>318336.14055000001</v>
      </c>
      <c r="C18" s="8">
        <f>C19</f>
        <v>300200.23976999999</v>
      </c>
      <c r="D18" s="10">
        <f t="shared" si="0"/>
        <v>-5.6970913665869105</v>
      </c>
      <c r="E18" s="10">
        <f t="shared" si="5"/>
        <v>1.7071779133514173</v>
      </c>
      <c r="F18" s="8">
        <f>F19</f>
        <v>2368694.13044</v>
      </c>
      <c r="G18" s="8">
        <f>G19</f>
        <v>1994106.9365099999</v>
      </c>
      <c r="H18" s="10">
        <f t="shared" si="1"/>
        <v>-15.814080387847209</v>
      </c>
      <c r="I18" s="10">
        <f t="shared" si="2"/>
        <v>1.5911285159824571</v>
      </c>
      <c r="J18" s="8">
        <f>J19</f>
        <v>3971582.7719899998</v>
      </c>
      <c r="K18" s="8">
        <f>K19</f>
        <v>3689057.6938700001</v>
      </c>
      <c r="L18" s="10">
        <f t="shared" si="3"/>
        <v>-7.113664610304415</v>
      </c>
      <c r="M18" s="10">
        <f t="shared" si="4"/>
        <v>1.6653155774413269</v>
      </c>
    </row>
    <row r="19" spans="1:13" ht="13.8" x14ac:dyDescent="0.25">
      <c r="A19" s="11" t="s">
        <v>138</v>
      </c>
      <c r="B19" s="12">
        <v>318336.14055000001</v>
      </c>
      <c r="C19" s="12">
        <v>300200.23976999999</v>
      </c>
      <c r="D19" s="13">
        <f t="shared" si="0"/>
        <v>-5.6970913665869105</v>
      </c>
      <c r="E19" s="13">
        <f t="shared" si="5"/>
        <v>1.7071779133514173</v>
      </c>
      <c r="F19" s="12">
        <v>2368694.13044</v>
      </c>
      <c r="G19" s="12">
        <v>1994106.9365099999</v>
      </c>
      <c r="H19" s="13">
        <f t="shared" si="1"/>
        <v>-15.814080387847209</v>
      </c>
      <c r="I19" s="13">
        <f t="shared" si="2"/>
        <v>1.5911285159824571</v>
      </c>
      <c r="J19" s="12">
        <v>3971582.7719899998</v>
      </c>
      <c r="K19" s="12">
        <v>3689057.6938700001</v>
      </c>
      <c r="L19" s="13">
        <f t="shared" si="3"/>
        <v>-7.113664610304415</v>
      </c>
      <c r="M19" s="13">
        <f t="shared" si="4"/>
        <v>1.6653155774413269</v>
      </c>
    </row>
    <row r="20" spans="1:13" ht="15.6" x14ac:dyDescent="0.3">
      <c r="A20" s="9" t="s">
        <v>110</v>
      </c>
      <c r="B20" s="8">
        <f>B21</f>
        <v>605449.33270999999</v>
      </c>
      <c r="C20" s="8">
        <f>C21</f>
        <v>609053.85025000002</v>
      </c>
      <c r="D20" s="10">
        <f t="shared" si="0"/>
        <v>0.59534586054726613</v>
      </c>
      <c r="E20" s="10">
        <f t="shared" si="5"/>
        <v>3.4635657919029708</v>
      </c>
      <c r="F20" s="8">
        <f>F21</f>
        <v>4724384.9235199997</v>
      </c>
      <c r="G20" s="8">
        <f>G21</f>
        <v>4588330.9263199996</v>
      </c>
      <c r="H20" s="10">
        <f t="shared" si="1"/>
        <v>-2.8798245571114531</v>
      </c>
      <c r="I20" s="10">
        <f t="shared" si="2"/>
        <v>3.6610996351124441</v>
      </c>
      <c r="J20" s="8">
        <f>J21</f>
        <v>8001015.5790999997</v>
      </c>
      <c r="K20" s="8">
        <f>K21</f>
        <v>8299792.6090200003</v>
      </c>
      <c r="L20" s="10">
        <f t="shared" si="3"/>
        <v>3.734238822137236</v>
      </c>
      <c r="M20" s="10">
        <f t="shared" si="4"/>
        <v>3.7466949742479336</v>
      </c>
    </row>
    <row r="21" spans="1:13" ht="13.8" x14ac:dyDescent="0.25">
      <c r="A21" s="11" t="s">
        <v>139</v>
      </c>
      <c r="B21" s="12">
        <v>605449.33270999999</v>
      </c>
      <c r="C21" s="12">
        <v>609053.85025000002</v>
      </c>
      <c r="D21" s="13">
        <f t="shared" si="0"/>
        <v>0.59534586054726613</v>
      </c>
      <c r="E21" s="13">
        <f t="shared" si="5"/>
        <v>3.4635657919029708</v>
      </c>
      <c r="F21" s="12">
        <v>4724384.9235199997</v>
      </c>
      <c r="G21" s="12">
        <v>4588330.9263199996</v>
      </c>
      <c r="H21" s="13">
        <f t="shared" si="1"/>
        <v>-2.8798245571114531</v>
      </c>
      <c r="I21" s="13">
        <f t="shared" si="2"/>
        <v>3.6610996351124441</v>
      </c>
      <c r="J21" s="12">
        <v>8001015.5790999997</v>
      </c>
      <c r="K21" s="12">
        <v>8299792.6090200003</v>
      </c>
      <c r="L21" s="13">
        <f t="shared" si="3"/>
        <v>3.734238822137236</v>
      </c>
      <c r="M21" s="13">
        <f t="shared" si="4"/>
        <v>3.7466949742479336</v>
      </c>
    </row>
    <row r="22" spans="1:13" ht="16.8" x14ac:dyDescent="0.3">
      <c r="A22" s="85" t="s">
        <v>14</v>
      </c>
      <c r="B22" s="8">
        <f>B23+B27+B29</f>
        <v>13508461.558009999</v>
      </c>
      <c r="C22" s="8">
        <f>C23+C27+C29</f>
        <v>14015926.170540001</v>
      </c>
      <c r="D22" s="10">
        <f t="shared" si="0"/>
        <v>3.7566425336502909</v>
      </c>
      <c r="E22" s="10">
        <f t="shared" si="5"/>
        <v>79.705731120808977</v>
      </c>
      <c r="F22" s="8">
        <f>F23+F27+F29</f>
        <v>107656816.55865002</v>
      </c>
      <c r="G22" s="8">
        <f>G23+G27+G29</f>
        <v>102345819.87741999</v>
      </c>
      <c r="H22" s="10">
        <f t="shared" si="1"/>
        <v>-4.9332655850330314</v>
      </c>
      <c r="I22" s="10">
        <f t="shared" si="2"/>
        <v>81.663299754411398</v>
      </c>
      <c r="J22" s="8">
        <f>J23+J27+J29</f>
        <v>186677456.80160999</v>
      </c>
      <c r="K22" s="8">
        <f>K23+K27+K29</f>
        <v>180421244.92881</v>
      </c>
      <c r="L22" s="10">
        <f t="shared" si="3"/>
        <v>-3.3513483523876868</v>
      </c>
      <c r="M22" s="10">
        <f t="shared" si="4"/>
        <v>81.445814789117335</v>
      </c>
    </row>
    <row r="23" spans="1:13" ht="15.6" x14ac:dyDescent="0.3">
      <c r="A23" s="9" t="s">
        <v>15</v>
      </c>
      <c r="B23" s="8">
        <f>B24+B25+B26</f>
        <v>1038032.35071</v>
      </c>
      <c r="C23" s="8">
        <f>C24+C25+C26</f>
        <v>1021395.47985</v>
      </c>
      <c r="D23" s="10">
        <f>(C23-B23)/B23*100</f>
        <v>-1.6027314417147627</v>
      </c>
      <c r="E23" s="10">
        <f t="shared" si="5"/>
        <v>5.8084690582953593</v>
      </c>
      <c r="F23" s="8">
        <f>F24+F25+F26</f>
        <v>8754399.9452400003</v>
      </c>
      <c r="G23" s="8">
        <f>G24+G25+G26</f>
        <v>8136533.2963699996</v>
      </c>
      <c r="H23" s="10">
        <f t="shared" si="1"/>
        <v>-7.0577841169565376</v>
      </c>
      <c r="I23" s="10">
        <f t="shared" si="2"/>
        <v>6.4922647386970382</v>
      </c>
      <c r="J23" s="8">
        <f>J24+J25+J26</f>
        <v>15453521.17907</v>
      </c>
      <c r="K23" s="8">
        <f>K24+K25+K26</f>
        <v>14544577.12689</v>
      </c>
      <c r="L23" s="10">
        <f t="shared" si="3"/>
        <v>-5.8817925160710871</v>
      </c>
      <c r="M23" s="10">
        <f t="shared" si="4"/>
        <v>6.5657175535515711</v>
      </c>
    </row>
    <row r="24" spans="1:13" ht="13.8" x14ac:dyDescent="0.25">
      <c r="A24" s="11" t="s">
        <v>140</v>
      </c>
      <c r="B24" s="12">
        <v>726524.83891000005</v>
      </c>
      <c r="C24" s="12">
        <v>698358.42090999999</v>
      </c>
      <c r="D24" s="13">
        <f t="shared" si="0"/>
        <v>-3.8768692399089804</v>
      </c>
      <c r="E24" s="13">
        <f t="shared" si="5"/>
        <v>3.9714227833194005</v>
      </c>
      <c r="F24" s="12">
        <v>6111958.0281699998</v>
      </c>
      <c r="G24" s="12">
        <v>5509134.2467799997</v>
      </c>
      <c r="H24" s="13">
        <f t="shared" si="1"/>
        <v>-9.8630222689944329</v>
      </c>
      <c r="I24" s="13">
        <f t="shared" si="2"/>
        <v>4.3958227304342135</v>
      </c>
      <c r="J24" s="12">
        <v>10667734.241760001</v>
      </c>
      <c r="K24" s="12">
        <v>9749641.6841100007</v>
      </c>
      <c r="L24" s="13">
        <f t="shared" si="3"/>
        <v>-8.6062563693799863</v>
      </c>
      <c r="M24" s="13">
        <f t="shared" si="4"/>
        <v>4.4011862969773965</v>
      </c>
    </row>
    <row r="25" spans="1:13" ht="13.8" x14ac:dyDescent="0.25">
      <c r="A25" s="11" t="s">
        <v>141</v>
      </c>
      <c r="B25" s="12">
        <v>155360.30416</v>
      </c>
      <c r="C25" s="12">
        <v>135221.75932000001</v>
      </c>
      <c r="D25" s="13">
        <f t="shared" si="0"/>
        <v>-12.962477737723804</v>
      </c>
      <c r="E25" s="13">
        <f t="shared" si="5"/>
        <v>0.76897873596800037</v>
      </c>
      <c r="F25" s="12">
        <v>1132429.72957</v>
      </c>
      <c r="G25" s="12">
        <v>1160317.2392299999</v>
      </c>
      <c r="H25" s="13">
        <f t="shared" si="1"/>
        <v>2.4626260625097927</v>
      </c>
      <c r="I25" s="13">
        <f t="shared" si="2"/>
        <v>0.92583492546094626</v>
      </c>
      <c r="J25" s="12">
        <v>1926773.0427000001</v>
      </c>
      <c r="K25" s="12">
        <v>2084429.9638700001</v>
      </c>
      <c r="L25" s="13">
        <f t="shared" si="3"/>
        <v>8.1824334094416376</v>
      </c>
      <c r="M25" s="13">
        <f t="shared" si="4"/>
        <v>0.94095402592543398</v>
      </c>
    </row>
    <row r="26" spans="1:13" ht="13.8" x14ac:dyDescent="0.25">
      <c r="A26" s="11" t="s">
        <v>142</v>
      </c>
      <c r="B26" s="12">
        <v>156147.20764000001</v>
      </c>
      <c r="C26" s="12">
        <v>187815.29962000001</v>
      </c>
      <c r="D26" s="13">
        <f t="shared" si="0"/>
        <v>20.280921099153634</v>
      </c>
      <c r="E26" s="13">
        <f t="shared" si="5"/>
        <v>1.0680675390079581</v>
      </c>
      <c r="F26" s="12">
        <v>1510012.1875</v>
      </c>
      <c r="G26" s="12">
        <v>1467081.81036</v>
      </c>
      <c r="H26" s="13">
        <f t="shared" si="1"/>
        <v>-2.8430483869852869</v>
      </c>
      <c r="I26" s="13">
        <f t="shared" si="2"/>
        <v>1.1706070828018793</v>
      </c>
      <c r="J26" s="12">
        <v>2859013.8946099998</v>
      </c>
      <c r="K26" s="12">
        <v>2710505.4789100001</v>
      </c>
      <c r="L26" s="13">
        <f t="shared" si="3"/>
        <v>-5.1943929331710343</v>
      </c>
      <c r="M26" s="13">
        <f t="shared" si="4"/>
        <v>1.2235772306487414</v>
      </c>
    </row>
    <row r="27" spans="1:13" ht="15.6" x14ac:dyDescent="0.3">
      <c r="A27" s="9" t="s">
        <v>19</v>
      </c>
      <c r="B27" s="8">
        <f>B28</f>
        <v>2890289.7935000001</v>
      </c>
      <c r="C27" s="8">
        <f>C28</f>
        <v>2146085.0590400002</v>
      </c>
      <c r="D27" s="10">
        <f t="shared" si="0"/>
        <v>-25.748446959666431</v>
      </c>
      <c r="E27" s="10">
        <f t="shared" si="5"/>
        <v>12.204350721949995</v>
      </c>
      <c r="F27" s="8">
        <f>F28</f>
        <v>19766890.83526</v>
      </c>
      <c r="G27" s="8">
        <f>G28</f>
        <v>16743322.693</v>
      </c>
      <c r="H27" s="10">
        <f t="shared" si="1"/>
        <v>-15.296124046309737</v>
      </c>
      <c r="I27" s="10">
        <f t="shared" si="2"/>
        <v>13.359754033930612</v>
      </c>
      <c r="J27" s="8">
        <f>J28</f>
        <v>31254369.34973</v>
      </c>
      <c r="K27" s="8">
        <f>K28</f>
        <v>30498281.89435</v>
      </c>
      <c r="L27" s="10">
        <f t="shared" si="3"/>
        <v>-2.4191416147916351</v>
      </c>
      <c r="M27" s="10">
        <f t="shared" si="4"/>
        <v>13.767543947131236</v>
      </c>
    </row>
    <row r="28" spans="1:13" ht="13.8" x14ac:dyDescent="0.25">
      <c r="A28" s="11" t="s">
        <v>143</v>
      </c>
      <c r="B28" s="12">
        <v>2890289.7935000001</v>
      </c>
      <c r="C28" s="12">
        <v>2146085.0590400002</v>
      </c>
      <c r="D28" s="13">
        <f t="shared" si="0"/>
        <v>-25.748446959666431</v>
      </c>
      <c r="E28" s="13">
        <f t="shared" si="5"/>
        <v>12.204350721949995</v>
      </c>
      <c r="F28" s="12">
        <v>19766890.83526</v>
      </c>
      <c r="G28" s="12">
        <v>16743322.693</v>
      </c>
      <c r="H28" s="13">
        <f t="shared" si="1"/>
        <v>-15.296124046309737</v>
      </c>
      <c r="I28" s="13">
        <f t="shared" si="2"/>
        <v>13.359754033930612</v>
      </c>
      <c r="J28" s="12">
        <v>31254369.34973</v>
      </c>
      <c r="K28" s="12">
        <v>30498281.89435</v>
      </c>
      <c r="L28" s="13">
        <f t="shared" si="3"/>
        <v>-2.4191416147916351</v>
      </c>
      <c r="M28" s="13">
        <f t="shared" si="4"/>
        <v>13.767543947131236</v>
      </c>
    </row>
    <row r="29" spans="1:13" ht="15.6" x14ac:dyDescent="0.3">
      <c r="A29" s="9" t="s">
        <v>21</v>
      </c>
      <c r="B29" s="8">
        <f>B30+B31+B32+B33+B34+B35+B36+B37+B38+B39+B40+B41</f>
        <v>9580139.4137999993</v>
      </c>
      <c r="C29" s="8">
        <f>C30+C31+C32+C33+C34+C35+C36+C37+C38+C39+C40+C41</f>
        <v>10848445.631650001</v>
      </c>
      <c r="D29" s="10">
        <f t="shared" si="0"/>
        <v>13.238911910019095</v>
      </c>
      <c r="E29" s="10">
        <f t="shared" si="5"/>
        <v>61.692911340563619</v>
      </c>
      <c r="F29" s="8">
        <f>F30+F31+F32+F33+F34+F35+F36+F37+F38+F39+F40+F41</f>
        <v>79135525.778150007</v>
      </c>
      <c r="G29" s="8">
        <f>G30+G31+G32+G33+G34+G35+G36+G37+G38+G39+G40+G41</f>
        <v>77465963.88804999</v>
      </c>
      <c r="H29" s="10">
        <f t="shared" si="1"/>
        <v>-2.1097501705877306</v>
      </c>
      <c r="I29" s="10">
        <f t="shared" si="2"/>
        <v>61.811280981783746</v>
      </c>
      <c r="J29" s="8">
        <f>J30+J31+J32+J33+J34+J35+J36+J37+J38+J39+J40+J41</f>
        <v>139969566.27281001</v>
      </c>
      <c r="K29" s="8">
        <f>K30+K31+K32+K33+K34+K35+K36+K37+K38+K39+K40+K41</f>
        <v>135378385.90757</v>
      </c>
      <c r="L29" s="10">
        <f t="shared" si="3"/>
        <v>-3.2801275930879794</v>
      </c>
      <c r="M29" s="10">
        <f t="shared" si="4"/>
        <v>61.112553288434526</v>
      </c>
    </row>
    <row r="30" spans="1:13" ht="13.8" x14ac:dyDescent="0.25">
      <c r="A30" s="11" t="s">
        <v>144</v>
      </c>
      <c r="B30" s="12">
        <v>1617514.9518200001</v>
      </c>
      <c r="C30" s="12">
        <v>1554072.2900400001</v>
      </c>
      <c r="D30" s="13">
        <f t="shared" si="0"/>
        <v>-3.9222303143853705</v>
      </c>
      <c r="E30" s="13">
        <f t="shared" si="5"/>
        <v>8.837694104909497</v>
      </c>
      <c r="F30" s="12">
        <v>12400642.66468</v>
      </c>
      <c r="G30" s="12">
        <v>11535461.21738</v>
      </c>
      <c r="H30" s="13">
        <f t="shared" si="1"/>
        <v>-6.9769081385132079</v>
      </c>
      <c r="I30" s="13">
        <f t="shared" si="2"/>
        <v>9.2043214693922639</v>
      </c>
      <c r="J30" s="12">
        <v>21524775.358490001</v>
      </c>
      <c r="K30" s="12">
        <v>20329098.12252</v>
      </c>
      <c r="L30" s="13">
        <f t="shared" si="3"/>
        <v>-5.5548883370733604</v>
      </c>
      <c r="M30" s="13">
        <f t="shared" si="4"/>
        <v>9.1769678297578814</v>
      </c>
    </row>
    <row r="31" spans="1:13" ht="13.8" x14ac:dyDescent="0.25">
      <c r="A31" s="11" t="s">
        <v>145</v>
      </c>
      <c r="B31" s="12">
        <v>2048195.4367800001</v>
      </c>
      <c r="C31" s="12">
        <v>2729024.0778800002</v>
      </c>
      <c r="D31" s="13">
        <f t="shared" si="0"/>
        <v>33.24041392116083</v>
      </c>
      <c r="E31" s="13">
        <f t="shared" si="5"/>
        <v>15.519406761068607</v>
      </c>
      <c r="F31" s="12">
        <v>17298714.94272</v>
      </c>
      <c r="G31" s="12">
        <v>20065444.18</v>
      </c>
      <c r="H31" s="13">
        <f t="shared" si="1"/>
        <v>15.993842585656063</v>
      </c>
      <c r="I31" s="13">
        <f t="shared" si="2"/>
        <v>16.010525732651512</v>
      </c>
      <c r="J31" s="12">
        <v>30271808.098620001</v>
      </c>
      <c r="K31" s="12">
        <v>33743806.876060002</v>
      </c>
      <c r="L31" s="13">
        <f t="shared" si="3"/>
        <v>11.469413277624067</v>
      </c>
      <c r="M31" s="13">
        <f t="shared" si="4"/>
        <v>15.232639848991944</v>
      </c>
    </row>
    <row r="32" spans="1:13" ht="13.8" x14ac:dyDescent="0.25">
      <c r="A32" s="11" t="s">
        <v>146</v>
      </c>
      <c r="B32" s="12">
        <v>44142.997860000003</v>
      </c>
      <c r="C32" s="12">
        <v>202630.02340999999</v>
      </c>
      <c r="D32" s="13">
        <f t="shared" si="0"/>
        <v>359.03095220819239</v>
      </c>
      <c r="E32" s="13">
        <f t="shared" si="5"/>
        <v>1.152315870275338</v>
      </c>
      <c r="F32" s="12">
        <v>722352.36818999995</v>
      </c>
      <c r="G32" s="12">
        <v>877876.14217999997</v>
      </c>
      <c r="H32" s="13">
        <f t="shared" si="1"/>
        <v>21.53018122993025</v>
      </c>
      <c r="I32" s="13">
        <f t="shared" si="2"/>
        <v>0.70047084123177028</v>
      </c>
      <c r="J32" s="12">
        <v>1536710.71631</v>
      </c>
      <c r="K32" s="12">
        <v>1608587.15243</v>
      </c>
      <c r="L32" s="13">
        <f t="shared" si="3"/>
        <v>4.6772912661526833</v>
      </c>
      <c r="M32" s="13">
        <f t="shared" si="4"/>
        <v>0.72614891522703973</v>
      </c>
    </row>
    <row r="33" spans="1:13" ht="13.8" x14ac:dyDescent="0.25">
      <c r="A33" s="11" t="s">
        <v>147</v>
      </c>
      <c r="B33" s="12">
        <v>1024650.73094</v>
      </c>
      <c r="C33" s="12">
        <v>1266944.9454399999</v>
      </c>
      <c r="D33" s="13">
        <f t="shared" si="0"/>
        <v>23.646517509212394</v>
      </c>
      <c r="E33" s="13">
        <f t="shared" si="5"/>
        <v>7.2048590965300434</v>
      </c>
      <c r="F33" s="12">
        <v>8360411.5102899997</v>
      </c>
      <c r="G33" s="12">
        <v>9190720.5920800008</v>
      </c>
      <c r="H33" s="13">
        <f t="shared" si="1"/>
        <v>9.9314379533597865</v>
      </c>
      <c r="I33" s="13">
        <f t="shared" si="2"/>
        <v>7.3334169540974008</v>
      </c>
      <c r="J33" s="12">
        <v>14655460.288930001</v>
      </c>
      <c r="K33" s="12">
        <v>15996522.23326</v>
      </c>
      <c r="L33" s="13">
        <f t="shared" si="3"/>
        <v>9.1505958727408263</v>
      </c>
      <c r="M33" s="13">
        <f t="shared" si="4"/>
        <v>7.2211550673767135</v>
      </c>
    </row>
    <row r="34" spans="1:13" ht="13.8" x14ac:dyDescent="0.25">
      <c r="A34" s="11" t="s">
        <v>148</v>
      </c>
      <c r="B34" s="12">
        <v>720295.57866999996</v>
      </c>
      <c r="C34" s="12">
        <v>834706.67172999994</v>
      </c>
      <c r="D34" s="13">
        <f t="shared" si="0"/>
        <v>15.88390883521123</v>
      </c>
      <c r="E34" s="13">
        <f t="shared" si="5"/>
        <v>4.7468076481094545</v>
      </c>
      <c r="F34" s="12">
        <v>5680851.4528000001</v>
      </c>
      <c r="G34" s="12">
        <v>6360493.29495</v>
      </c>
      <c r="H34" s="13">
        <f t="shared" si="1"/>
        <v>11.963731982729726</v>
      </c>
      <c r="I34" s="13">
        <f t="shared" si="2"/>
        <v>5.0751351755600353</v>
      </c>
      <c r="J34" s="12">
        <v>9893738.4168900009</v>
      </c>
      <c r="K34" s="12">
        <v>11041765.96565</v>
      </c>
      <c r="L34" s="13">
        <f t="shared" si="3"/>
        <v>11.6035769330646</v>
      </c>
      <c r="M34" s="13">
        <f t="shared" si="4"/>
        <v>4.9844774440945354</v>
      </c>
    </row>
    <row r="35" spans="1:13" ht="13.8" x14ac:dyDescent="0.25">
      <c r="A35" s="11" t="s">
        <v>149</v>
      </c>
      <c r="B35" s="12">
        <v>978550.27092000004</v>
      </c>
      <c r="C35" s="12">
        <v>989192.44793999998</v>
      </c>
      <c r="D35" s="13">
        <f t="shared" si="0"/>
        <v>1.0875452530399412</v>
      </c>
      <c r="E35" s="13">
        <f t="shared" si="5"/>
        <v>5.6253369433382776</v>
      </c>
      <c r="F35" s="12">
        <v>8789167.9607800003</v>
      </c>
      <c r="G35" s="12">
        <v>7485448.6403299998</v>
      </c>
      <c r="H35" s="13">
        <f t="shared" si="1"/>
        <v>-14.833250727117758</v>
      </c>
      <c r="I35" s="13">
        <f t="shared" si="2"/>
        <v>5.972754303435746</v>
      </c>
      <c r="J35" s="12">
        <v>14534830.459829999</v>
      </c>
      <c r="K35" s="12">
        <v>13076561.395059999</v>
      </c>
      <c r="L35" s="13">
        <f t="shared" si="3"/>
        <v>-10.032927929914472</v>
      </c>
      <c r="M35" s="13">
        <f t="shared" si="4"/>
        <v>5.9030254329572704</v>
      </c>
    </row>
    <row r="36" spans="1:13" ht="13.8" x14ac:dyDescent="0.25">
      <c r="A36" s="11" t="s">
        <v>150</v>
      </c>
      <c r="B36" s="12">
        <v>1596981.80024</v>
      </c>
      <c r="C36" s="12">
        <v>1162003.0794200001</v>
      </c>
      <c r="D36" s="13">
        <f t="shared" si="0"/>
        <v>-27.23755028107583</v>
      </c>
      <c r="E36" s="13">
        <f t="shared" si="5"/>
        <v>6.608075976061893</v>
      </c>
      <c r="F36" s="12">
        <v>13424897.580909999</v>
      </c>
      <c r="G36" s="12">
        <v>8347080.8425799999</v>
      </c>
      <c r="H36" s="13">
        <f t="shared" si="1"/>
        <v>-37.82387692514375</v>
      </c>
      <c r="I36" s="13">
        <f t="shared" si="2"/>
        <v>6.6602638558011513</v>
      </c>
      <c r="J36" s="12">
        <v>24791276.144889999</v>
      </c>
      <c r="K36" s="12">
        <v>15954712.934520001</v>
      </c>
      <c r="L36" s="13">
        <f t="shared" si="3"/>
        <v>-35.643841643026505</v>
      </c>
      <c r="M36" s="13">
        <f t="shared" si="4"/>
        <v>7.2022815006690655</v>
      </c>
    </row>
    <row r="37" spans="1:13" ht="13.8" x14ac:dyDescent="0.25">
      <c r="A37" s="14" t="s">
        <v>151</v>
      </c>
      <c r="B37" s="12">
        <v>416802.67871000001</v>
      </c>
      <c r="C37" s="12">
        <v>372559.96054</v>
      </c>
      <c r="D37" s="13">
        <f t="shared" si="0"/>
        <v>-10.614787387386944</v>
      </c>
      <c r="E37" s="13">
        <f t="shared" si="5"/>
        <v>2.1186729781437168</v>
      </c>
      <c r="F37" s="12">
        <v>3244305.60525</v>
      </c>
      <c r="G37" s="12">
        <v>2763104.1462300001</v>
      </c>
      <c r="H37" s="13">
        <f t="shared" si="1"/>
        <v>-14.832186531420163</v>
      </c>
      <c r="I37" s="13">
        <f t="shared" si="2"/>
        <v>2.2047231867065258</v>
      </c>
      <c r="J37" s="12">
        <v>5274566.9766499996</v>
      </c>
      <c r="K37" s="12">
        <v>4965978.2408100003</v>
      </c>
      <c r="L37" s="13">
        <f t="shared" si="3"/>
        <v>-5.8505036945419766</v>
      </c>
      <c r="M37" s="13">
        <f t="shared" si="4"/>
        <v>2.241743449932339</v>
      </c>
    </row>
    <row r="38" spans="1:13" ht="13.8" x14ac:dyDescent="0.25">
      <c r="A38" s="11" t="s">
        <v>152</v>
      </c>
      <c r="B38" s="12">
        <v>370694.84694999998</v>
      </c>
      <c r="C38" s="12">
        <v>497574.60186</v>
      </c>
      <c r="D38" s="13">
        <f t="shared" si="0"/>
        <v>34.227547524315547</v>
      </c>
      <c r="E38" s="13">
        <f t="shared" si="5"/>
        <v>2.8296059030160219</v>
      </c>
      <c r="F38" s="12">
        <v>3067380.625</v>
      </c>
      <c r="G38" s="12">
        <v>3548586.1446500001</v>
      </c>
      <c r="H38" s="13">
        <f t="shared" si="1"/>
        <v>15.687832013022515</v>
      </c>
      <c r="I38" s="13">
        <f t="shared" si="2"/>
        <v>2.8314713232253728</v>
      </c>
      <c r="J38" s="12">
        <v>6923500.40001</v>
      </c>
      <c r="K38" s="12">
        <v>6339560.94135</v>
      </c>
      <c r="L38" s="13">
        <f t="shared" si="3"/>
        <v>-8.4341651610095472</v>
      </c>
      <c r="M38" s="13">
        <f t="shared" si="4"/>
        <v>2.8618065820200189</v>
      </c>
    </row>
    <row r="39" spans="1:13" ht="13.8" x14ac:dyDescent="0.25">
      <c r="A39" s="11" t="s">
        <v>153</v>
      </c>
      <c r="B39" s="12">
        <v>294368.00948000001</v>
      </c>
      <c r="C39" s="12">
        <v>657533.5183</v>
      </c>
      <c r="D39" s="13">
        <f>(C39-B39)/B39*100</f>
        <v>123.37125540969296</v>
      </c>
      <c r="E39" s="13">
        <f t="shared" si="5"/>
        <v>3.7392598373340404</v>
      </c>
      <c r="F39" s="12">
        <v>2249527.66346</v>
      </c>
      <c r="G39" s="12">
        <v>3035164.2565899999</v>
      </c>
      <c r="H39" s="13">
        <f t="shared" si="1"/>
        <v>34.924513527502562</v>
      </c>
      <c r="I39" s="13">
        <f t="shared" si="2"/>
        <v>2.421804122402353</v>
      </c>
      <c r="J39" s="12">
        <v>3887424.4067099998</v>
      </c>
      <c r="K39" s="12">
        <v>5150149.5247200001</v>
      </c>
      <c r="L39" s="13">
        <f t="shared" si="3"/>
        <v>32.482306686927146</v>
      </c>
      <c r="M39" s="13">
        <f t="shared" si="4"/>
        <v>2.3248821084906832</v>
      </c>
    </row>
    <row r="40" spans="1:13" ht="13.8" x14ac:dyDescent="0.25">
      <c r="A40" s="11" t="s">
        <v>154</v>
      </c>
      <c r="B40" s="12">
        <v>458391.53563</v>
      </c>
      <c r="C40" s="12">
        <v>570182.42648999998</v>
      </c>
      <c r="D40" s="13">
        <f>(C40-B40)/B40*100</f>
        <v>24.387642914557276</v>
      </c>
      <c r="E40" s="13">
        <f t="shared" si="5"/>
        <v>3.2425118841697929</v>
      </c>
      <c r="F40" s="12">
        <v>3819088.0679000001</v>
      </c>
      <c r="G40" s="12">
        <v>4153316.2373600001</v>
      </c>
      <c r="H40" s="13">
        <f t="shared" si="1"/>
        <v>8.7515177319223714</v>
      </c>
      <c r="I40" s="13">
        <f t="shared" si="2"/>
        <v>3.313994741286193</v>
      </c>
      <c r="J40" s="12">
        <v>6533514.8486000001</v>
      </c>
      <c r="K40" s="12">
        <v>7010986.4771299995</v>
      </c>
      <c r="L40" s="13">
        <f t="shared" si="3"/>
        <v>7.3080361733977224</v>
      </c>
      <c r="M40" s="13">
        <f t="shared" si="4"/>
        <v>3.1649017072831165</v>
      </c>
    </row>
    <row r="41" spans="1:13" ht="13.8" x14ac:dyDescent="0.25">
      <c r="A41" s="11" t="s">
        <v>155</v>
      </c>
      <c r="B41" s="12">
        <v>9550.5758000000005</v>
      </c>
      <c r="C41" s="12">
        <v>12021.588599999999</v>
      </c>
      <c r="D41" s="13">
        <f t="shared" si="0"/>
        <v>25.872919620197127</v>
      </c>
      <c r="E41" s="13">
        <f t="shared" si="5"/>
        <v>6.8364337606928574E-2</v>
      </c>
      <c r="F41" s="12">
        <v>78185.336169999995</v>
      </c>
      <c r="G41" s="12">
        <v>103268.19372</v>
      </c>
      <c r="H41" s="13">
        <f t="shared" si="1"/>
        <v>32.081281195059162</v>
      </c>
      <c r="I41" s="13">
        <f t="shared" si="2"/>
        <v>8.2399275993425891E-2</v>
      </c>
      <c r="J41" s="12">
        <v>141960.15687999999</v>
      </c>
      <c r="K41" s="12">
        <v>160656.04405999999</v>
      </c>
      <c r="L41" s="13">
        <f t="shared" si="3"/>
        <v>13.169812989009138</v>
      </c>
      <c r="M41" s="13">
        <f t="shared" si="4"/>
        <v>7.2523401633914977E-2</v>
      </c>
    </row>
    <row r="42" spans="1:13" ht="15.6" x14ac:dyDescent="0.3">
      <c r="A42" s="9" t="s">
        <v>31</v>
      </c>
      <c r="B42" s="8">
        <f>B43</f>
        <v>487990.84642999998</v>
      </c>
      <c r="C42" s="8">
        <f>C43</f>
        <v>462858.99057999998</v>
      </c>
      <c r="D42" s="10">
        <f t="shared" si="0"/>
        <v>-5.1500670624986897</v>
      </c>
      <c r="E42" s="10">
        <f t="shared" si="5"/>
        <v>2.6321852584785086</v>
      </c>
      <c r="F42" s="8">
        <f>F43</f>
        <v>3843397.4289799999</v>
      </c>
      <c r="G42" s="8">
        <f>G43</f>
        <v>3277392.1353099998</v>
      </c>
      <c r="H42" s="10">
        <f t="shared" si="1"/>
        <v>-14.726691791023347</v>
      </c>
      <c r="I42" s="10">
        <f t="shared" si="2"/>
        <v>2.6150814628201489</v>
      </c>
      <c r="J42" s="8">
        <f>J43</f>
        <v>6479053.8887400003</v>
      </c>
      <c r="K42" s="8">
        <f>K43</f>
        <v>5889074.8702699998</v>
      </c>
      <c r="L42" s="10">
        <f t="shared" si="3"/>
        <v>-9.1059439943126534</v>
      </c>
      <c r="M42" s="10">
        <f t="shared" si="4"/>
        <v>2.6584480189819693</v>
      </c>
    </row>
    <row r="43" spans="1:13" ht="13.8" x14ac:dyDescent="0.25">
      <c r="A43" s="11" t="s">
        <v>156</v>
      </c>
      <c r="B43" s="12">
        <v>487990.84642999998</v>
      </c>
      <c r="C43" s="12">
        <v>462858.99057999998</v>
      </c>
      <c r="D43" s="13">
        <f t="shared" si="0"/>
        <v>-5.1500670624986897</v>
      </c>
      <c r="E43" s="13">
        <f t="shared" si="5"/>
        <v>2.6321852584785086</v>
      </c>
      <c r="F43" s="12">
        <v>3843397.4289799999</v>
      </c>
      <c r="G43" s="12">
        <v>3277392.1353099998</v>
      </c>
      <c r="H43" s="13">
        <f t="shared" si="1"/>
        <v>-14.726691791023347</v>
      </c>
      <c r="I43" s="13">
        <f t="shared" si="2"/>
        <v>2.6150814628201489</v>
      </c>
      <c r="J43" s="12">
        <v>6479053.8887400003</v>
      </c>
      <c r="K43" s="12">
        <v>5889074.8702699998</v>
      </c>
      <c r="L43" s="13">
        <f t="shared" si="3"/>
        <v>-9.1059439943126534</v>
      </c>
      <c r="M43" s="13">
        <f t="shared" si="4"/>
        <v>2.6584480189819693</v>
      </c>
    </row>
    <row r="44" spans="1:13" ht="15.6" x14ac:dyDescent="0.3">
      <c r="A44" s="9" t="s">
        <v>33</v>
      </c>
      <c r="B44" s="8">
        <f>B8+B22+B42</f>
        <v>16308060.2819</v>
      </c>
      <c r="C44" s="8">
        <f>C8+C22+C42</f>
        <v>17584590.183729999</v>
      </c>
      <c r="D44" s="10">
        <f t="shared" si="0"/>
        <v>7.8276010743398752</v>
      </c>
      <c r="E44" s="10">
        <f t="shared" si="5"/>
        <v>100</v>
      </c>
      <c r="F44" s="15">
        <f>F8+F22+F42</f>
        <v>130207965.16674002</v>
      </c>
      <c r="G44" s="15">
        <f>G8+G22+G42</f>
        <v>125326578.99595998</v>
      </c>
      <c r="H44" s="16">
        <f t="shared" si="1"/>
        <v>-3.7489151792896012</v>
      </c>
      <c r="I44" s="16">
        <f t="shared" si="2"/>
        <v>100</v>
      </c>
      <c r="J44" s="15">
        <f>J8+J22+J42</f>
        <v>225962285.52588999</v>
      </c>
      <c r="K44" s="15">
        <f>K8+K22+K42</f>
        <v>221523040.06776002</v>
      </c>
      <c r="L44" s="16">
        <f t="shared" si="3"/>
        <v>-1.9645957500378257</v>
      </c>
      <c r="M44" s="16">
        <f t="shared" si="4"/>
        <v>100</v>
      </c>
    </row>
    <row r="45" spans="1:13" ht="30" x14ac:dyDescent="0.25">
      <c r="A45" s="134" t="s">
        <v>222</v>
      </c>
      <c r="B45" s="135">
        <f>B46-B44</f>
        <v>2228487.2490999997</v>
      </c>
      <c r="C45" s="135">
        <f>C46-C44</f>
        <v>2508588.7842699997</v>
      </c>
      <c r="D45" s="136">
        <f t="shared" si="0"/>
        <v>12.569133401284763</v>
      </c>
      <c r="E45" s="136">
        <f t="shared" ref="E45:E46" si="6">C45/C$46*100</f>
        <v>12.484777984932743</v>
      </c>
      <c r="F45" s="135">
        <f>F46-F44</f>
        <v>14018586.163259998</v>
      </c>
      <c r="G45" s="135">
        <f>G46-G44</f>
        <v>18108092.596040025</v>
      </c>
      <c r="H45" s="137">
        <f t="shared" si="1"/>
        <v>29.172031937841435</v>
      </c>
      <c r="I45" s="136">
        <f t="shared" ref="I45:I46" si="7">G45/G$46*100</f>
        <v>12.624627222313794</v>
      </c>
      <c r="J45" s="135">
        <f>J46-J44</f>
        <v>22243219.947109997</v>
      </c>
      <c r="K45" s="135">
        <f>K46-K44</f>
        <v>31854827.857239962</v>
      </c>
      <c r="L45" s="137">
        <f t="shared" si="3"/>
        <v>43.211405241617342</v>
      </c>
      <c r="M45" s="136">
        <f t="shared" ref="M45:M46" si="8">K45/K$46*100</f>
        <v>12.572064055203516</v>
      </c>
    </row>
    <row r="46" spans="1:13" ht="21" x14ac:dyDescent="0.25">
      <c r="A46" s="138" t="s">
        <v>223</v>
      </c>
      <c r="B46" s="139">
        <v>18536547.530999999</v>
      </c>
      <c r="C46" s="139">
        <v>20093178.967999998</v>
      </c>
      <c r="D46" s="140">
        <f t="shared" si="0"/>
        <v>8.3976341030967738</v>
      </c>
      <c r="E46" s="141">
        <f t="shared" si="6"/>
        <v>100</v>
      </c>
      <c r="F46" s="139">
        <v>144226551.33000001</v>
      </c>
      <c r="G46" s="139">
        <v>143434671.59200001</v>
      </c>
      <c r="H46" s="140">
        <f t="shared" si="1"/>
        <v>-0.5490526749045892</v>
      </c>
      <c r="I46" s="141">
        <f t="shared" si="7"/>
        <v>100</v>
      </c>
      <c r="J46" s="139">
        <v>248205505.47299999</v>
      </c>
      <c r="K46" s="139">
        <v>253377867.92499998</v>
      </c>
      <c r="L46" s="140">
        <f t="shared" si="3"/>
        <v>2.0839031922934708</v>
      </c>
      <c r="M46" s="141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2" sqref="I2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J1" sqref="J1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5.6" x14ac:dyDescent="0.3">
      <c r="A1" s="86"/>
      <c r="B1" s="142" t="s">
        <v>60</v>
      </c>
      <c r="C1" s="143" t="s">
        <v>44</v>
      </c>
      <c r="D1" s="143" t="s">
        <v>45</v>
      </c>
      <c r="E1" s="143" t="s">
        <v>46</v>
      </c>
      <c r="F1" s="143" t="s">
        <v>47</v>
      </c>
      <c r="G1" s="143" t="s">
        <v>48</v>
      </c>
      <c r="H1" s="143" t="s">
        <v>49</v>
      </c>
      <c r="I1" s="143" t="s">
        <v>0</v>
      </c>
      <c r="J1" s="143" t="s">
        <v>61</v>
      </c>
      <c r="K1" s="143" t="s">
        <v>50</v>
      </c>
      <c r="L1" s="143" t="s">
        <v>51</v>
      </c>
      <c r="M1" s="143" t="s">
        <v>52</v>
      </c>
      <c r="N1" s="143" t="s">
        <v>53</v>
      </c>
      <c r="O1" s="144" t="s">
        <v>42</v>
      </c>
    </row>
    <row r="2" spans="1:15" s="37" customFormat="1" ht="14.4" thickBot="1" x14ac:dyDescent="0.3">
      <c r="A2" s="87">
        <v>2023</v>
      </c>
      <c r="B2" s="145" t="s">
        <v>2</v>
      </c>
      <c r="C2" s="146">
        <f>C4+C6+C8+C10+C12+C14+C16+C18+C20+C22</f>
        <v>2860407.9321999997</v>
      </c>
      <c r="D2" s="146">
        <f t="shared" ref="D2:O2" si="0">D4+D6+D8+D10+D12+D14+D16+D18+D20+D22</f>
        <v>2544489.7920000004</v>
      </c>
      <c r="E2" s="146">
        <f t="shared" si="0"/>
        <v>3182215.6628399999</v>
      </c>
      <c r="F2" s="146">
        <f t="shared" si="0"/>
        <v>2553325.6327599999</v>
      </c>
      <c r="G2" s="146">
        <f t="shared" si="0"/>
        <v>2887287.2034299998</v>
      </c>
      <c r="H2" s="146">
        <f t="shared" si="0"/>
        <v>2569835.7373900004</v>
      </c>
      <c r="I2" s="146">
        <f t="shared" si="0"/>
        <v>3105805.0226099994</v>
      </c>
      <c r="J2" s="146"/>
      <c r="K2" s="146"/>
      <c r="L2" s="146"/>
      <c r="M2" s="146"/>
      <c r="N2" s="146"/>
      <c r="O2" s="147">
        <f t="shared" si="0"/>
        <v>19703366.983229998</v>
      </c>
    </row>
    <row r="3" spans="1:15" ht="14.4" thickTop="1" x14ac:dyDescent="0.25">
      <c r="A3" s="86">
        <v>2022</v>
      </c>
      <c r="B3" s="110" t="s">
        <v>2</v>
      </c>
      <c r="C3" s="111">
        <f>C5+C7+C9+C11+C13+C15+C17+C19+C21+C23</f>
        <v>2549557.3796999999</v>
      </c>
      <c r="D3" s="111">
        <f t="shared" ref="D3:O3" si="1">D5+D7+D9+D11+D13+D15+D17+D19+D21+D23</f>
        <v>2742220.7013499998</v>
      </c>
      <c r="E3" s="111">
        <f t="shared" si="1"/>
        <v>2963244.4834699999</v>
      </c>
      <c r="F3" s="111">
        <f t="shared" si="1"/>
        <v>2748701.2679500002</v>
      </c>
      <c r="G3" s="111">
        <f t="shared" si="1"/>
        <v>2408022.7561699999</v>
      </c>
      <c r="H3" s="111">
        <f t="shared" si="1"/>
        <v>2984396.7130100001</v>
      </c>
      <c r="I3" s="111">
        <f t="shared" si="1"/>
        <v>2311607.8774600001</v>
      </c>
      <c r="J3" s="111">
        <f t="shared" si="1"/>
        <v>2759822.3030700004</v>
      </c>
      <c r="K3" s="111">
        <f t="shared" si="1"/>
        <v>2981996.6354700001</v>
      </c>
      <c r="L3" s="111">
        <f t="shared" si="1"/>
        <v>3024017.0230100001</v>
      </c>
      <c r="M3" s="111">
        <f t="shared" si="1"/>
        <v>3317948.5789700001</v>
      </c>
      <c r="N3" s="111">
        <f t="shared" si="1"/>
        <v>3425568.74493</v>
      </c>
      <c r="O3" s="148">
        <f t="shared" si="1"/>
        <v>34217104.464560002</v>
      </c>
    </row>
    <row r="4" spans="1:15" s="37" customFormat="1" ht="13.8" x14ac:dyDescent="0.25">
      <c r="A4" s="87">
        <v>2023</v>
      </c>
      <c r="B4" s="112" t="s">
        <v>130</v>
      </c>
      <c r="C4" s="113">
        <v>982828.02622</v>
      </c>
      <c r="D4" s="113">
        <v>822420.46898000001</v>
      </c>
      <c r="E4" s="113">
        <v>1114885.00235</v>
      </c>
      <c r="F4" s="113">
        <v>857197.59028999996</v>
      </c>
      <c r="G4" s="113">
        <v>937283.19504999998</v>
      </c>
      <c r="H4" s="113">
        <v>772975.74473000003</v>
      </c>
      <c r="I4" s="113">
        <v>1399416.7448700001</v>
      </c>
      <c r="J4" s="113"/>
      <c r="K4" s="113"/>
      <c r="L4" s="113"/>
      <c r="M4" s="113"/>
      <c r="N4" s="113"/>
      <c r="O4" s="114">
        <v>6887006.7724900004</v>
      </c>
    </row>
    <row r="5" spans="1:15" ht="13.8" x14ac:dyDescent="0.25">
      <c r="A5" s="86">
        <v>2022</v>
      </c>
      <c r="B5" s="112" t="s">
        <v>130</v>
      </c>
      <c r="C5" s="113">
        <v>828945.51020000002</v>
      </c>
      <c r="D5" s="113">
        <v>938099.47031999996</v>
      </c>
      <c r="E5" s="113">
        <v>960869.57848000003</v>
      </c>
      <c r="F5" s="113">
        <v>811604.11647000001</v>
      </c>
      <c r="G5" s="113">
        <v>864789.17327999999</v>
      </c>
      <c r="H5" s="113">
        <v>994772.19979999994</v>
      </c>
      <c r="I5" s="113">
        <v>826260.72427000001</v>
      </c>
      <c r="J5" s="113">
        <v>993087.55908000004</v>
      </c>
      <c r="K5" s="113">
        <v>1009053.02439</v>
      </c>
      <c r="L5" s="113">
        <v>1039700.78813</v>
      </c>
      <c r="M5" s="113">
        <v>1072880.19361</v>
      </c>
      <c r="N5" s="113">
        <v>1122288.80834</v>
      </c>
      <c r="O5" s="114">
        <v>11462351.146369999</v>
      </c>
    </row>
    <row r="6" spans="1:15" s="37" customFormat="1" ht="13.8" x14ac:dyDescent="0.25">
      <c r="A6" s="87">
        <v>2023</v>
      </c>
      <c r="B6" s="112" t="s">
        <v>131</v>
      </c>
      <c r="C6" s="113">
        <v>324179.87316000002</v>
      </c>
      <c r="D6" s="113">
        <v>308105.37738000002</v>
      </c>
      <c r="E6" s="113">
        <v>306937.61444999999</v>
      </c>
      <c r="F6" s="113">
        <v>235002.19422999999</v>
      </c>
      <c r="G6" s="113">
        <v>249029.27971</v>
      </c>
      <c r="H6" s="113">
        <v>272704.69756</v>
      </c>
      <c r="I6" s="113">
        <v>197338.28125999999</v>
      </c>
      <c r="J6" s="113"/>
      <c r="K6" s="113"/>
      <c r="L6" s="113"/>
      <c r="M6" s="113"/>
      <c r="N6" s="113"/>
      <c r="O6" s="114">
        <v>1893297.3177499999</v>
      </c>
    </row>
    <row r="7" spans="1:15" ht="13.8" x14ac:dyDescent="0.25">
      <c r="A7" s="86">
        <v>2022</v>
      </c>
      <c r="B7" s="112" t="s">
        <v>131</v>
      </c>
      <c r="C7" s="113">
        <v>284427.62802</v>
      </c>
      <c r="D7" s="113">
        <v>253755.51634</v>
      </c>
      <c r="E7" s="113">
        <v>224880.32947</v>
      </c>
      <c r="F7" s="113">
        <v>209873.58611</v>
      </c>
      <c r="G7" s="113">
        <v>189527.81724</v>
      </c>
      <c r="H7" s="113">
        <v>293428.89767999999</v>
      </c>
      <c r="I7" s="113">
        <v>155047.71494000001</v>
      </c>
      <c r="J7" s="113">
        <v>154822.78200000001</v>
      </c>
      <c r="K7" s="113">
        <v>178508.83384000001</v>
      </c>
      <c r="L7" s="113">
        <v>238876.24402000001</v>
      </c>
      <c r="M7" s="113">
        <v>354076.34114999999</v>
      </c>
      <c r="N7" s="113">
        <v>414758.38095000002</v>
      </c>
      <c r="O7" s="114">
        <v>2951984.0717600002</v>
      </c>
    </row>
    <row r="8" spans="1:15" s="37" customFormat="1" ht="13.8" x14ac:dyDescent="0.25">
      <c r="A8" s="87">
        <v>2023</v>
      </c>
      <c r="B8" s="112" t="s">
        <v>132</v>
      </c>
      <c r="C8" s="113">
        <v>170441.55046999999</v>
      </c>
      <c r="D8" s="113">
        <v>170736.32375000001</v>
      </c>
      <c r="E8" s="113">
        <v>208492.76095</v>
      </c>
      <c r="F8" s="113">
        <v>168456.80403</v>
      </c>
      <c r="G8" s="113">
        <v>185314.53771999999</v>
      </c>
      <c r="H8" s="113">
        <v>169954.10279</v>
      </c>
      <c r="I8" s="113">
        <v>185870.77247</v>
      </c>
      <c r="J8" s="113"/>
      <c r="K8" s="113"/>
      <c r="L8" s="113"/>
      <c r="M8" s="113"/>
      <c r="N8" s="113"/>
      <c r="O8" s="114">
        <v>1259266.8521799999</v>
      </c>
    </row>
    <row r="9" spans="1:15" ht="13.8" x14ac:dyDescent="0.25">
      <c r="A9" s="86">
        <v>2022</v>
      </c>
      <c r="B9" s="112" t="s">
        <v>132</v>
      </c>
      <c r="C9" s="113">
        <v>172966.68771</v>
      </c>
      <c r="D9" s="113">
        <v>202800.77635999999</v>
      </c>
      <c r="E9" s="113">
        <v>229785.32113999999</v>
      </c>
      <c r="F9" s="113">
        <v>206672.23843999999</v>
      </c>
      <c r="G9" s="113">
        <v>157716.62091999999</v>
      </c>
      <c r="H9" s="113">
        <v>182173.97292</v>
      </c>
      <c r="I9" s="113">
        <v>160742.92937999999</v>
      </c>
      <c r="J9" s="113">
        <v>235788.68835000001</v>
      </c>
      <c r="K9" s="113">
        <v>261484.11749999999</v>
      </c>
      <c r="L9" s="113">
        <v>246193.94370999999</v>
      </c>
      <c r="M9" s="113">
        <v>231119.84904999999</v>
      </c>
      <c r="N9" s="113">
        <v>237137.17118999999</v>
      </c>
      <c r="O9" s="114">
        <v>2524582.3166700001</v>
      </c>
    </row>
    <row r="10" spans="1:15" s="37" customFormat="1" ht="13.8" x14ac:dyDescent="0.25">
      <c r="A10" s="87">
        <v>2023</v>
      </c>
      <c r="B10" s="112" t="s">
        <v>133</v>
      </c>
      <c r="C10" s="113">
        <v>127562.32638</v>
      </c>
      <c r="D10" s="113">
        <v>106668.60533000001</v>
      </c>
      <c r="E10" s="113">
        <v>149372.58085999999</v>
      </c>
      <c r="F10" s="113">
        <v>109160.77554</v>
      </c>
      <c r="G10" s="113">
        <v>119687.42977</v>
      </c>
      <c r="H10" s="113">
        <v>111960.0903</v>
      </c>
      <c r="I10" s="113">
        <v>101485.91430999999</v>
      </c>
      <c r="J10" s="113"/>
      <c r="K10" s="113"/>
      <c r="L10" s="113"/>
      <c r="M10" s="113"/>
      <c r="N10" s="113"/>
      <c r="O10" s="114">
        <v>825897.72248999996</v>
      </c>
    </row>
    <row r="11" spans="1:15" ht="13.8" x14ac:dyDescent="0.25">
      <c r="A11" s="86">
        <v>2022</v>
      </c>
      <c r="B11" s="112" t="s">
        <v>133</v>
      </c>
      <c r="C11" s="113">
        <v>119385.47077</v>
      </c>
      <c r="D11" s="113">
        <v>126400.26445</v>
      </c>
      <c r="E11" s="113">
        <v>155057.61134999999</v>
      </c>
      <c r="F11" s="113">
        <v>138195.41055</v>
      </c>
      <c r="G11" s="113">
        <v>94807.453850000005</v>
      </c>
      <c r="H11" s="113">
        <v>119314.41304</v>
      </c>
      <c r="I11" s="113">
        <v>74147.693660000004</v>
      </c>
      <c r="J11" s="113">
        <v>105840.06853</v>
      </c>
      <c r="K11" s="113">
        <v>146579.94868</v>
      </c>
      <c r="L11" s="113">
        <v>176660.73723999999</v>
      </c>
      <c r="M11" s="113">
        <v>168106.29066999999</v>
      </c>
      <c r="N11" s="113">
        <v>145582.29631999999</v>
      </c>
      <c r="O11" s="114">
        <v>1570077.6591099999</v>
      </c>
    </row>
    <row r="12" spans="1:15" s="37" customFormat="1" ht="13.8" x14ac:dyDescent="0.25">
      <c r="A12" s="87">
        <v>2023</v>
      </c>
      <c r="B12" s="112" t="s">
        <v>134</v>
      </c>
      <c r="C12" s="113">
        <v>142081.73874</v>
      </c>
      <c r="D12" s="113">
        <v>155720.60957</v>
      </c>
      <c r="E12" s="113">
        <v>156136.87749000001</v>
      </c>
      <c r="F12" s="113">
        <v>124784.71412999999</v>
      </c>
      <c r="G12" s="113">
        <v>143356.67402999999</v>
      </c>
      <c r="H12" s="113">
        <v>119373.62626999999</v>
      </c>
      <c r="I12" s="113">
        <v>126884.69626</v>
      </c>
      <c r="J12" s="113"/>
      <c r="K12" s="113"/>
      <c r="L12" s="113"/>
      <c r="M12" s="113"/>
      <c r="N12" s="113"/>
      <c r="O12" s="114">
        <v>968338.93648999999</v>
      </c>
    </row>
    <row r="13" spans="1:15" ht="13.8" x14ac:dyDescent="0.25">
      <c r="A13" s="86">
        <v>2022</v>
      </c>
      <c r="B13" s="112" t="s">
        <v>134</v>
      </c>
      <c r="C13" s="113">
        <v>181950.72448999999</v>
      </c>
      <c r="D13" s="113">
        <v>165835.78760000001</v>
      </c>
      <c r="E13" s="113">
        <v>147564.06748999999</v>
      </c>
      <c r="F13" s="113">
        <v>124825.16201</v>
      </c>
      <c r="G13" s="113">
        <v>99421.289829999994</v>
      </c>
      <c r="H13" s="113">
        <v>111564.36086</v>
      </c>
      <c r="I13" s="113">
        <v>85829.990950000007</v>
      </c>
      <c r="J13" s="113">
        <v>90782.418600000005</v>
      </c>
      <c r="K13" s="113">
        <v>135261.68424999999</v>
      </c>
      <c r="L13" s="113">
        <v>177423.31140999999</v>
      </c>
      <c r="M13" s="113">
        <v>223825.89773</v>
      </c>
      <c r="N13" s="113">
        <v>202835.93794999999</v>
      </c>
      <c r="O13" s="114">
        <v>1747120.63317</v>
      </c>
    </row>
    <row r="14" spans="1:15" s="37" customFormat="1" ht="13.8" x14ac:dyDescent="0.25">
      <c r="A14" s="87">
        <v>2023</v>
      </c>
      <c r="B14" s="112" t="s">
        <v>135</v>
      </c>
      <c r="C14" s="113">
        <v>119104.41473999999</v>
      </c>
      <c r="D14" s="113">
        <v>81393.866899999994</v>
      </c>
      <c r="E14" s="113">
        <v>91928.388930000001</v>
      </c>
      <c r="F14" s="113">
        <v>84225.148029999997</v>
      </c>
      <c r="G14" s="113">
        <v>103626.08791</v>
      </c>
      <c r="H14" s="113">
        <v>79520.73646</v>
      </c>
      <c r="I14" s="113">
        <v>86459.957469999994</v>
      </c>
      <c r="J14" s="113"/>
      <c r="K14" s="113"/>
      <c r="L14" s="113"/>
      <c r="M14" s="113"/>
      <c r="N14" s="113"/>
      <c r="O14" s="114">
        <v>646258.60043999995</v>
      </c>
    </row>
    <row r="15" spans="1:15" ht="13.8" x14ac:dyDescent="0.25">
      <c r="A15" s="86">
        <v>2022</v>
      </c>
      <c r="B15" s="112" t="s">
        <v>135</v>
      </c>
      <c r="C15" s="113">
        <v>37521.507830000002</v>
      </c>
      <c r="D15" s="113">
        <v>46265.332340000001</v>
      </c>
      <c r="E15" s="113">
        <v>31049.380369999999</v>
      </c>
      <c r="F15" s="113">
        <v>29631.197840000001</v>
      </c>
      <c r="G15" s="113">
        <v>21837.58901</v>
      </c>
      <c r="H15" s="113">
        <v>26325.63495</v>
      </c>
      <c r="I15" s="113">
        <v>24070.12631</v>
      </c>
      <c r="J15" s="113">
        <v>29110.841799999998</v>
      </c>
      <c r="K15" s="113">
        <v>44324.273529999999</v>
      </c>
      <c r="L15" s="113">
        <v>37697.34519</v>
      </c>
      <c r="M15" s="113">
        <v>64223.611640000003</v>
      </c>
      <c r="N15" s="113">
        <v>103405.87989</v>
      </c>
      <c r="O15" s="114">
        <v>495462.72070000001</v>
      </c>
    </row>
    <row r="16" spans="1:15" ht="13.8" x14ac:dyDescent="0.25">
      <c r="A16" s="87">
        <v>2023</v>
      </c>
      <c r="B16" s="112" t="s">
        <v>136</v>
      </c>
      <c r="C16" s="113">
        <v>86086.110459999996</v>
      </c>
      <c r="D16" s="113">
        <v>64822.363810000003</v>
      </c>
      <c r="E16" s="113">
        <v>71187.896110000001</v>
      </c>
      <c r="F16" s="113">
        <v>58500.140330000002</v>
      </c>
      <c r="G16" s="113">
        <v>95336.95203</v>
      </c>
      <c r="H16" s="113">
        <v>80768.424610000002</v>
      </c>
      <c r="I16" s="113">
        <v>91731.096409999998</v>
      </c>
      <c r="J16" s="113"/>
      <c r="K16" s="113"/>
      <c r="L16" s="113"/>
      <c r="M16" s="113"/>
      <c r="N16" s="113"/>
      <c r="O16" s="114">
        <v>548432.98375999997</v>
      </c>
    </row>
    <row r="17" spans="1:15" ht="13.8" x14ac:dyDescent="0.25">
      <c r="A17" s="86">
        <v>2022</v>
      </c>
      <c r="B17" s="112" t="s">
        <v>136</v>
      </c>
      <c r="C17" s="113">
        <v>54248.671849999999</v>
      </c>
      <c r="D17" s="113">
        <v>55002.358999999997</v>
      </c>
      <c r="E17" s="113">
        <v>64496.353640000001</v>
      </c>
      <c r="F17" s="113">
        <v>51947.963620000002</v>
      </c>
      <c r="G17" s="113">
        <v>53632.734109999998</v>
      </c>
      <c r="H17" s="113">
        <v>78822.504300000001</v>
      </c>
      <c r="I17" s="113">
        <v>56311.739930000003</v>
      </c>
      <c r="J17" s="113">
        <v>88413.106140000004</v>
      </c>
      <c r="K17" s="113">
        <v>83802.197409999993</v>
      </c>
      <c r="L17" s="113">
        <v>87581.333559999999</v>
      </c>
      <c r="M17" s="113">
        <v>75182.485799999995</v>
      </c>
      <c r="N17" s="113">
        <v>79429.707819999996</v>
      </c>
      <c r="O17" s="114">
        <v>828871.15717999998</v>
      </c>
    </row>
    <row r="18" spans="1:15" ht="13.8" x14ac:dyDescent="0.25">
      <c r="A18" s="87">
        <v>2023</v>
      </c>
      <c r="B18" s="112" t="s">
        <v>137</v>
      </c>
      <c r="C18" s="113">
        <v>13942.906209999999</v>
      </c>
      <c r="D18" s="113">
        <v>16068.542299999999</v>
      </c>
      <c r="E18" s="113">
        <v>18032.499930000002</v>
      </c>
      <c r="F18" s="113">
        <v>14493.301799999999</v>
      </c>
      <c r="G18" s="113">
        <v>14014.22279</v>
      </c>
      <c r="H18" s="113">
        <v>8514.9922299999998</v>
      </c>
      <c r="I18" s="113">
        <v>7363.4695400000001</v>
      </c>
      <c r="J18" s="113"/>
      <c r="K18" s="113"/>
      <c r="L18" s="113"/>
      <c r="M18" s="113"/>
      <c r="N18" s="113"/>
      <c r="O18" s="114">
        <v>92429.934800000003</v>
      </c>
    </row>
    <row r="19" spans="1:15" ht="13.8" x14ac:dyDescent="0.25">
      <c r="A19" s="86">
        <v>2022</v>
      </c>
      <c r="B19" s="112" t="s">
        <v>137</v>
      </c>
      <c r="C19" s="113">
        <v>12415.09123</v>
      </c>
      <c r="D19" s="113">
        <v>15693.36544</v>
      </c>
      <c r="E19" s="113">
        <v>17018.63062</v>
      </c>
      <c r="F19" s="113">
        <v>18025.69253</v>
      </c>
      <c r="G19" s="113">
        <v>12424.481959999999</v>
      </c>
      <c r="H19" s="113">
        <v>9079.7731199999998</v>
      </c>
      <c r="I19" s="113">
        <v>5411.4847600000003</v>
      </c>
      <c r="J19" s="113">
        <v>8150.7517200000002</v>
      </c>
      <c r="K19" s="113">
        <v>7678.1554299999998</v>
      </c>
      <c r="L19" s="113">
        <v>8254.6918999999998</v>
      </c>
      <c r="M19" s="113">
        <v>10091.904850000001</v>
      </c>
      <c r="N19" s="113">
        <v>12919.24202</v>
      </c>
      <c r="O19" s="114">
        <v>137163.26558000001</v>
      </c>
    </row>
    <row r="20" spans="1:15" ht="13.8" x14ac:dyDescent="0.25">
      <c r="A20" s="87">
        <v>2023</v>
      </c>
      <c r="B20" s="112" t="s">
        <v>138</v>
      </c>
      <c r="C20" s="115">
        <v>270875.17621000001</v>
      </c>
      <c r="D20" s="115">
        <v>242549.10415999999</v>
      </c>
      <c r="E20" s="115">
        <v>306380.36862999998</v>
      </c>
      <c r="F20" s="115">
        <v>274461.70705999999</v>
      </c>
      <c r="G20" s="115">
        <v>309999.94834</v>
      </c>
      <c r="H20" s="113">
        <v>289640.39234000002</v>
      </c>
      <c r="I20" s="113">
        <v>300200.23976999999</v>
      </c>
      <c r="J20" s="113"/>
      <c r="K20" s="113"/>
      <c r="L20" s="113"/>
      <c r="M20" s="113"/>
      <c r="N20" s="113"/>
      <c r="O20" s="114">
        <v>1994106.9365099999</v>
      </c>
    </row>
    <row r="21" spans="1:15" ht="13.8" x14ac:dyDescent="0.25">
      <c r="A21" s="86">
        <v>2022</v>
      </c>
      <c r="B21" s="112" t="s">
        <v>138</v>
      </c>
      <c r="C21" s="113">
        <v>300295.32032</v>
      </c>
      <c r="D21" s="113">
        <v>316201.99005999998</v>
      </c>
      <c r="E21" s="113">
        <v>380631.50910000002</v>
      </c>
      <c r="F21" s="113">
        <v>382265.55797999998</v>
      </c>
      <c r="G21" s="113">
        <v>301401.84957000002</v>
      </c>
      <c r="H21" s="113">
        <v>369561.76286000002</v>
      </c>
      <c r="I21" s="113">
        <v>318336.14055000001</v>
      </c>
      <c r="J21" s="113">
        <v>323036.57241000002</v>
      </c>
      <c r="K21" s="113">
        <v>355787.51679000002</v>
      </c>
      <c r="L21" s="113">
        <v>308775.10398000001</v>
      </c>
      <c r="M21" s="113">
        <v>355407.83247000002</v>
      </c>
      <c r="N21" s="113">
        <v>351943.73171000002</v>
      </c>
      <c r="O21" s="114">
        <v>4063644.8878000001</v>
      </c>
    </row>
    <row r="22" spans="1:15" ht="13.8" x14ac:dyDescent="0.25">
      <c r="A22" s="87">
        <v>2023</v>
      </c>
      <c r="B22" s="112" t="s">
        <v>139</v>
      </c>
      <c r="C22" s="115">
        <v>623305.80961</v>
      </c>
      <c r="D22" s="115">
        <v>576004.52982000005</v>
      </c>
      <c r="E22" s="115">
        <v>758861.67313999997</v>
      </c>
      <c r="F22" s="115">
        <v>627043.25731999998</v>
      </c>
      <c r="G22" s="115">
        <v>729638.87607999996</v>
      </c>
      <c r="H22" s="113">
        <v>664422.9301</v>
      </c>
      <c r="I22" s="113">
        <v>609053.85025000002</v>
      </c>
      <c r="J22" s="113"/>
      <c r="K22" s="113"/>
      <c r="L22" s="113"/>
      <c r="M22" s="113"/>
      <c r="N22" s="113"/>
      <c r="O22" s="114">
        <v>4588330.9263199996</v>
      </c>
    </row>
    <row r="23" spans="1:15" ht="13.8" x14ac:dyDescent="0.25">
      <c r="A23" s="86">
        <v>2022</v>
      </c>
      <c r="B23" s="112" t="s">
        <v>139</v>
      </c>
      <c r="C23" s="113">
        <v>557400.76728000003</v>
      </c>
      <c r="D23" s="115">
        <v>622165.83944000001</v>
      </c>
      <c r="E23" s="113">
        <v>751891.70181</v>
      </c>
      <c r="F23" s="113">
        <v>775660.34239999996</v>
      </c>
      <c r="G23" s="113">
        <v>612463.74639999995</v>
      </c>
      <c r="H23" s="113">
        <v>799353.19348000002</v>
      </c>
      <c r="I23" s="113">
        <v>605449.33270999999</v>
      </c>
      <c r="J23" s="113">
        <v>730789.51444000006</v>
      </c>
      <c r="K23" s="113">
        <v>759516.88364999997</v>
      </c>
      <c r="L23" s="113">
        <v>702853.52387000003</v>
      </c>
      <c r="M23" s="113">
        <v>763034.17200000002</v>
      </c>
      <c r="N23" s="113">
        <v>755267.58874000004</v>
      </c>
      <c r="O23" s="114">
        <v>8435846.6062199995</v>
      </c>
    </row>
    <row r="24" spans="1:15" ht="13.8" x14ac:dyDescent="0.25">
      <c r="A24" s="87">
        <v>2023</v>
      </c>
      <c r="B24" s="110" t="s">
        <v>14</v>
      </c>
      <c r="C24" s="116">
        <f>C26+C28+C30+C32+C34+C36+C38+C40+C42+C44+C46+C48+C50+C52+C54+C56</f>
        <v>13613722.977920001</v>
      </c>
      <c r="D24" s="116">
        <f t="shared" ref="D24:O24" si="2">D26+D28+D30+D32+D34+D36+D38+D40+D42+D44+D46+D48+D50+D52+D54+D56</f>
        <v>13461253.86507</v>
      </c>
      <c r="E24" s="116">
        <f t="shared" si="2"/>
        <v>17192808.973859999</v>
      </c>
      <c r="F24" s="116">
        <f t="shared" si="2"/>
        <v>13795306.194949998</v>
      </c>
      <c r="G24" s="116">
        <f t="shared" si="2"/>
        <v>15353008.969480002</v>
      </c>
      <c r="H24" s="116">
        <f t="shared" si="2"/>
        <v>14913792.725599999</v>
      </c>
      <c r="I24" s="116">
        <f t="shared" si="2"/>
        <v>14015926.170540001</v>
      </c>
      <c r="J24" s="116"/>
      <c r="K24" s="116"/>
      <c r="L24" s="116"/>
      <c r="M24" s="116"/>
      <c r="N24" s="116"/>
      <c r="O24" s="114">
        <f t="shared" si="2"/>
        <v>102345819.87741999</v>
      </c>
    </row>
    <row r="25" spans="1:15" ht="13.8" x14ac:dyDescent="0.25">
      <c r="A25" s="86">
        <v>2022</v>
      </c>
      <c r="B25" s="110" t="s">
        <v>14</v>
      </c>
      <c r="C25" s="116">
        <f>C27+C29+C31+C33+C35+C37+C39+C41+C43+C45+C47+C49+C51+C53+C55+C57</f>
        <v>13085462.406950003</v>
      </c>
      <c r="D25" s="116">
        <f t="shared" ref="D25:O25" si="3">D27+D29+D31+D33+D35+D37+D39+D41+D43+D45+D47+D49+D51+D53+D55+D57</f>
        <v>14950000.16302</v>
      </c>
      <c r="E25" s="116">
        <f t="shared" si="3"/>
        <v>17127940.018819999</v>
      </c>
      <c r="F25" s="116">
        <f t="shared" si="3"/>
        <v>17697071.853500001</v>
      </c>
      <c r="G25" s="116">
        <f t="shared" si="3"/>
        <v>14045226.155059999</v>
      </c>
      <c r="H25" s="116">
        <f t="shared" si="3"/>
        <v>17242654.403289996</v>
      </c>
      <c r="I25" s="116">
        <f t="shared" si="3"/>
        <v>13508461.558010003</v>
      </c>
      <c r="J25" s="116">
        <f t="shared" si="3"/>
        <v>15249837.476780001</v>
      </c>
      <c r="K25" s="116">
        <f t="shared" si="3"/>
        <v>16238291.819079997</v>
      </c>
      <c r="L25" s="116">
        <f t="shared" si="3"/>
        <v>14995362.858199999</v>
      </c>
      <c r="M25" s="116">
        <f t="shared" si="3"/>
        <v>15460089.842099998</v>
      </c>
      <c r="N25" s="116">
        <f t="shared" si="3"/>
        <v>16131843.055230001</v>
      </c>
      <c r="O25" s="114">
        <f t="shared" si="3"/>
        <v>185732241.61004001</v>
      </c>
    </row>
    <row r="26" spans="1:15" ht="13.8" x14ac:dyDescent="0.25">
      <c r="A26" s="87">
        <v>2023</v>
      </c>
      <c r="B26" s="112" t="s">
        <v>140</v>
      </c>
      <c r="C26" s="113">
        <v>817187.79682000005</v>
      </c>
      <c r="D26" s="113">
        <v>715463.04856999998</v>
      </c>
      <c r="E26" s="113">
        <v>901423.69805999997</v>
      </c>
      <c r="F26" s="113">
        <v>757178.47236999997</v>
      </c>
      <c r="G26" s="113">
        <v>848111.13983999996</v>
      </c>
      <c r="H26" s="113">
        <v>771411.67021000001</v>
      </c>
      <c r="I26" s="113">
        <v>698358.42090999999</v>
      </c>
      <c r="J26" s="113"/>
      <c r="K26" s="113"/>
      <c r="L26" s="113"/>
      <c r="M26" s="113"/>
      <c r="N26" s="113"/>
      <c r="O26" s="114">
        <v>5509134.2467799997</v>
      </c>
    </row>
    <row r="27" spans="1:15" ht="13.8" x14ac:dyDescent="0.25">
      <c r="A27" s="86">
        <v>2022</v>
      </c>
      <c r="B27" s="112" t="s">
        <v>140</v>
      </c>
      <c r="C27" s="113">
        <v>814822.90006000001</v>
      </c>
      <c r="D27" s="113">
        <v>879786.30168000003</v>
      </c>
      <c r="E27" s="113">
        <v>950764.31969999999</v>
      </c>
      <c r="F27" s="113">
        <v>992915.25086000003</v>
      </c>
      <c r="G27" s="113">
        <v>766271.68854</v>
      </c>
      <c r="H27" s="113">
        <v>980872.72842000006</v>
      </c>
      <c r="I27" s="113">
        <v>726524.83891000005</v>
      </c>
      <c r="J27" s="113">
        <v>834420.01320000004</v>
      </c>
      <c r="K27" s="113">
        <v>933424.89170000004</v>
      </c>
      <c r="L27" s="113">
        <v>832643.45106999995</v>
      </c>
      <c r="M27" s="113">
        <v>842771.41049000004</v>
      </c>
      <c r="N27" s="113">
        <v>797247.67087000003</v>
      </c>
      <c r="O27" s="114">
        <v>10352465.465500001</v>
      </c>
    </row>
    <row r="28" spans="1:15" ht="13.8" x14ac:dyDescent="0.25">
      <c r="A28" s="87">
        <v>2023</v>
      </c>
      <c r="B28" s="112" t="s">
        <v>141</v>
      </c>
      <c r="C28" s="113">
        <v>177833.93994000001</v>
      </c>
      <c r="D28" s="113">
        <v>171577.17186</v>
      </c>
      <c r="E28" s="113">
        <v>219579.15945000001</v>
      </c>
      <c r="F28" s="113">
        <v>146248.18781</v>
      </c>
      <c r="G28" s="113">
        <v>149361.83425000001</v>
      </c>
      <c r="H28" s="113">
        <v>160495.18659999999</v>
      </c>
      <c r="I28" s="113">
        <v>135221.75932000001</v>
      </c>
      <c r="J28" s="113"/>
      <c r="K28" s="113"/>
      <c r="L28" s="113"/>
      <c r="M28" s="113"/>
      <c r="N28" s="113"/>
      <c r="O28" s="114">
        <v>1160317.2392299999</v>
      </c>
    </row>
    <row r="29" spans="1:15" ht="13.8" x14ac:dyDescent="0.25">
      <c r="A29" s="86">
        <v>2022</v>
      </c>
      <c r="B29" s="112" t="s">
        <v>141</v>
      </c>
      <c r="C29" s="113">
        <v>132687.614</v>
      </c>
      <c r="D29" s="113">
        <v>177384.58153</v>
      </c>
      <c r="E29" s="113">
        <v>191676.07766000001</v>
      </c>
      <c r="F29" s="113">
        <v>186942.25571999999</v>
      </c>
      <c r="G29" s="113">
        <v>116439.71348999999</v>
      </c>
      <c r="H29" s="113">
        <v>171939.18301000001</v>
      </c>
      <c r="I29" s="113">
        <v>155360.30416</v>
      </c>
      <c r="J29" s="113">
        <v>190900.39696000001</v>
      </c>
      <c r="K29" s="113">
        <v>209734.17110000001</v>
      </c>
      <c r="L29" s="113">
        <v>168268.30948</v>
      </c>
      <c r="M29" s="113">
        <v>173158.37473000001</v>
      </c>
      <c r="N29" s="113">
        <v>182051.47237</v>
      </c>
      <c r="O29" s="114">
        <v>2056542.4542100001</v>
      </c>
    </row>
    <row r="30" spans="1:15" s="37" customFormat="1" ht="13.8" x14ac:dyDescent="0.25">
      <c r="A30" s="87">
        <v>2023</v>
      </c>
      <c r="B30" s="112" t="s">
        <v>142</v>
      </c>
      <c r="C30" s="113">
        <v>209266.78195999999</v>
      </c>
      <c r="D30" s="113">
        <v>131957.88537</v>
      </c>
      <c r="E30" s="113">
        <v>262444.46178999997</v>
      </c>
      <c r="F30" s="113">
        <v>216373.32749</v>
      </c>
      <c r="G30" s="113">
        <v>233627.8365</v>
      </c>
      <c r="H30" s="113">
        <v>225596.21763</v>
      </c>
      <c r="I30" s="113">
        <v>187815.29962000001</v>
      </c>
      <c r="J30" s="113"/>
      <c r="K30" s="113"/>
      <c r="L30" s="113"/>
      <c r="M30" s="113"/>
      <c r="N30" s="113"/>
      <c r="O30" s="114">
        <v>1467081.81036</v>
      </c>
    </row>
    <row r="31" spans="1:15" ht="13.8" x14ac:dyDescent="0.25">
      <c r="A31" s="86">
        <v>2022</v>
      </c>
      <c r="B31" s="112" t="s">
        <v>142</v>
      </c>
      <c r="C31" s="113">
        <v>198477.64064999999</v>
      </c>
      <c r="D31" s="113">
        <v>251000.23457999999</v>
      </c>
      <c r="E31" s="113">
        <v>259245.27828999999</v>
      </c>
      <c r="F31" s="113">
        <v>262164.34668000002</v>
      </c>
      <c r="G31" s="113">
        <v>157792.49171</v>
      </c>
      <c r="H31" s="113">
        <v>225184.98795000001</v>
      </c>
      <c r="I31" s="113">
        <v>156147.20764000001</v>
      </c>
      <c r="J31" s="113">
        <v>224283.58918000001</v>
      </c>
      <c r="K31" s="113">
        <v>245518.36559999999</v>
      </c>
      <c r="L31" s="113">
        <v>256622.58987</v>
      </c>
      <c r="M31" s="113">
        <v>256439.34284</v>
      </c>
      <c r="N31" s="113">
        <v>260559.78106000001</v>
      </c>
      <c r="O31" s="114">
        <v>2753435.8560500001</v>
      </c>
    </row>
    <row r="32" spans="1:15" ht="13.8" x14ac:dyDescent="0.25">
      <c r="A32" s="87">
        <v>2023</v>
      </c>
      <c r="B32" s="112" t="s">
        <v>143</v>
      </c>
      <c r="C32" s="115">
        <v>2293606.7626499999</v>
      </c>
      <c r="D32" s="115">
        <v>2254758.1621699999</v>
      </c>
      <c r="E32" s="115">
        <v>2877152.3564399998</v>
      </c>
      <c r="F32" s="115">
        <v>2375052.5315399999</v>
      </c>
      <c r="G32" s="115">
        <v>2429340.5162200001</v>
      </c>
      <c r="H32" s="115">
        <v>2367327.3049400002</v>
      </c>
      <c r="I32" s="115">
        <v>2146085.0590400002</v>
      </c>
      <c r="J32" s="115"/>
      <c r="K32" s="115"/>
      <c r="L32" s="115"/>
      <c r="M32" s="115"/>
      <c r="N32" s="115"/>
      <c r="O32" s="114">
        <v>16743322.693</v>
      </c>
    </row>
    <row r="33" spans="1:15" ht="13.8" x14ac:dyDescent="0.25">
      <c r="A33" s="86">
        <v>2022</v>
      </c>
      <c r="B33" s="112" t="s">
        <v>143</v>
      </c>
      <c r="C33" s="113">
        <v>2140694.53455</v>
      </c>
      <c r="D33" s="113">
        <v>2431946.38747</v>
      </c>
      <c r="E33" s="113">
        <v>3018895.73239</v>
      </c>
      <c r="F33" s="115">
        <v>3329551.0599500001</v>
      </c>
      <c r="G33" s="115">
        <v>2789101.1186000002</v>
      </c>
      <c r="H33" s="115">
        <v>3166412.2088000001</v>
      </c>
      <c r="I33" s="115">
        <v>2890289.7935000001</v>
      </c>
      <c r="J33" s="115">
        <v>2921050.7971100002</v>
      </c>
      <c r="K33" s="115">
        <v>2938518.5609499998</v>
      </c>
      <c r="L33" s="115">
        <v>2601376.1716700001</v>
      </c>
      <c r="M33" s="115">
        <v>2594893.9240700002</v>
      </c>
      <c r="N33" s="115">
        <v>2699119.74755</v>
      </c>
      <c r="O33" s="114">
        <v>33521850.03661</v>
      </c>
    </row>
    <row r="34" spans="1:15" ht="13.8" x14ac:dyDescent="0.25">
      <c r="A34" s="87">
        <v>2023</v>
      </c>
      <c r="B34" s="112" t="s">
        <v>144</v>
      </c>
      <c r="C34" s="113">
        <v>1622042.65787</v>
      </c>
      <c r="D34" s="113">
        <v>1575025.5545300001</v>
      </c>
      <c r="E34" s="113">
        <v>1988197.71927</v>
      </c>
      <c r="F34" s="113">
        <v>1496957.75162</v>
      </c>
      <c r="G34" s="113">
        <v>1647066.9975000001</v>
      </c>
      <c r="H34" s="113">
        <v>1652098.24655</v>
      </c>
      <c r="I34" s="113">
        <v>1554072.2900400001</v>
      </c>
      <c r="J34" s="113"/>
      <c r="K34" s="113"/>
      <c r="L34" s="113"/>
      <c r="M34" s="113"/>
      <c r="N34" s="113"/>
      <c r="O34" s="114">
        <v>11535461.21738</v>
      </c>
    </row>
    <row r="35" spans="1:15" ht="13.8" x14ac:dyDescent="0.25">
      <c r="A35" s="86">
        <v>2022</v>
      </c>
      <c r="B35" s="112" t="s">
        <v>144</v>
      </c>
      <c r="C35" s="113">
        <v>1591576.1864199999</v>
      </c>
      <c r="D35" s="113">
        <v>1840285.83977</v>
      </c>
      <c r="E35" s="113">
        <v>2014038.81442</v>
      </c>
      <c r="F35" s="113">
        <v>2035670.0064399999</v>
      </c>
      <c r="G35" s="113">
        <v>1335847.9852</v>
      </c>
      <c r="H35" s="113">
        <v>1965708.8806100001</v>
      </c>
      <c r="I35" s="113">
        <v>1617514.9518200001</v>
      </c>
      <c r="J35" s="113">
        <v>1836873.7280600001</v>
      </c>
      <c r="K35" s="113">
        <v>1920075.49028</v>
      </c>
      <c r="L35" s="113">
        <v>1701851.0169599999</v>
      </c>
      <c r="M35" s="113">
        <v>1630769.7305600001</v>
      </c>
      <c r="N35" s="113">
        <v>1704066.93928</v>
      </c>
      <c r="O35" s="114">
        <v>21194279.569820002</v>
      </c>
    </row>
    <row r="36" spans="1:15" ht="13.8" x14ac:dyDescent="0.25">
      <c r="A36" s="87">
        <v>2023</v>
      </c>
      <c r="B36" s="112" t="s">
        <v>145</v>
      </c>
      <c r="C36" s="113">
        <v>2712756.1825299999</v>
      </c>
      <c r="D36" s="113">
        <v>2610364.7903700001</v>
      </c>
      <c r="E36" s="113">
        <v>3286046.4079999998</v>
      </c>
      <c r="F36" s="113">
        <v>2690903.0357400002</v>
      </c>
      <c r="G36" s="113">
        <v>3028000.9869300001</v>
      </c>
      <c r="H36" s="113">
        <v>3008348.6985499999</v>
      </c>
      <c r="I36" s="113">
        <v>2729024.0778800002</v>
      </c>
      <c r="J36" s="113"/>
      <c r="K36" s="113"/>
      <c r="L36" s="113"/>
      <c r="M36" s="113"/>
      <c r="N36" s="113"/>
      <c r="O36" s="114">
        <v>20065444.18</v>
      </c>
    </row>
    <row r="37" spans="1:15" ht="13.8" x14ac:dyDescent="0.25">
      <c r="A37" s="86">
        <v>2022</v>
      </c>
      <c r="B37" s="112" t="s">
        <v>145</v>
      </c>
      <c r="C37" s="113">
        <v>2227477.3536200002</v>
      </c>
      <c r="D37" s="113">
        <v>2537878.2348199999</v>
      </c>
      <c r="E37" s="113">
        <v>2679350.7283000001</v>
      </c>
      <c r="F37" s="113">
        <v>2742252.4482399998</v>
      </c>
      <c r="G37" s="113">
        <v>2294857.86919</v>
      </c>
      <c r="H37" s="113">
        <v>2768702.8717700001</v>
      </c>
      <c r="I37" s="113">
        <v>2048195.4367800001</v>
      </c>
      <c r="J37" s="113">
        <v>2264566.8483500001</v>
      </c>
      <c r="K37" s="113">
        <v>2751297.24015</v>
      </c>
      <c r="L37" s="113">
        <v>2647890.9394499999</v>
      </c>
      <c r="M37" s="113">
        <v>2872003.8742399998</v>
      </c>
      <c r="N37" s="113">
        <v>3142603.7938700002</v>
      </c>
      <c r="O37" s="114">
        <v>30977077.638780002</v>
      </c>
    </row>
    <row r="38" spans="1:15" ht="13.8" x14ac:dyDescent="0.25">
      <c r="A38" s="87">
        <v>2023</v>
      </c>
      <c r="B38" s="112" t="s">
        <v>146</v>
      </c>
      <c r="C38" s="113">
        <v>20511.080989999999</v>
      </c>
      <c r="D38" s="113">
        <v>48988.009310000001</v>
      </c>
      <c r="E38" s="113">
        <v>108585.76742</v>
      </c>
      <c r="F38" s="113">
        <v>107987.69313</v>
      </c>
      <c r="G38" s="113">
        <v>203809.47146</v>
      </c>
      <c r="H38" s="113">
        <v>185364.09646</v>
      </c>
      <c r="I38" s="113">
        <v>202630.02340999999</v>
      </c>
      <c r="J38" s="113"/>
      <c r="K38" s="113"/>
      <c r="L38" s="113"/>
      <c r="M38" s="113"/>
      <c r="N38" s="113"/>
      <c r="O38" s="114">
        <v>877876.14217999997</v>
      </c>
    </row>
    <row r="39" spans="1:15" ht="13.8" x14ac:dyDescent="0.25">
      <c r="A39" s="86">
        <v>2022</v>
      </c>
      <c r="B39" s="112" t="s">
        <v>146</v>
      </c>
      <c r="C39" s="113">
        <v>70779.795960000003</v>
      </c>
      <c r="D39" s="113">
        <v>67064.578930000003</v>
      </c>
      <c r="E39" s="113">
        <v>140227.68844</v>
      </c>
      <c r="F39" s="113">
        <v>198881.65714</v>
      </c>
      <c r="G39" s="113">
        <v>100124.42561000001</v>
      </c>
      <c r="H39" s="113">
        <v>101131.22425</v>
      </c>
      <c r="I39" s="113">
        <v>44142.997860000003</v>
      </c>
      <c r="J39" s="113">
        <v>77395.488570000001</v>
      </c>
      <c r="K39" s="113">
        <v>199348.73256</v>
      </c>
      <c r="L39" s="113">
        <v>209571.99903000001</v>
      </c>
      <c r="M39" s="113">
        <v>55079.846700000002</v>
      </c>
      <c r="N39" s="113">
        <v>189314.94339</v>
      </c>
      <c r="O39" s="114">
        <v>1453063.3784399999</v>
      </c>
    </row>
    <row r="40" spans="1:15" ht="13.8" x14ac:dyDescent="0.25">
      <c r="A40" s="87">
        <v>2023</v>
      </c>
      <c r="B40" s="112" t="s">
        <v>147</v>
      </c>
      <c r="C40" s="113">
        <v>1173033.3649299999</v>
      </c>
      <c r="D40" s="113">
        <v>1303106.0873499999</v>
      </c>
      <c r="E40" s="113">
        <v>1511381.38653</v>
      </c>
      <c r="F40" s="113">
        <v>1215741.86934</v>
      </c>
      <c r="G40" s="113">
        <v>1381225.59506</v>
      </c>
      <c r="H40" s="113">
        <v>1339287.3434299999</v>
      </c>
      <c r="I40" s="113">
        <v>1266944.9454399999</v>
      </c>
      <c r="J40" s="113"/>
      <c r="K40" s="113"/>
      <c r="L40" s="113"/>
      <c r="M40" s="113"/>
      <c r="N40" s="113"/>
      <c r="O40" s="114">
        <v>9190720.5920800008</v>
      </c>
    </row>
    <row r="41" spans="1:15" ht="13.8" x14ac:dyDescent="0.25">
      <c r="A41" s="86">
        <v>2022</v>
      </c>
      <c r="B41" s="112" t="s">
        <v>147</v>
      </c>
      <c r="C41" s="113">
        <v>980376.86144999997</v>
      </c>
      <c r="D41" s="113">
        <v>1173474.2985799999</v>
      </c>
      <c r="E41" s="113">
        <v>1365461.8518999999</v>
      </c>
      <c r="F41" s="113">
        <v>1395620.0437100001</v>
      </c>
      <c r="G41" s="113">
        <v>1064241.48202</v>
      </c>
      <c r="H41" s="113">
        <v>1356586.2416900001</v>
      </c>
      <c r="I41" s="113">
        <v>1024650.73094</v>
      </c>
      <c r="J41" s="113">
        <v>1253689.5612699999</v>
      </c>
      <c r="K41" s="113">
        <v>1334627.7712699999</v>
      </c>
      <c r="L41" s="113">
        <v>1320596.3035899999</v>
      </c>
      <c r="M41" s="113">
        <v>1423781.7828500001</v>
      </c>
      <c r="N41" s="113">
        <v>1473106.2222</v>
      </c>
      <c r="O41" s="114">
        <v>15166213.15147</v>
      </c>
    </row>
    <row r="42" spans="1:15" ht="13.8" x14ac:dyDescent="0.25">
      <c r="A42" s="87">
        <v>2023</v>
      </c>
      <c r="B42" s="112" t="s">
        <v>148</v>
      </c>
      <c r="C42" s="113">
        <v>841477.01297000004</v>
      </c>
      <c r="D42" s="113">
        <v>848022.99968999997</v>
      </c>
      <c r="E42" s="113">
        <v>1052135.27568</v>
      </c>
      <c r="F42" s="113">
        <v>883682.8125</v>
      </c>
      <c r="G42" s="113">
        <v>922336.50726999994</v>
      </c>
      <c r="H42" s="113">
        <v>978132.01511000004</v>
      </c>
      <c r="I42" s="113">
        <v>834706.67172999994</v>
      </c>
      <c r="J42" s="113"/>
      <c r="K42" s="113"/>
      <c r="L42" s="113"/>
      <c r="M42" s="113"/>
      <c r="N42" s="113"/>
      <c r="O42" s="114">
        <v>6360493.29495</v>
      </c>
    </row>
    <row r="43" spans="1:15" ht="13.8" x14ac:dyDescent="0.25">
      <c r="A43" s="86">
        <v>2022</v>
      </c>
      <c r="B43" s="112" t="s">
        <v>148</v>
      </c>
      <c r="C43" s="113">
        <v>710670.04463999998</v>
      </c>
      <c r="D43" s="113">
        <v>812965.62821</v>
      </c>
      <c r="E43" s="113">
        <v>908496.63523000001</v>
      </c>
      <c r="F43" s="113">
        <v>905775.78966999997</v>
      </c>
      <c r="G43" s="113">
        <v>719443.73156999995</v>
      </c>
      <c r="H43" s="113">
        <v>903204.04480999999</v>
      </c>
      <c r="I43" s="113">
        <v>720295.57866999996</v>
      </c>
      <c r="J43" s="113">
        <v>848008.80617</v>
      </c>
      <c r="K43" s="113">
        <v>946768.13425999996</v>
      </c>
      <c r="L43" s="113">
        <v>851641.34517999995</v>
      </c>
      <c r="M43" s="113">
        <v>1009919.71242</v>
      </c>
      <c r="N43" s="113">
        <v>1024934.67267</v>
      </c>
      <c r="O43" s="114">
        <v>10362124.123500001</v>
      </c>
    </row>
    <row r="44" spans="1:15" ht="13.8" x14ac:dyDescent="0.25">
      <c r="A44" s="87">
        <v>2023</v>
      </c>
      <c r="B44" s="112" t="s">
        <v>149</v>
      </c>
      <c r="C44" s="113">
        <v>1048915.7150699999</v>
      </c>
      <c r="D44" s="113">
        <v>999777.75515999994</v>
      </c>
      <c r="E44" s="113">
        <v>1221698.39065</v>
      </c>
      <c r="F44" s="113">
        <v>995486.11629000003</v>
      </c>
      <c r="G44" s="113">
        <v>1141249.10189</v>
      </c>
      <c r="H44" s="113">
        <v>1089129.1133300001</v>
      </c>
      <c r="I44" s="113">
        <v>989192.44793999998</v>
      </c>
      <c r="J44" s="113"/>
      <c r="K44" s="113"/>
      <c r="L44" s="113"/>
      <c r="M44" s="113"/>
      <c r="N44" s="113"/>
      <c r="O44" s="114">
        <v>7485448.6403299998</v>
      </c>
    </row>
    <row r="45" spans="1:15" ht="13.8" x14ac:dyDescent="0.25">
      <c r="A45" s="86">
        <v>2022</v>
      </c>
      <c r="B45" s="112" t="s">
        <v>149</v>
      </c>
      <c r="C45" s="113">
        <v>1119856.8788900001</v>
      </c>
      <c r="D45" s="113">
        <v>1241106.2379099999</v>
      </c>
      <c r="E45" s="113">
        <v>1443490.8133700001</v>
      </c>
      <c r="F45" s="113">
        <v>1496963.7752799999</v>
      </c>
      <c r="G45" s="113">
        <v>1165758.5621799999</v>
      </c>
      <c r="H45" s="113">
        <v>1343441.4222299999</v>
      </c>
      <c r="I45" s="113">
        <v>978550.27092000004</v>
      </c>
      <c r="J45" s="113">
        <v>1131631.90488</v>
      </c>
      <c r="K45" s="113">
        <v>1187676.33451</v>
      </c>
      <c r="L45" s="113">
        <v>1048139.63867</v>
      </c>
      <c r="M45" s="113">
        <v>1127732.67395</v>
      </c>
      <c r="N45" s="113">
        <v>1095932.2027199999</v>
      </c>
      <c r="O45" s="114">
        <v>14380280.71551</v>
      </c>
    </row>
    <row r="46" spans="1:15" ht="13.8" x14ac:dyDescent="0.25">
      <c r="A46" s="87">
        <v>2023</v>
      </c>
      <c r="B46" s="112" t="s">
        <v>150</v>
      </c>
      <c r="C46" s="113">
        <v>1105780.9396500001</v>
      </c>
      <c r="D46" s="113">
        <v>1056877.11087</v>
      </c>
      <c r="E46" s="113">
        <v>1388803.3333999999</v>
      </c>
      <c r="F46" s="113">
        <v>1067062.4480699999</v>
      </c>
      <c r="G46" s="113">
        <v>1250109.70435</v>
      </c>
      <c r="H46" s="113">
        <v>1316444.22682</v>
      </c>
      <c r="I46" s="113">
        <v>1162003.0794200001</v>
      </c>
      <c r="J46" s="113"/>
      <c r="K46" s="113"/>
      <c r="L46" s="113"/>
      <c r="M46" s="113"/>
      <c r="N46" s="113"/>
      <c r="O46" s="114">
        <v>8347080.8425799999</v>
      </c>
    </row>
    <row r="47" spans="1:15" ht="13.8" x14ac:dyDescent="0.25">
      <c r="A47" s="86">
        <v>2022</v>
      </c>
      <c r="B47" s="112" t="s">
        <v>150</v>
      </c>
      <c r="C47" s="113">
        <v>1623913.35512</v>
      </c>
      <c r="D47" s="113">
        <v>1746701.55259</v>
      </c>
      <c r="E47" s="113">
        <v>2254350.4908799999</v>
      </c>
      <c r="F47" s="113">
        <v>2016303.9983900001</v>
      </c>
      <c r="G47" s="113">
        <v>1903111.08714</v>
      </c>
      <c r="H47" s="113">
        <v>2283535.2965500001</v>
      </c>
      <c r="I47" s="113">
        <v>1596981.80024</v>
      </c>
      <c r="J47" s="113">
        <v>1804277.5189499999</v>
      </c>
      <c r="K47" s="113">
        <v>1755004.54688</v>
      </c>
      <c r="L47" s="113">
        <v>1379824.86243</v>
      </c>
      <c r="M47" s="113">
        <v>1337986.6145500001</v>
      </c>
      <c r="N47" s="113">
        <v>1330538.5491299999</v>
      </c>
      <c r="O47" s="114">
        <v>21032529.672850002</v>
      </c>
    </row>
    <row r="48" spans="1:15" ht="13.8" x14ac:dyDescent="0.25">
      <c r="A48" s="87">
        <v>2023</v>
      </c>
      <c r="B48" s="112" t="s">
        <v>151</v>
      </c>
      <c r="C48" s="113">
        <v>360872.06566000002</v>
      </c>
      <c r="D48" s="113">
        <v>354642.20331999997</v>
      </c>
      <c r="E48" s="113">
        <v>438295.96226</v>
      </c>
      <c r="F48" s="113">
        <v>373842.89741999999</v>
      </c>
      <c r="G48" s="113">
        <v>450093.43732999999</v>
      </c>
      <c r="H48" s="113">
        <v>412797.61969999998</v>
      </c>
      <c r="I48" s="113">
        <v>372559.96054</v>
      </c>
      <c r="J48" s="113"/>
      <c r="K48" s="113"/>
      <c r="L48" s="113"/>
      <c r="M48" s="113"/>
      <c r="N48" s="113"/>
      <c r="O48" s="114">
        <v>2763104.1462300001</v>
      </c>
    </row>
    <row r="49" spans="1:15" ht="13.8" x14ac:dyDescent="0.25">
      <c r="A49" s="86">
        <v>2022</v>
      </c>
      <c r="B49" s="112" t="s">
        <v>151</v>
      </c>
      <c r="C49" s="113">
        <v>353650.46789000003</v>
      </c>
      <c r="D49" s="113">
        <v>428044.04252000002</v>
      </c>
      <c r="E49" s="113">
        <v>512999.46243999997</v>
      </c>
      <c r="F49" s="113">
        <v>565765.46421000001</v>
      </c>
      <c r="G49" s="113">
        <v>444256.85512999998</v>
      </c>
      <c r="H49" s="113">
        <v>522786.63435000001</v>
      </c>
      <c r="I49" s="113">
        <v>416802.67871000001</v>
      </c>
      <c r="J49" s="113">
        <v>473865.71408000001</v>
      </c>
      <c r="K49" s="113">
        <v>458797.53444000002</v>
      </c>
      <c r="L49" s="113">
        <v>413664.89697</v>
      </c>
      <c r="M49" s="113">
        <v>416755.06638999999</v>
      </c>
      <c r="N49" s="113">
        <v>439790.88270000002</v>
      </c>
      <c r="O49" s="114">
        <v>5447179.6998300003</v>
      </c>
    </row>
    <row r="50" spans="1:15" ht="13.8" x14ac:dyDescent="0.25">
      <c r="A50" s="87">
        <v>2023</v>
      </c>
      <c r="B50" s="112" t="s">
        <v>152</v>
      </c>
      <c r="C50" s="113">
        <v>414354.69144999998</v>
      </c>
      <c r="D50" s="113">
        <v>525664.43648000003</v>
      </c>
      <c r="E50" s="113">
        <v>737765.07149</v>
      </c>
      <c r="F50" s="113">
        <v>474129.33951999998</v>
      </c>
      <c r="G50" s="113">
        <v>459367.48034000001</v>
      </c>
      <c r="H50" s="113">
        <v>439730.52351000003</v>
      </c>
      <c r="I50" s="113">
        <v>497574.60186</v>
      </c>
      <c r="J50" s="113"/>
      <c r="K50" s="113"/>
      <c r="L50" s="113"/>
      <c r="M50" s="113"/>
      <c r="N50" s="113"/>
      <c r="O50" s="114">
        <v>3548586.1446500001</v>
      </c>
    </row>
    <row r="51" spans="1:15" ht="13.8" x14ac:dyDescent="0.25">
      <c r="A51" s="86">
        <v>2022</v>
      </c>
      <c r="B51" s="112" t="s">
        <v>152</v>
      </c>
      <c r="C51" s="113">
        <v>358948.23914999998</v>
      </c>
      <c r="D51" s="113">
        <v>490368.09152999998</v>
      </c>
      <c r="E51" s="113">
        <v>434421.48194000003</v>
      </c>
      <c r="F51" s="113">
        <v>528519.02058999997</v>
      </c>
      <c r="G51" s="113">
        <v>352247.50109999999</v>
      </c>
      <c r="H51" s="113">
        <v>532181.44374000002</v>
      </c>
      <c r="I51" s="113">
        <v>370694.84694999998</v>
      </c>
      <c r="J51" s="113">
        <v>500628.32678</v>
      </c>
      <c r="K51" s="113">
        <v>603034.33155</v>
      </c>
      <c r="L51" s="113">
        <v>535537.90162999998</v>
      </c>
      <c r="M51" s="113">
        <v>604514.49672000005</v>
      </c>
      <c r="N51" s="113">
        <v>547259.74002000003</v>
      </c>
      <c r="O51" s="114">
        <v>5858355.4216999998</v>
      </c>
    </row>
    <row r="52" spans="1:15" ht="13.8" x14ac:dyDescent="0.25">
      <c r="A52" s="87">
        <v>2023</v>
      </c>
      <c r="B52" s="112" t="s">
        <v>153</v>
      </c>
      <c r="C52" s="113">
        <v>278884.94871000003</v>
      </c>
      <c r="D52" s="113">
        <v>287110.70542000001</v>
      </c>
      <c r="E52" s="113">
        <v>505895.29898000002</v>
      </c>
      <c r="F52" s="113">
        <v>417862.30572</v>
      </c>
      <c r="G52" s="113">
        <v>553859.89242000005</v>
      </c>
      <c r="H52" s="113">
        <v>334017.58704000001</v>
      </c>
      <c r="I52" s="113">
        <v>657533.5183</v>
      </c>
      <c r="J52" s="113"/>
      <c r="K52" s="113"/>
      <c r="L52" s="113"/>
      <c r="M52" s="113"/>
      <c r="N52" s="113"/>
      <c r="O52" s="114">
        <v>3035164.2565899999</v>
      </c>
    </row>
    <row r="53" spans="1:15" ht="13.8" x14ac:dyDescent="0.25">
      <c r="A53" s="86">
        <v>2022</v>
      </c>
      <c r="B53" s="112" t="s">
        <v>153</v>
      </c>
      <c r="C53" s="113">
        <v>295374.95462999999</v>
      </c>
      <c r="D53" s="113">
        <v>325086.05401000002</v>
      </c>
      <c r="E53" s="113">
        <v>326941.74854</v>
      </c>
      <c r="F53" s="113">
        <v>390461.09840999998</v>
      </c>
      <c r="G53" s="113">
        <v>330384.31631000002</v>
      </c>
      <c r="H53" s="113">
        <v>286911.48207999999</v>
      </c>
      <c r="I53" s="113">
        <v>294368.00948000001</v>
      </c>
      <c r="J53" s="113">
        <v>333532.23485000001</v>
      </c>
      <c r="K53" s="113">
        <v>166231.57717999999</v>
      </c>
      <c r="L53" s="113">
        <v>464524.54810000001</v>
      </c>
      <c r="M53" s="113">
        <v>503261.04168000002</v>
      </c>
      <c r="N53" s="113">
        <v>647435.86632000003</v>
      </c>
      <c r="O53" s="114">
        <v>4364512.9315900002</v>
      </c>
    </row>
    <row r="54" spans="1:15" ht="13.8" x14ac:dyDescent="0.25">
      <c r="A54" s="87">
        <v>2023</v>
      </c>
      <c r="B54" s="112" t="s">
        <v>154</v>
      </c>
      <c r="C54" s="113">
        <v>525336.50225999998</v>
      </c>
      <c r="D54" s="113">
        <v>565933.45203000004</v>
      </c>
      <c r="E54" s="113">
        <v>673534.16400999995</v>
      </c>
      <c r="F54" s="113">
        <v>562743.16861000005</v>
      </c>
      <c r="G54" s="113">
        <v>637968.34496999998</v>
      </c>
      <c r="H54" s="113">
        <v>617618.17899000004</v>
      </c>
      <c r="I54" s="113">
        <v>570182.42648999998</v>
      </c>
      <c r="J54" s="113"/>
      <c r="K54" s="113"/>
      <c r="L54" s="113"/>
      <c r="M54" s="113"/>
      <c r="N54" s="113"/>
      <c r="O54" s="114">
        <v>4153316.2373600001</v>
      </c>
    </row>
    <row r="55" spans="1:15" ht="13.8" x14ac:dyDescent="0.25">
      <c r="A55" s="86">
        <v>2022</v>
      </c>
      <c r="B55" s="112" t="s">
        <v>154</v>
      </c>
      <c r="C55" s="113">
        <v>457957.73116999998</v>
      </c>
      <c r="D55" s="113">
        <v>536898.83403999999</v>
      </c>
      <c r="E55" s="113">
        <v>616160.55461999995</v>
      </c>
      <c r="F55" s="113">
        <v>634996.07065999997</v>
      </c>
      <c r="G55" s="113">
        <v>494716.69890000002</v>
      </c>
      <c r="H55" s="113">
        <v>619966.64288000006</v>
      </c>
      <c r="I55" s="113">
        <v>458391.53563</v>
      </c>
      <c r="J55" s="113">
        <v>544491.95169999998</v>
      </c>
      <c r="K55" s="113">
        <v>576829.57843999995</v>
      </c>
      <c r="L55" s="113">
        <v>551133.91248000006</v>
      </c>
      <c r="M55" s="113">
        <v>598846.71713999996</v>
      </c>
      <c r="N55" s="113">
        <v>586368.08001000003</v>
      </c>
      <c r="O55" s="114">
        <v>6676758.30767</v>
      </c>
    </row>
    <row r="56" spans="1:15" ht="13.8" x14ac:dyDescent="0.25">
      <c r="A56" s="87">
        <v>2023</v>
      </c>
      <c r="B56" s="112" t="s">
        <v>155</v>
      </c>
      <c r="C56" s="113">
        <v>11862.534460000001</v>
      </c>
      <c r="D56" s="113">
        <v>11984.49257</v>
      </c>
      <c r="E56" s="113">
        <v>19870.52043</v>
      </c>
      <c r="F56" s="113">
        <v>14054.237779999999</v>
      </c>
      <c r="G56" s="113">
        <v>17480.123149999999</v>
      </c>
      <c r="H56" s="113">
        <v>15994.69673</v>
      </c>
      <c r="I56" s="113">
        <v>12021.588599999999</v>
      </c>
      <c r="J56" s="113"/>
      <c r="K56" s="113"/>
      <c r="L56" s="113"/>
      <c r="M56" s="113"/>
      <c r="N56" s="113"/>
      <c r="O56" s="114">
        <v>103268.19372</v>
      </c>
    </row>
    <row r="57" spans="1:15" ht="13.8" x14ac:dyDescent="0.25">
      <c r="A57" s="86">
        <v>2022</v>
      </c>
      <c r="B57" s="112" t="s">
        <v>155</v>
      </c>
      <c r="C57" s="113">
        <v>8197.8487499999992</v>
      </c>
      <c r="D57" s="113">
        <v>10009.26485</v>
      </c>
      <c r="E57" s="113">
        <v>11418.340700000001</v>
      </c>
      <c r="F57" s="113">
        <v>14289.56755</v>
      </c>
      <c r="G57" s="113">
        <v>10630.62837</v>
      </c>
      <c r="H57" s="113">
        <v>14089.11015</v>
      </c>
      <c r="I57" s="113">
        <v>9550.5758000000005</v>
      </c>
      <c r="J57" s="113">
        <v>10220.596670000001</v>
      </c>
      <c r="K57" s="113">
        <v>11404.558209999999</v>
      </c>
      <c r="L57" s="113">
        <v>12074.97162</v>
      </c>
      <c r="M57" s="113">
        <v>12175.232770000001</v>
      </c>
      <c r="N57" s="113">
        <v>11512.49107</v>
      </c>
      <c r="O57" s="114">
        <v>135573.18651</v>
      </c>
    </row>
    <row r="58" spans="1:15" ht="13.8" x14ac:dyDescent="0.25">
      <c r="A58" s="87">
        <v>2023</v>
      </c>
      <c r="B58" s="110" t="s">
        <v>31</v>
      </c>
      <c r="C58" s="116">
        <f>C60</f>
        <v>441306.82462999999</v>
      </c>
      <c r="D58" s="116">
        <f t="shared" ref="D58:O58" si="4">D60</f>
        <v>397254.84522000002</v>
      </c>
      <c r="E58" s="116">
        <f t="shared" si="4"/>
        <v>479015.51303999999</v>
      </c>
      <c r="F58" s="116">
        <f t="shared" si="4"/>
        <v>467307.20747999998</v>
      </c>
      <c r="G58" s="116">
        <f t="shared" si="4"/>
        <v>546810.00312999997</v>
      </c>
      <c r="H58" s="116">
        <f t="shared" si="4"/>
        <v>482838.75122999999</v>
      </c>
      <c r="I58" s="116">
        <f t="shared" si="4"/>
        <v>462858.99057999998</v>
      </c>
      <c r="J58" s="116"/>
      <c r="K58" s="116"/>
      <c r="L58" s="116"/>
      <c r="M58" s="116"/>
      <c r="N58" s="116"/>
      <c r="O58" s="114">
        <f t="shared" si="4"/>
        <v>3277392.1353099998</v>
      </c>
    </row>
    <row r="59" spans="1:15" ht="13.8" x14ac:dyDescent="0.25">
      <c r="A59" s="86">
        <v>2022</v>
      </c>
      <c r="B59" s="110" t="s">
        <v>31</v>
      </c>
      <c r="C59" s="116">
        <f>C61</f>
        <v>497849.89552999998</v>
      </c>
      <c r="D59" s="116">
        <f t="shared" ref="D59:O59" si="5">D61</f>
        <v>471704.26270999998</v>
      </c>
      <c r="E59" s="116">
        <f t="shared" si="5"/>
        <v>554613.88878000004</v>
      </c>
      <c r="F59" s="116">
        <f t="shared" si="5"/>
        <v>704145.15989999997</v>
      </c>
      <c r="G59" s="116">
        <f t="shared" si="5"/>
        <v>533041.87158000004</v>
      </c>
      <c r="H59" s="116">
        <f t="shared" si="5"/>
        <v>594051.50404999999</v>
      </c>
      <c r="I59" s="116">
        <f t="shared" si="5"/>
        <v>487990.84642999998</v>
      </c>
      <c r="J59" s="116">
        <f t="shared" si="5"/>
        <v>593089.54356999998</v>
      </c>
      <c r="K59" s="116">
        <f t="shared" si="5"/>
        <v>537866.99407999997</v>
      </c>
      <c r="L59" s="116">
        <f t="shared" si="5"/>
        <v>462008.54527</v>
      </c>
      <c r="M59" s="116">
        <f t="shared" si="5"/>
        <v>503422.24767000001</v>
      </c>
      <c r="N59" s="116">
        <f t="shared" si="5"/>
        <v>515295.40437</v>
      </c>
      <c r="O59" s="114">
        <f t="shared" si="5"/>
        <v>6455080.1639400003</v>
      </c>
    </row>
    <row r="60" spans="1:15" ht="13.8" x14ac:dyDescent="0.25">
      <c r="A60" s="87">
        <v>2023</v>
      </c>
      <c r="B60" s="112" t="s">
        <v>156</v>
      </c>
      <c r="C60" s="113">
        <v>441306.82462999999</v>
      </c>
      <c r="D60" s="113">
        <v>397254.84522000002</v>
      </c>
      <c r="E60" s="113">
        <v>479015.51303999999</v>
      </c>
      <c r="F60" s="113">
        <v>467307.20747999998</v>
      </c>
      <c r="G60" s="113">
        <v>546810.00312999997</v>
      </c>
      <c r="H60" s="113">
        <v>482838.75122999999</v>
      </c>
      <c r="I60" s="113">
        <v>462858.99057999998</v>
      </c>
      <c r="J60" s="113"/>
      <c r="K60" s="113"/>
      <c r="L60" s="113"/>
      <c r="M60" s="113"/>
      <c r="N60" s="113"/>
      <c r="O60" s="114">
        <v>3277392.1353099998</v>
      </c>
    </row>
    <row r="61" spans="1:15" ht="14.4" thickBot="1" x14ac:dyDescent="0.3">
      <c r="A61" s="86">
        <v>2022</v>
      </c>
      <c r="B61" s="112" t="s">
        <v>156</v>
      </c>
      <c r="C61" s="113">
        <v>497849.89552999998</v>
      </c>
      <c r="D61" s="113">
        <v>471704.26270999998</v>
      </c>
      <c r="E61" s="113">
        <v>554613.88878000004</v>
      </c>
      <c r="F61" s="113">
        <v>704145.15989999997</v>
      </c>
      <c r="G61" s="113">
        <v>533041.87158000004</v>
      </c>
      <c r="H61" s="113">
        <v>594051.50404999999</v>
      </c>
      <c r="I61" s="113">
        <v>487990.84642999998</v>
      </c>
      <c r="J61" s="113">
        <v>593089.54356999998</v>
      </c>
      <c r="K61" s="113">
        <v>537866.99407999997</v>
      </c>
      <c r="L61" s="113">
        <v>462008.54527</v>
      </c>
      <c r="M61" s="113">
        <v>503422.24767000001</v>
      </c>
      <c r="N61" s="113">
        <v>515295.40437</v>
      </c>
      <c r="O61" s="114">
        <v>6455080.1639400003</v>
      </c>
    </row>
    <row r="62" spans="1:15" s="32" customFormat="1" ht="15" customHeight="1" thickBot="1" x14ac:dyDescent="0.25">
      <c r="A62" s="117">
        <v>2002</v>
      </c>
      <c r="B62" s="118" t="s">
        <v>40</v>
      </c>
      <c r="C62" s="119">
        <v>2607319.6609999998</v>
      </c>
      <c r="D62" s="119">
        <v>2383772.9539999999</v>
      </c>
      <c r="E62" s="119">
        <v>2918943.5210000002</v>
      </c>
      <c r="F62" s="119">
        <v>2742857.9219999998</v>
      </c>
      <c r="G62" s="119">
        <v>3000325.2429999998</v>
      </c>
      <c r="H62" s="119">
        <v>2770693.8810000001</v>
      </c>
      <c r="I62" s="119">
        <v>3103851.8620000002</v>
      </c>
      <c r="J62" s="119">
        <v>2975888.9739999999</v>
      </c>
      <c r="K62" s="119">
        <v>3218206.861</v>
      </c>
      <c r="L62" s="119">
        <v>3501128.02</v>
      </c>
      <c r="M62" s="119">
        <v>3593604.8960000002</v>
      </c>
      <c r="N62" s="119">
        <v>3242495.2340000002</v>
      </c>
      <c r="O62" s="120">
        <f>SUM(C62:N62)</f>
        <v>36059089.028999999</v>
      </c>
    </row>
    <row r="63" spans="1:15" s="32" customFormat="1" ht="15" customHeight="1" thickBot="1" x14ac:dyDescent="0.25">
      <c r="A63" s="117">
        <v>2003</v>
      </c>
      <c r="B63" s="118" t="s">
        <v>40</v>
      </c>
      <c r="C63" s="119">
        <v>3533705.5819999999</v>
      </c>
      <c r="D63" s="119">
        <v>2923460.39</v>
      </c>
      <c r="E63" s="119">
        <v>3908255.9909999999</v>
      </c>
      <c r="F63" s="119">
        <v>3662183.449</v>
      </c>
      <c r="G63" s="119">
        <v>3860471.3</v>
      </c>
      <c r="H63" s="119">
        <v>3796113.5219999999</v>
      </c>
      <c r="I63" s="119">
        <v>4236114.2640000004</v>
      </c>
      <c r="J63" s="119">
        <v>3828726.17</v>
      </c>
      <c r="K63" s="119">
        <v>4114677.523</v>
      </c>
      <c r="L63" s="119">
        <v>4824388.2589999996</v>
      </c>
      <c r="M63" s="119">
        <v>3969697.4580000001</v>
      </c>
      <c r="N63" s="119">
        <v>4595042.3940000003</v>
      </c>
      <c r="O63" s="120">
        <f t="shared" ref="O63:O81" si="6">SUM(C63:N63)</f>
        <v>47252836.302000001</v>
      </c>
    </row>
    <row r="64" spans="1:15" s="32" customFormat="1" ht="15" customHeight="1" thickBot="1" x14ac:dyDescent="0.25">
      <c r="A64" s="117">
        <v>2004</v>
      </c>
      <c r="B64" s="118" t="s">
        <v>40</v>
      </c>
      <c r="C64" s="119">
        <v>4619660.84</v>
      </c>
      <c r="D64" s="119">
        <v>3664503.0430000001</v>
      </c>
      <c r="E64" s="119">
        <v>5218042.1770000001</v>
      </c>
      <c r="F64" s="119">
        <v>5072462.9939999999</v>
      </c>
      <c r="G64" s="119">
        <v>5170061.6050000004</v>
      </c>
      <c r="H64" s="119">
        <v>5284383.2860000003</v>
      </c>
      <c r="I64" s="119">
        <v>5632138.7980000004</v>
      </c>
      <c r="J64" s="119">
        <v>4707491.284</v>
      </c>
      <c r="K64" s="119">
        <v>5656283.5209999997</v>
      </c>
      <c r="L64" s="119">
        <v>5867342.1210000003</v>
      </c>
      <c r="M64" s="119">
        <v>5733908.9759999998</v>
      </c>
      <c r="N64" s="119">
        <v>6540874.1749999998</v>
      </c>
      <c r="O64" s="120">
        <f t="shared" si="6"/>
        <v>63167152.819999993</v>
      </c>
    </row>
    <row r="65" spans="1:15" s="32" customFormat="1" ht="15" customHeight="1" thickBot="1" x14ac:dyDescent="0.25">
      <c r="A65" s="117">
        <v>2005</v>
      </c>
      <c r="B65" s="118" t="s">
        <v>40</v>
      </c>
      <c r="C65" s="119">
        <v>4997279.7240000004</v>
      </c>
      <c r="D65" s="119">
        <v>5651741.2520000003</v>
      </c>
      <c r="E65" s="119">
        <v>6591859.2180000003</v>
      </c>
      <c r="F65" s="119">
        <v>6128131.8779999996</v>
      </c>
      <c r="G65" s="119">
        <v>5977226.2170000002</v>
      </c>
      <c r="H65" s="119">
        <v>6038534.3669999996</v>
      </c>
      <c r="I65" s="119">
        <v>5763466.3530000001</v>
      </c>
      <c r="J65" s="119">
        <v>5552867.2120000003</v>
      </c>
      <c r="K65" s="119">
        <v>6814268.9409999996</v>
      </c>
      <c r="L65" s="119">
        <v>6772178.5690000001</v>
      </c>
      <c r="M65" s="119">
        <v>5942575.7819999997</v>
      </c>
      <c r="N65" s="119">
        <v>7246278.6299999999</v>
      </c>
      <c r="O65" s="120">
        <f t="shared" si="6"/>
        <v>73476408.142999992</v>
      </c>
    </row>
    <row r="66" spans="1:15" s="32" customFormat="1" ht="15" customHeight="1" thickBot="1" x14ac:dyDescent="0.25">
      <c r="A66" s="117">
        <v>2006</v>
      </c>
      <c r="B66" s="118" t="s">
        <v>40</v>
      </c>
      <c r="C66" s="119">
        <v>5133048.8810000001</v>
      </c>
      <c r="D66" s="119">
        <v>6058251.2790000001</v>
      </c>
      <c r="E66" s="119">
        <v>7411101.659</v>
      </c>
      <c r="F66" s="119">
        <v>6456090.2609999999</v>
      </c>
      <c r="G66" s="119">
        <v>7041543.2470000004</v>
      </c>
      <c r="H66" s="119">
        <v>7815434.6220000004</v>
      </c>
      <c r="I66" s="119">
        <v>7067411.4790000003</v>
      </c>
      <c r="J66" s="119">
        <v>6811202.4100000001</v>
      </c>
      <c r="K66" s="119">
        <v>7606551.0949999997</v>
      </c>
      <c r="L66" s="119">
        <v>6888812.5489999996</v>
      </c>
      <c r="M66" s="119">
        <v>8641474.5559999999</v>
      </c>
      <c r="N66" s="119">
        <v>8603753.4800000004</v>
      </c>
      <c r="O66" s="120">
        <f t="shared" si="6"/>
        <v>85534675.517999992</v>
      </c>
    </row>
    <row r="67" spans="1:15" s="32" customFormat="1" ht="15" customHeight="1" thickBot="1" x14ac:dyDescent="0.25">
      <c r="A67" s="117">
        <v>2007</v>
      </c>
      <c r="B67" s="118" t="s">
        <v>40</v>
      </c>
      <c r="C67" s="119">
        <v>6564559.7929999996</v>
      </c>
      <c r="D67" s="119">
        <v>7656951.608</v>
      </c>
      <c r="E67" s="119">
        <v>8957851.6209999993</v>
      </c>
      <c r="F67" s="119">
        <v>8313312.0049999999</v>
      </c>
      <c r="G67" s="119">
        <v>9147620.0419999994</v>
      </c>
      <c r="H67" s="119">
        <v>8980247.4370000008</v>
      </c>
      <c r="I67" s="119">
        <v>8937741.591</v>
      </c>
      <c r="J67" s="119">
        <v>8736689.0920000002</v>
      </c>
      <c r="K67" s="119">
        <v>9038743.8959999997</v>
      </c>
      <c r="L67" s="119">
        <v>9895216.6219999995</v>
      </c>
      <c r="M67" s="119">
        <v>11318798.220000001</v>
      </c>
      <c r="N67" s="119">
        <v>9724017.977</v>
      </c>
      <c r="O67" s="120">
        <f t="shared" si="6"/>
        <v>107271749.90399998</v>
      </c>
    </row>
    <row r="68" spans="1:15" s="32" customFormat="1" ht="15" customHeight="1" thickBot="1" x14ac:dyDescent="0.25">
      <c r="A68" s="117">
        <v>2008</v>
      </c>
      <c r="B68" s="118" t="s">
        <v>40</v>
      </c>
      <c r="C68" s="119">
        <v>10632207.040999999</v>
      </c>
      <c r="D68" s="119">
        <v>11077899.119999999</v>
      </c>
      <c r="E68" s="119">
        <v>11428587.233999999</v>
      </c>
      <c r="F68" s="119">
        <v>11363963.503</v>
      </c>
      <c r="G68" s="119">
        <v>12477968.699999999</v>
      </c>
      <c r="H68" s="119">
        <v>11770634.384</v>
      </c>
      <c r="I68" s="119">
        <v>12595426.863</v>
      </c>
      <c r="J68" s="119">
        <v>11046830.085999999</v>
      </c>
      <c r="K68" s="119">
        <v>12793148.034</v>
      </c>
      <c r="L68" s="119">
        <v>9722708.7899999991</v>
      </c>
      <c r="M68" s="119">
        <v>9395872.8969999999</v>
      </c>
      <c r="N68" s="119">
        <v>7721948.9740000004</v>
      </c>
      <c r="O68" s="120">
        <f t="shared" si="6"/>
        <v>132027195.626</v>
      </c>
    </row>
    <row r="69" spans="1:15" s="32" customFormat="1" ht="15" customHeight="1" thickBot="1" x14ac:dyDescent="0.25">
      <c r="A69" s="117">
        <v>2009</v>
      </c>
      <c r="B69" s="118" t="s">
        <v>40</v>
      </c>
      <c r="C69" s="119">
        <v>7884493.5240000002</v>
      </c>
      <c r="D69" s="119">
        <v>8435115.8340000007</v>
      </c>
      <c r="E69" s="119">
        <v>8155485.0810000002</v>
      </c>
      <c r="F69" s="119">
        <v>7561696.2829999998</v>
      </c>
      <c r="G69" s="119">
        <v>7346407.5279999999</v>
      </c>
      <c r="H69" s="119">
        <v>8329692.7829999998</v>
      </c>
      <c r="I69" s="119">
        <v>9055733.6710000001</v>
      </c>
      <c r="J69" s="119">
        <v>7839908.8420000002</v>
      </c>
      <c r="K69" s="119">
        <v>8480708.3870000001</v>
      </c>
      <c r="L69" s="119">
        <v>10095768.029999999</v>
      </c>
      <c r="M69" s="119">
        <v>8903010.773</v>
      </c>
      <c r="N69" s="119">
        <v>10054591.867000001</v>
      </c>
      <c r="O69" s="120">
        <f t="shared" si="6"/>
        <v>102142612.603</v>
      </c>
    </row>
    <row r="70" spans="1:15" s="32" customFormat="1" ht="15" customHeight="1" thickBot="1" x14ac:dyDescent="0.25">
      <c r="A70" s="117">
        <v>2010</v>
      </c>
      <c r="B70" s="118" t="s">
        <v>40</v>
      </c>
      <c r="C70" s="119">
        <v>7828748.0580000002</v>
      </c>
      <c r="D70" s="119">
        <v>8263237.8140000002</v>
      </c>
      <c r="E70" s="119">
        <v>9886488.1710000001</v>
      </c>
      <c r="F70" s="119">
        <v>9396006.6539999992</v>
      </c>
      <c r="G70" s="119">
        <v>9799958.1170000006</v>
      </c>
      <c r="H70" s="119">
        <v>9542907.6439999994</v>
      </c>
      <c r="I70" s="119">
        <v>9564682.5449999999</v>
      </c>
      <c r="J70" s="119">
        <v>8523451.9729999993</v>
      </c>
      <c r="K70" s="119">
        <v>8909230.5209999997</v>
      </c>
      <c r="L70" s="119">
        <v>10963586.27</v>
      </c>
      <c r="M70" s="119">
        <v>9382369.7180000003</v>
      </c>
      <c r="N70" s="119">
        <v>11822551.698999999</v>
      </c>
      <c r="O70" s="120">
        <f t="shared" si="6"/>
        <v>113883219.18399999</v>
      </c>
    </row>
    <row r="71" spans="1:15" s="32" customFormat="1" ht="15" customHeight="1" thickBot="1" x14ac:dyDescent="0.25">
      <c r="A71" s="117">
        <v>2011</v>
      </c>
      <c r="B71" s="118" t="s">
        <v>40</v>
      </c>
      <c r="C71" s="119">
        <v>9551084.6390000004</v>
      </c>
      <c r="D71" s="119">
        <v>10059126.307</v>
      </c>
      <c r="E71" s="119">
        <v>11811085.16</v>
      </c>
      <c r="F71" s="119">
        <v>11873269.447000001</v>
      </c>
      <c r="G71" s="119">
        <v>10943364.372</v>
      </c>
      <c r="H71" s="119">
        <v>11349953.558</v>
      </c>
      <c r="I71" s="119">
        <v>11860004.271</v>
      </c>
      <c r="J71" s="119">
        <v>11245124.657</v>
      </c>
      <c r="K71" s="119">
        <v>10750626.098999999</v>
      </c>
      <c r="L71" s="119">
        <v>11907219.297</v>
      </c>
      <c r="M71" s="119">
        <v>11078524.743000001</v>
      </c>
      <c r="N71" s="119">
        <v>12477486.279999999</v>
      </c>
      <c r="O71" s="120">
        <f t="shared" si="6"/>
        <v>134906868.83000001</v>
      </c>
    </row>
    <row r="72" spans="1:15" ht="13.8" thickBot="1" x14ac:dyDescent="0.3">
      <c r="A72" s="117">
        <v>2012</v>
      </c>
      <c r="B72" s="118" t="s">
        <v>40</v>
      </c>
      <c r="C72" s="119">
        <v>10348187.165999999</v>
      </c>
      <c r="D72" s="119">
        <v>11748000.124</v>
      </c>
      <c r="E72" s="119">
        <v>13208572.977</v>
      </c>
      <c r="F72" s="119">
        <v>12630226.718</v>
      </c>
      <c r="G72" s="119">
        <v>13131530.960999999</v>
      </c>
      <c r="H72" s="119">
        <v>13231198.687999999</v>
      </c>
      <c r="I72" s="119">
        <v>12830675.307</v>
      </c>
      <c r="J72" s="119">
        <v>12831394.572000001</v>
      </c>
      <c r="K72" s="119">
        <v>12952651.721999999</v>
      </c>
      <c r="L72" s="119">
        <v>13190769.654999999</v>
      </c>
      <c r="M72" s="119">
        <v>13753052.493000001</v>
      </c>
      <c r="N72" s="119">
        <v>12605476.173</v>
      </c>
      <c r="O72" s="120">
        <f t="shared" si="6"/>
        <v>152461736.55599999</v>
      </c>
    </row>
    <row r="73" spans="1:15" ht="13.8" thickBot="1" x14ac:dyDescent="0.3">
      <c r="A73" s="117">
        <v>2013</v>
      </c>
      <c r="B73" s="118" t="s">
        <v>40</v>
      </c>
      <c r="C73" s="119">
        <v>11481521.079</v>
      </c>
      <c r="D73" s="119">
        <v>12385690.909</v>
      </c>
      <c r="E73" s="119">
        <v>13122058.141000001</v>
      </c>
      <c r="F73" s="119">
        <v>12468202.903000001</v>
      </c>
      <c r="G73" s="119">
        <v>13277209.017000001</v>
      </c>
      <c r="H73" s="119">
        <v>12399973.961999999</v>
      </c>
      <c r="I73" s="119">
        <v>13059519.685000001</v>
      </c>
      <c r="J73" s="119">
        <v>11118300.903000001</v>
      </c>
      <c r="K73" s="119">
        <v>13060371.039000001</v>
      </c>
      <c r="L73" s="119">
        <v>12053704.638</v>
      </c>
      <c r="M73" s="119">
        <v>14201227.351</v>
      </c>
      <c r="N73" s="119">
        <v>13174857.460000001</v>
      </c>
      <c r="O73" s="120">
        <f t="shared" si="6"/>
        <v>151802637.08700001</v>
      </c>
    </row>
    <row r="74" spans="1:15" ht="13.8" thickBot="1" x14ac:dyDescent="0.3">
      <c r="A74" s="117">
        <v>2014</v>
      </c>
      <c r="B74" s="118" t="s">
        <v>40</v>
      </c>
      <c r="C74" s="119">
        <v>12399761.948000001</v>
      </c>
      <c r="D74" s="119">
        <v>13053292.493000001</v>
      </c>
      <c r="E74" s="119">
        <v>14680110.779999999</v>
      </c>
      <c r="F74" s="119">
        <v>13371185.664000001</v>
      </c>
      <c r="G74" s="119">
        <v>13681906.159</v>
      </c>
      <c r="H74" s="119">
        <v>12880924.245999999</v>
      </c>
      <c r="I74" s="119">
        <v>13344776.958000001</v>
      </c>
      <c r="J74" s="119">
        <v>11386828.925000001</v>
      </c>
      <c r="K74" s="119">
        <v>13583120.905999999</v>
      </c>
      <c r="L74" s="119">
        <v>12891630.102</v>
      </c>
      <c r="M74" s="119">
        <v>13067348.107000001</v>
      </c>
      <c r="N74" s="119">
        <v>13269271.402000001</v>
      </c>
      <c r="O74" s="120">
        <f t="shared" si="6"/>
        <v>157610157.69</v>
      </c>
    </row>
    <row r="75" spans="1:15" ht="13.8" thickBot="1" x14ac:dyDescent="0.3">
      <c r="A75" s="117">
        <v>2015</v>
      </c>
      <c r="B75" s="118" t="s">
        <v>40</v>
      </c>
      <c r="C75" s="119">
        <v>12301766.75</v>
      </c>
      <c r="D75" s="119">
        <v>12231860.140000001</v>
      </c>
      <c r="E75" s="119">
        <v>12519910.437999999</v>
      </c>
      <c r="F75" s="119">
        <v>13349346.866</v>
      </c>
      <c r="G75" s="119">
        <v>11080385.127</v>
      </c>
      <c r="H75" s="119">
        <v>11949647.085999999</v>
      </c>
      <c r="I75" s="119">
        <v>11129358.973999999</v>
      </c>
      <c r="J75" s="119">
        <v>11022045.344000001</v>
      </c>
      <c r="K75" s="119">
        <v>11581703.842</v>
      </c>
      <c r="L75" s="119">
        <v>13240039.088</v>
      </c>
      <c r="M75" s="119">
        <v>11681989.013</v>
      </c>
      <c r="N75" s="119">
        <v>11750818.76</v>
      </c>
      <c r="O75" s="120">
        <f t="shared" si="6"/>
        <v>143838871.428</v>
      </c>
    </row>
    <row r="76" spans="1:15" ht="13.8" thickBot="1" x14ac:dyDescent="0.3">
      <c r="A76" s="117">
        <v>2016</v>
      </c>
      <c r="B76" s="118" t="s">
        <v>40</v>
      </c>
      <c r="C76" s="119">
        <v>9546115.4000000004</v>
      </c>
      <c r="D76" s="119">
        <v>12366388.057</v>
      </c>
      <c r="E76" s="119">
        <v>12757672.093</v>
      </c>
      <c r="F76" s="119">
        <v>11950497.685000001</v>
      </c>
      <c r="G76" s="119">
        <v>12098611.067</v>
      </c>
      <c r="H76" s="119">
        <v>12864154.060000001</v>
      </c>
      <c r="I76" s="119">
        <v>9850124.8719999995</v>
      </c>
      <c r="J76" s="119">
        <v>11830762.82</v>
      </c>
      <c r="K76" s="119">
        <v>10901638.452</v>
      </c>
      <c r="L76" s="119">
        <v>12796159.91</v>
      </c>
      <c r="M76" s="119">
        <v>12786936.247</v>
      </c>
      <c r="N76" s="119">
        <v>12780523.145</v>
      </c>
      <c r="O76" s="120">
        <f t="shared" si="6"/>
        <v>142529583.80799997</v>
      </c>
    </row>
    <row r="77" spans="1:15" ht="13.8" thickBot="1" x14ac:dyDescent="0.3">
      <c r="A77" s="117">
        <v>2017</v>
      </c>
      <c r="B77" s="118" t="s">
        <v>40</v>
      </c>
      <c r="C77" s="119">
        <v>11247585.677000133</v>
      </c>
      <c r="D77" s="119">
        <v>12089908.933999483</v>
      </c>
      <c r="E77" s="119">
        <v>14470814.05899963</v>
      </c>
      <c r="F77" s="119">
        <v>12859938.790999187</v>
      </c>
      <c r="G77" s="119">
        <v>13582079.73099998</v>
      </c>
      <c r="H77" s="119">
        <v>13125306.943999315</v>
      </c>
      <c r="I77" s="119">
        <v>12612074.05599888</v>
      </c>
      <c r="J77" s="119">
        <v>13248462.990000026</v>
      </c>
      <c r="K77" s="119">
        <v>11810080.804999635</v>
      </c>
      <c r="L77" s="119">
        <v>13912699.49399944</v>
      </c>
      <c r="M77" s="119">
        <v>14188323.115998682</v>
      </c>
      <c r="N77" s="119">
        <v>13845665.816998869</v>
      </c>
      <c r="O77" s="120">
        <f t="shared" si="6"/>
        <v>156992940.41399324</v>
      </c>
    </row>
    <row r="78" spans="1:15" ht="13.8" thickBot="1" x14ac:dyDescent="0.3">
      <c r="A78" s="117">
        <v>2018</v>
      </c>
      <c r="B78" s="118" t="s">
        <v>40</v>
      </c>
      <c r="C78" s="119">
        <v>13080096.762</v>
      </c>
      <c r="D78" s="119">
        <v>13827132.654999999</v>
      </c>
      <c r="E78" s="119">
        <v>16338253.918</v>
      </c>
      <c r="F78" s="119">
        <v>14530822.873</v>
      </c>
      <c r="G78" s="119">
        <v>15166648.044</v>
      </c>
      <c r="H78" s="119">
        <v>13657091.159</v>
      </c>
      <c r="I78" s="119">
        <v>14771360.698000001</v>
      </c>
      <c r="J78" s="119">
        <v>12926754.198999999</v>
      </c>
      <c r="K78" s="119">
        <v>15247368.846000001</v>
      </c>
      <c r="L78" s="119">
        <v>16590652.49</v>
      </c>
      <c r="M78" s="119">
        <v>16386878.392999999</v>
      </c>
      <c r="N78" s="119">
        <v>14645696.251</v>
      </c>
      <c r="O78" s="120">
        <f t="shared" si="6"/>
        <v>177168756.28799999</v>
      </c>
    </row>
    <row r="79" spans="1:15" ht="13.8" thickBot="1" x14ac:dyDescent="0.3">
      <c r="A79" s="117">
        <v>2019</v>
      </c>
      <c r="B79" s="118" t="s">
        <v>40</v>
      </c>
      <c r="C79" s="119">
        <v>13874826.012</v>
      </c>
      <c r="D79" s="119">
        <v>14323043.041999999</v>
      </c>
      <c r="E79" s="119">
        <v>16335862.397</v>
      </c>
      <c r="F79" s="119">
        <v>15340619.824999999</v>
      </c>
      <c r="G79" s="119">
        <v>16855105.096999999</v>
      </c>
      <c r="H79" s="119">
        <v>11634653.880999999</v>
      </c>
      <c r="I79" s="119">
        <v>15932004.723999999</v>
      </c>
      <c r="J79" s="119">
        <v>13222876.222999999</v>
      </c>
      <c r="K79" s="119">
        <v>15273579.960999999</v>
      </c>
      <c r="L79" s="119">
        <v>16410781.68</v>
      </c>
      <c r="M79" s="119">
        <v>16242650.391000001</v>
      </c>
      <c r="N79" s="119">
        <v>15386718.469000001</v>
      </c>
      <c r="O79" s="120">
        <f t="shared" si="6"/>
        <v>180832721.70199999</v>
      </c>
    </row>
    <row r="80" spans="1:15" ht="13.8" thickBot="1" x14ac:dyDescent="0.3">
      <c r="A80" s="117">
        <v>2020</v>
      </c>
      <c r="B80" s="118" t="s">
        <v>40</v>
      </c>
      <c r="C80" s="119">
        <v>14701346.982000001</v>
      </c>
      <c r="D80" s="119">
        <v>14608289.785</v>
      </c>
      <c r="E80" s="119">
        <v>13353075.963</v>
      </c>
      <c r="F80" s="119">
        <v>8978290.7589999996</v>
      </c>
      <c r="G80" s="119">
        <v>9957512.1809999999</v>
      </c>
      <c r="H80" s="119">
        <v>13460251.822000001</v>
      </c>
      <c r="I80" s="119">
        <v>14890653.468</v>
      </c>
      <c r="J80" s="119">
        <v>12456453.472999999</v>
      </c>
      <c r="K80" s="119">
        <v>15990797.705</v>
      </c>
      <c r="L80" s="119">
        <v>17315266.203000002</v>
      </c>
      <c r="M80" s="119">
        <v>16088682.231000001</v>
      </c>
      <c r="N80" s="119">
        <v>17837134.738000002</v>
      </c>
      <c r="O80" s="120">
        <f t="shared" si="6"/>
        <v>169637755.31000003</v>
      </c>
    </row>
    <row r="81" spans="1:15" ht="13.8" thickBot="1" x14ac:dyDescent="0.3">
      <c r="A81" s="117">
        <v>2021</v>
      </c>
      <c r="B81" s="118" t="s">
        <v>40</v>
      </c>
      <c r="C81" s="119">
        <v>15306487.643915899</v>
      </c>
      <c r="D81" s="119">
        <v>15777151.373676499</v>
      </c>
      <c r="E81" s="119">
        <v>18125533.345878098</v>
      </c>
      <c r="F81" s="119">
        <v>18106582.520971801</v>
      </c>
      <c r="G81" s="119">
        <v>18587253.5966384</v>
      </c>
      <c r="H81" s="119">
        <v>19036800.670268498</v>
      </c>
      <c r="I81" s="119">
        <v>19020902.292177301</v>
      </c>
      <c r="J81" s="119">
        <v>18681996.8976386</v>
      </c>
      <c r="K81" s="119">
        <v>19984264.497713201</v>
      </c>
      <c r="L81" s="119">
        <v>21100833.1277362</v>
      </c>
      <c r="M81" s="119">
        <v>20749365.9948617</v>
      </c>
      <c r="N81" s="119">
        <v>21316881.481321499</v>
      </c>
      <c r="O81" s="120">
        <f t="shared" si="6"/>
        <v>225794053.44279772</v>
      </c>
    </row>
    <row r="82" spans="1:15" ht="13.8" thickBot="1" x14ac:dyDescent="0.3">
      <c r="A82" s="117">
        <v>2022</v>
      </c>
      <c r="B82" s="118" t="s">
        <v>40</v>
      </c>
      <c r="C82" s="119">
        <v>17553745.067000002</v>
      </c>
      <c r="D82" s="119">
        <v>19904331.120000001</v>
      </c>
      <c r="E82" s="119">
        <v>22609642.478</v>
      </c>
      <c r="F82" s="119">
        <v>23330991.125</v>
      </c>
      <c r="G82" s="119">
        <v>18931811.633000001</v>
      </c>
      <c r="H82" s="119">
        <v>23359482.375999998</v>
      </c>
      <c r="I82" s="119">
        <v>18536547.530999999</v>
      </c>
      <c r="J82" s="119">
        <v>21275849.662</v>
      </c>
      <c r="K82" s="119">
        <v>22596774.302000001</v>
      </c>
      <c r="L82" s="119">
        <v>21300785.131999999</v>
      </c>
      <c r="M82" s="119">
        <v>21871038.612</v>
      </c>
      <c r="N82" s="119">
        <v>22898748.625</v>
      </c>
      <c r="O82" s="120">
        <f t="shared" ref="O82" si="7">SUM(C82:N82)</f>
        <v>254169747.66300002</v>
      </c>
    </row>
    <row r="83" spans="1:15" x14ac:dyDescent="0.25">
      <c r="A83" s="117">
        <v>2023</v>
      </c>
      <c r="B83" s="149" t="s">
        <v>40</v>
      </c>
      <c r="C83" s="150">
        <v>19336135.791999999</v>
      </c>
      <c r="D83" s="150">
        <v>18581601.221999999</v>
      </c>
      <c r="E83" s="150">
        <v>23585599.392000001</v>
      </c>
      <c r="F83" s="150">
        <v>19285695.16</v>
      </c>
      <c r="G83" s="150">
        <v>21648354.063999999</v>
      </c>
      <c r="H83" s="150">
        <v>20904106.993999999</v>
      </c>
      <c r="I83" s="151">
        <v>20093178.967999998</v>
      </c>
      <c r="J83" s="150"/>
      <c r="K83" s="150"/>
      <c r="L83" s="150"/>
      <c r="M83" s="150"/>
      <c r="N83" s="150"/>
      <c r="O83" s="152">
        <f t="shared" ref="O83" si="8">SUM(C83:N83)</f>
        <v>143434671.59200001</v>
      </c>
    </row>
    <row r="84" spans="1:15" x14ac:dyDescent="0.25">
      <c r="C84" s="35"/>
    </row>
  </sheetData>
  <autoFilter ref="A1:O83" xr:uid="{E635053C-3604-4914-91DB-BEC8F7D7AEAE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F1" sqref="F1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9" t="s">
        <v>62</v>
      </c>
      <c r="B2" s="159"/>
      <c r="C2" s="159"/>
      <c r="D2" s="159"/>
    </row>
    <row r="3" spans="1:4" ht="15.6" x14ac:dyDescent="0.3">
      <c r="A3" s="158" t="s">
        <v>63</v>
      </c>
      <c r="B3" s="158"/>
      <c r="C3" s="158"/>
      <c r="D3" s="158"/>
    </row>
    <row r="4" spans="1:4" x14ac:dyDescent="0.25">
      <c r="A4" s="121"/>
      <c r="B4" s="122"/>
      <c r="C4" s="122"/>
      <c r="D4" s="121"/>
    </row>
    <row r="5" spans="1:4" x14ac:dyDescent="0.25">
      <c r="A5" s="123" t="s">
        <v>64</v>
      </c>
      <c r="B5" s="124" t="s">
        <v>157</v>
      </c>
      <c r="C5" s="124" t="s">
        <v>158</v>
      </c>
      <c r="D5" s="125" t="s">
        <v>65</v>
      </c>
    </row>
    <row r="6" spans="1:4" x14ac:dyDescent="0.25">
      <c r="A6" s="126" t="s">
        <v>159</v>
      </c>
      <c r="B6" s="127">
        <v>4212.0448299999998</v>
      </c>
      <c r="C6" s="127">
        <v>54365.040589999997</v>
      </c>
      <c r="D6" s="133">
        <f t="shared" ref="D6:D15" si="0">(C6-B6)/B6</f>
        <v>11.907042252444402</v>
      </c>
    </row>
    <row r="7" spans="1:4" x14ac:dyDescent="0.25">
      <c r="A7" s="126" t="s">
        <v>160</v>
      </c>
      <c r="B7" s="127">
        <v>25.474070000000001</v>
      </c>
      <c r="C7" s="127">
        <v>327.32056</v>
      </c>
      <c r="D7" s="133">
        <f t="shared" si="0"/>
        <v>11.849166230602334</v>
      </c>
    </row>
    <row r="8" spans="1:4" x14ac:dyDescent="0.25">
      <c r="A8" s="126" t="s">
        <v>161</v>
      </c>
      <c r="B8" s="127">
        <v>581.30458999999996</v>
      </c>
      <c r="C8" s="127">
        <v>6597.6863300000005</v>
      </c>
      <c r="D8" s="133">
        <f t="shared" si="0"/>
        <v>10.34979224918902</v>
      </c>
    </row>
    <row r="9" spans="1:4" x14ac:dyDescent="0.25">
      <c r="A9" s="126" t="s">
        <v>162</v>
      </c>
      <c r="B9" s="127">
        <v>1474.4094600000001</v>
      </c>
      <c r="C9" s="127">
        <v>15214.511640000001</v>
      </c>
      <c r="D9" s="133">
        <f t="shared" si="0"/>
        <v>9.3190545454042315</v>
      </c>
    </row>
    <row r="10" spans="1:4" x14ac:dyDescent="0.25">
      <c r="A10" s="126" t="s">
        <v>163</v>
      </c>
      <c r="B10" s="127">
        <v>168.09441000000001</v>
      </c>
      <c r="C10" s="127">
        <v>1274.0304000000001</v>
      </c>
      <c r="D10" s="133">
        <f t="shared" si="0"/>
        <v>6.5792550150834881</v>
      </c>
    </row>
    <row r="11" spans="1:4" x14ac:dyDescent="0.25">
      <c r="A11" s="126" t="s">
        <v>164</v>
      </c>
      <c r="B11" s="127">
        <v>28.700790000000001</v>
      </c>
      <c r="C11" s="127">
        <v>208.28317999999999</v>
      </c>
      <c r="D11" s="133">
        <f t="shared" si="0"/>
        <v>6.2570538999100709</v>
      </c>
    </row>
    <row r="12" spans="1:4" x14ac:dyDescent="0.25">
      <c r="A12" s="126" t="s">
        <v>165</v>
      </c>
      <c r="B12" s="127">
        <v>4168.5637800000004</v>
      </c>
      <c r="C12" s="127">
        <v>24362.776539999999</v>
      </c>
      <c r="D12" s="133">
        <f t="shared" si="0"/>
        <v>4.8444053697554308</v>
      </c>
    </row>
    <row r="13" spans="1:4" x14ac:dyDescent="0.25">
      <c r="A13" s="126" t="s">
        <v>166</v>
      </c>
      <c r="B13" s="127">
        <v>12.9975</v>
      </c>
      <c r="C13" s="127">
        <v>64.013999999999996</v>
      </c>
      <c r="D13" s="133">
        <f t="shared" si="0"/>
        <v>3.9251009809578759</v>
      </c>
    </row>
    <row r="14" spans="1:4" x14ac:dyDescent="0.25">
      <c r="A14" s="126" t="s">
        <v>167</v>
      </c>
      <c r="B14" s="127">
        <v>58.596910000000001</v>
      </c>
      <c r="C14" s="127">
        <v>288.23559999999998</v>
      </c>
      <c r="D14" s="133">
        <f t="shared" si="0"/>
        <v>3.9189556241105539</v>
      </c>
    </row>
    <row r="15" spans="1:4" x14ac:dyDescent="0.25">
      <c r="A15" s="126" t="s">
        <v>168</v>
      </c>
      <c r="B15" s="127">
        <v>82.609800000000007</v>
      </c>
      <c r="C15" s="127">
        <v>361.03715999999997</v>
      </c>
      <c r="D15" s="133">
        <f t="shared" si="0"/>
        <v>3.3703914063464619</v>
      </c>
    </row>
    <row r="16" spans="1:4" x14ac:dyDescent="0.25">
      <c r="A16" s="128"/>
      <c r="B16" s="122"/>
      <c r="C16" s="122"/>
      <c r="D16" s="129"/>
    </row>
    <row r="17" spans="1:4" x14ac:dyDescent="0.25">
      <c r="A17" s="130"/>
      <c r="B17" s="122"/>
      <c r="C17" s="122"/>
      <c r="D17" s="121"/>
    </row>
    <row r="18" spans="1:4" ht="19.2" x14ac:dyDescent="0.35">
      <c r="A18" s="159" t="s">
        <v>66</v>
      </c>
      <c r="B18" s="159"/>
      <c r="C18" s="159"/>
      <c r="D18" s="159"/>
    </row>
    <row r="19" spans="1:4" ht="15.6" x14ac:dyDescent="0.3">
      <c r="A19" s="158" t="s">
        <v>67</v>
      </c>
      <c r="B19" s="158"/>
      <c r="C19" s="158"/>
      <c r="D19" s="158"/>
    </row>
    <row r="20" spans="1:4" x14ac:dyDescent="0.25">
      <c r="A20" s="131"/>
      <c r="B20" s="122"/>
      <c r="C20" s="122"/>
      <c r="D20" s="121"/>
    </row>
    <row r="21" spans="1:4" x14ac:dyDescent="0.25">
      <c r="A21" s="123" t="s">
        <v>64</v>
      </c>
      <c r="B21" s="124" t="s">
        <v>157</v>
      </c>
      <c r="C21" s="124" t="s">
        <v>158</v>
      </c>
      <c r="D21" s="125" t="s">
        <v>65</v>
      </c>
    </row>
    <row r="22" spans="1:4" x14ac:dyDescent="0.25">
      <c r="A22" s="126" t="s">
        <v>169</v>
      </c>
      <c r="B22" s="127">
        <v>1359773.7864699999</v>
      </c>
      <c r="C22" s="127">
        <v>1482181.7494399999</v>
      </c>
      <c r="D22" s="133">
        <f t="shared" ref="D22:D31" si="1">(C22-B22)/B22</f>
        <v>9.0020828602508596E-2</v>
      </c>
    </row>
    <row r="23" spans="1:4" x14ac:dyDescent="0.25">
      <c r="A23" s="126" t="s">
        <v>170</v>
      </c>
      <c r="B23" s="127">
        <v>751864.95519000001</v>
      </c>
      <c r="C23" s="127">
        <v>1098695.1161199999</v>
      </c>
      <c r="D23" s="133">
        <f t="shared" si="1"/>
        <v>0.46129315981000096</v>
      </c>
    </row>
    <row r="24" spans="1:4" x14ac:dyDescent="0.25">
      <c r="A24" s="126" t="s">
        <v>171</v>
      </c>
      <c r="B24" s="127">
        <v>1114424.0303</v>
      </c>
      <c r="C24" s="127">
        <v>916817.51647000003</v>
      </c>
      <c r="D24" s="133">
        <f t="shared" si="1"/>
        <v>-0.17731716874124187</v>
      </c>
    </row>
    <row r="25" spans="1:4" x14ac:dyDescent="0.25">
      <c r="A25" s="126" t="s">
        <v>172</v>
      </c>
      <c r="B25" s="127">
        <v>952839.12343000004</v>
      </c>
      <c r="C25" s="127">
        <v>905951.06992000004</v>
      </c>
      <c r="D25" s="133">
        <f t="shared" si="1"/>
        <v>-4.920878284385917E-2</v>
      </c>
    </row>
    <row r="26" spans="1:4" x14ac:dyDescent="0.25">
      <c r="A26" s="126" t="s">
        <v>173</v>
      </c>
      <c r="B26" s="127">
        <v>550069.30156000005</v>
      </c>
      <c r="C26" s="127">
        <v>758178.59846000001</v>
      </c>
      <c r="D26" s="133">
        <f t="shared" si="1"/>
        <v>0.37833286880362288</v>
      </c>
    </row>
    <row r="27" spans="1:4" x14ac:dyDescent="0.25">
      <c r="A27" s="126" t="s">
        <v>174</v>
      </c>
      <c r="B27" s="127">
        <v>602223.75040000002</v>
      </c>
      <c r="C27" s="127">
        <v>719520.59421999997</v>
      </c>
      <c r="D27" s="133">
        <f t="shared" si="1"/>
        <v>0.19477286264796231</v>
      </c>
    </row>
    <row r="28" spans="1:4" x14ac:dyDescent="0.25">
      <c r="A28" s="126" t="s">
        <v>175</v>
      </c>
      <c r="B28" s="127">
        <v>739389.92478</v>
      </c>
      <c r="C28" s="127">
        <v>715458.29816000001</v>
      </c>
      <c r="D28" s="133">
        <f t="shared" si="1"/>
        <v>-3.2366719937549422E-2</v>
      </c>
    </row>
    <row r="29" spans="1:4" x14ac:dyDescent="0.25">
      <c r="A29" s="126" t="s">
        <v>176</v>
      </c>
      <c r="B29" s="127">
        <v>353588.17453999998</v>
      </c>
      <c r="C29" s="127">
        <v>696964.39928000001</v>
      </c>
      <c r="D29" s="133">
        <f t="shared" si="1"/>
        <v>0.97111908560492677</v>
      </c>
    </row>
    <row r="30" spans="1:4" x14ac:dyDescent="0.25">
      <c r="A30" s="126" t="s">
        <v>177</v>
      </c>
      <c r="B30" s="127">
        <v>573385.00804999995</v>
      </c>
      <c r="C30" s="127">
        <v>691446.13601999998</v>
      </c>
      <c r="D30" s="133">
        <f t="shared" si="1"/>
        <v>0.20590201402633279</v>
      </c>
    </row>
    <row r="31" spans="1:4" x14ac:dyDescent="0.25">
      <c r="A31" s="126" t="s">
        <v>178</v>
      </c>
      <c r="B31" s="127">
        <v>631330.34305000002</v>
      </c>
      <c r="C31" s="127">
        <v>542200.44983000006</v>
      </c>
      <c r="D31" s="133">
        <f t="shared" si="1"/>
        <v>-0.1411779018721124</v>
      </c>
    </row>
    <row r="32" spans="1:4" x14ac:dyDescent="0.25">
      <c r="A32" s="121"/>
      <c r="B32" s="122"/>
      <c r="C32" s="122"/>
      <c r="D32" s="121"/>
    </row>
    <row r="33" spans="1:4" ht="19.2" x14ac:dyDescent="0.35">
      <c r="A33" s="159" t="s">
        <v>68</v>
      </c>
      <c r="B33" s="159"/>
      <c r="C33" s="159"/>
      <c r="D33" s="159"/>
    </row>
    <row r="34" spans="1:4" ht="15.6" x14ac:dyDescent="0.3">
      <c r="A34" s="158" t="s">
        <v>72</v>
      </c>
      <c r="B34" s="158"/>
      <c r="C34" s="158"/>
      <c r="D34" s="158"/>
    </row>
    <row r="35" spans="1:4" x14ac:dyDescent="0.25">
      <c r="A35" s="121"/>
      <c r="B35" s="122"/>
      <c r="C35" s="122"/>
      <c r="D35" s="121"/>
    </row>
    <row r="36" spans="1:4" x14ac:dyDescent="0.25">
      <c r="A36" s="123" t="s">
        <v>70</v>
      </c>
      <c r="B36" s="124" t="s">
        <v>157</v>
      </c>
      <c r="C36" s="124" t="s">
        <v>158</v>
      </c>
      <c r="D36" s="125" t="s">
        <v>65</v>
      </c>
    </row>
    <row r="37" spans="1:4" x14ac:dyDescent="0.25">
      <c r="A37" s="126" t="s">
        <v>146</v>
      </c>
      <c r="B37" s="127">
        <v>44142.997860000003</v>
      </c>
      <c r="C37" s="127">
        <v>202630.02340999999</v>
      </c>
      <c r="D37" s="133">
        <f t="shared" ref="D37:D46" si="2">(C37-B37)/B37</f>
        <v>3.5903095220819239</v>
      </c>
    </row>
    <row r="38" spans="1:4" x14ac:dyDescent="0.25">
      <c r="A38" s="126" t="s">
        <v>135</v>
      </c>
      <c r="B38" s="127">
        <v>24070.12631</v>
      </c>
      <c r="C38" s="127">
        <v>86459.957469999994</v>
      </c>
      <c r="D38" s="133">
        <f t="shared" si="2"/>
        <v>2.5920026491128119</v>
      </c>
    </row>
    <row r="39" spans="1:4" x14ac:dyDescent="0.25">
      <c r="A39" s="126" t="s">
        <v>153</v>
      </c>
      <c r="B39" s="127">
        <v>294368.00948000001</v>
      </c>
      <c r="C39" s="127">
        <v>657533.5183</v>
      </c>
      <c r="D39" s="133">
        <f t="shared" si="2"/>
        <v>1.2337125540969296</v>
      </c>
    </row>
    <row r="40" spans="1:4" x14ac:dyDescent="0.25">
      <c r="A40" s="126" t="s">
        <v>130</v>
      </c>
      <c r="B40" s="127">
        <v>826260.72427000001</v>
      </c>
      <c r="C40" s="127">
        <v>1399416.7448700001</v>
      </c>
      <c r="D40" s="133">
        <f t="shared" si="2"/>
        <v>0.69367453125208445</v>
      </c>
    </row>
    <row r="41" spans="1:4" x14ac:dyDescent="0.25">
      <c r="A41" s="126" t="s">
        <v>136</v>
      </c>
      <c r="B41" s="127">
        <v>56311.739930000003</v>
      </c>
      <c r="C41" s="127">
        <v>91731.096409999998</v>
      </c>
      <c r="D41" s="133">
        <f t="shared" si="2"/>
        <v>0.62898707310463298</v>
      </c>
    </row>
    <row r="42" spans="1:4" x14ac:dyDescent="0.25">
      <c r="A42" s="126" t="s">
        <v>134</v>
      </c>
      <c r="B42" s="127">
        <v>85829.990950000007</v>
      </c>
      <c r="C42" s="127">
        <v>126884.69626</v>
      </c>
      <c r="D42" s="133">
        <f t="shared" si="2"/>
        <v>0.47832587252533071</v>
      </c>
    </row>
    <row r="43" spans="1:4" x14ac:dyDescent="0.25">
      <c r="A43" s="128" t="s">
        <v>133</v>
      </c>
      <c r="B43" s="127">
        <v>74147.693660000004</v>
      </c>
      <c r="C43" s="127">
        <v>101485.91430999999</v>
      </c>
      <c r="D43" s="133">
        <f t="shared" si="2"/>
        <v>0.36869954142279637</v>
      </c>
    </row>
    <row r="44" spans="1:4" x14ac:dyDescent="0.25">
      <c r="A44" s="126" t="s">
        <v>137</v>
      </c>
      <c r="B44" s="127">
        <v>5411.4847600000003</v>
      </c>
      <c r="C44" s="127">
        <v>7363.4695400000001</v>
      </c>
      <c r="D44" s="133">
        <f t="shared" si="2"/>
        <v>0.36071149907479361</v>
      </c>
    </row>
    <row r="45" spans="1:4" x14ac:dyDescent="0.25">
      <c r="A45" s="126" t="s">
        <v>152</v>
      </c>
      <c r="B45" s="127">
        <v>370694.84694999998</v>
      </c>
      <c r="C45" s="127">
        <v>497574.60186</v>
      </c>
      <c r="D45" s="133">
        <f t="shared" si="2"/>
        <v>0.34227547524315544</v>
      </c>
    </row>
    <row r="46" spans="1:4" x14ac:dyDescent="0.25">
      <c r="A46" s="126" t="s">
        <v>145</v>
      </c>
      <c r="B46" s="127">
        <v>2048195.4367800001</v>
      </c>
      <c r="C46" s="127">
        <v>2729024.0778800002</v>
      </c>
      <c r="D46" s="133">
        <f t="shared" si="2"/>
        <v>0.33240413921160833</v>
      </c>
    </row>
    <row r="47" spans="1:4" x14ac:dyDescent="0.25">
      <c r="A47" s="121"/>
      <c r="B47" s="122"/>
      <c r="C47" s="122"/>
      <c r="D47" s="121"/>
    </row>
    <row r="48" spans="1:4" ht="19.2" x14ac:dyDescent="0.35">
      <c r="A48" s="159" t="s">
        <v>71</v>
      </c>
      <c r="B48" s="159"/>
      <c r="C48" s="159"/>
      <c r="D48" s="159"/>
    </row>
    <row r="49" spans="1:4" ht="15.6" x14ac:dyDescent="0.3">
      <c r="A49" s="158" t="s">
        <v>69</v>
      </c>
      <c r="B49" s="158"/>
      <c r="C49" s="158"/>
      <c r="D49" s="158"/>
    </row>
    <row r="50" spans="1:4" x14ac:dyDescent="0.25">
      <c r="A50" s="121"/>
      <c r="B50" s="122"/>
      <c r="C50" s="122"/>
      <c r="D50" s="121"/>
    </row>
    <row r="51" spans="1:4" x14ac:dyDescent="0.25">
      <c r="A51" s="123" t="s">
        <v>70</v>
      </c>
      <c r="B51" s="124" t="s">
        <v>157</v>
      </c>
      <c r="C51" s="124" t="s">
        <v>158</v>
      </c>
      <c r="D51" s="125" t="s">
        <v>65</v>
      </c>
    </row>
    <row r="52" spans="1:4" x14ac:dyDescent="0.25">
      <c r="A52" s="126" t="s">
        <v>145</v>
      </c>
      <c r="B52" s="127">
        <v>2048195.4367800001</v>
      </c>
      <c r="C52" s="127">
        <v>2729024.0778800002</v>
      </c>
      <c r="D52" s="133">
        <f t="shared" ref="D52:D61" si="3">(C52-B52)/B52</f>
        <v>0.33240413921160833</v>
      </c>
    </row>
    <row r="53" spans="1:4" x14ac:dyDescent="0.25">
      <c r="A53" s="126" t="s">
        <v>143</v>
      </c>
      <c r="B53" s="127">
        <v>2890289.7935000001</v>
      </c>
      <c r="C53" s="127">
        <v>2146085.0590400002</v>
      </c>
      <c r="D53" s="133">
        <f t="shared" si="3"/>
        <v>-0.25748446959666432</v>
      </c>
    </row>
    <row r="54" spans="1:4" x14ac:dyDescent="0.25">
      <c r="A54" s="126" t="s">
        <v>144</v>
      </c>
      <c r="B54" s="127">
        <v>1617514.9518200001</v>
      </c>
      <c r="C54" s="127">
        <v>1554072.2900400001</v>
      </c>
      <c r="D54" s="133">
        <f t="shared" si="3"/>
        <v>-3.9222303143853707E-2</v>
      </c>
    </row>
    <row r="55" spans="1:4" x14ac:dyDescent="0.25">
      <c r="A55" s="126" t="s">
        <v>130</v>
      </c>
      <c r="B55" s="127">
        <v>826260.72427000001</v>
      </c>
      <c r="C55" s="127">
        <v>1399416.7448700001</v>
      </c>
      <c r="D55" s="133">
        <f t="shared" si="3"/>
        <v>0.69367453125208445</v>
      </c>
    </row>
    <row r="56" spans="1:4" x14ac:dyDescent="0.25">
      <c r="A56" s="126" t="s">
        <v>147</v>
      </c>
      <c r="B56" s="127">
        <v>1024650.73094</v>
      </c>
      <c r="C56" s="127">
        <v>1266944.9454399999</v>
      </c>
      <c r="D56" s="133">
        <f t="shared" si="3"/>
        <v>0.23646517509212395</v>
      </c>
    </row>
    <row r="57" spans="1:4" x14ac:dyDescent="0.25">
      <c r="A57" s="126" t="s">
        <v>150</v>
      </c>
      <c r="B57" s="127">
        <v>1596981.80024</v>
      </c>
      <c r="C57" s="127">
        <v>1162003.0794200001</v>
      </c>
      <c r="D57" s="133">
        <f t="shared" si="3"/>
        <v>-0.27237550281075829</v>
      </c>
    </row>
    <row r="58" spans="1:4" x14ac:dyDescent="0.25">
      <c r="A58" s="126" t="s">
        <v>149</v>
      </c>
      <c r="B58" s="127">
        <v>978550.27092000004</v>
      </c>
      <c r="C58" s="127">
        <v>989192.44793999998</v>
      </c>
      <c r="D58" s="133">
        <f t="shared" si="3"/>
        <v>1.0875452530399413E-2</v>
      </c>
    </row>
    <row r="59" spans="1:4" x14ac:dyDescent="0.25">
      <c r="A59" s="126" t="s">
        <v>148</v>
      </c>
      <c r="B59" s="127">
        <v>720295.57866999996</v>
      </c>
      <c r="C59" s="127">
        <v>834706.67172999994</v>
      </c>
      <c r="D59" s="133">
        <f t="shared" si="3"/>
        <v>0.1588390883521123</v>
      </c>
    </row>
    <row r="60" spans="1:4" x14ac:dyDescent="0.25">
      <c r="A60" s="126" t="s">
        <v>140</v>
      </c>
      <c r="B60" s="127">
        <v>726524.83891000005</v>
      </c>
      <c r="C60" s="127">
        <v>698358.42090999999</v>
      </c>
      <c r="D60" s="133">
        <f t="shared" si="3"/>
        <v>-3.8768692399089803E-2</v>
      </c>
    </row>
    <row r="61" spans="1:4" x14ac:dyDescent="0.25">
      <c r="A61" s="126" t="s">
        <v>153</v>
      </c>
      <c r="B61" s="127">
        <v>294368.00948000001</v>
      </c>
      <c r="C61" s="127">
        <v>657533.5183</v>
      </c>
      <c r="D61" s="133">
        <f t="shared" si="3"/>
        <v>1.2337125540969296</v>
      </c>
    </row>
    <row r="62" spans="1:4" x14ac:dyDescent="0.25">
      <c r="A62" s="121"/>
      <c r="B62" s="122"/>
      <c r="C62" s="122"/>
      <c r="D62" s="121"/>
    </row>
    <row r="63" spans="1:4" ht="19.2" x14ac:dyDescent="0.35">
      <c r="A63" s="159" t="s">
        <v>73</v>
      </c>
      <c r="B63" s="159"/>
      <c r="C63" s="159"/>
      <c r="D63" s="159"/>
    </row>
    <row r="64" spans="1:4" ht="15.6" x14ac:dyDescent="0.3">
      <c r="A64" s="158" t="s">
        <v>74</v>
      </c>
      <c r="B64" s="158"/>
      <c r="C64" s="158"/>
      <c r="D64" s="158"/>
    </row>
    <row r="65" spans="1:4" x14ac:dyDescent="0.25">
      <c r="A65" s="121"/>
      <c r="B65" s="122"/>
      <c r="C65" s="122"/>
      <c r="D65" s="121"/>
    </row>
    <row r="66" spans="1:4" x14ac:dyDescent="0.25">
      <c r="A66" s="123" t="s">
        <v>75</v>
      </c>
      <c r="B66" s="124" t="s">
        <v>157</v>
      </c>
      <c r="C66" s="124" t="s">
        <v>158</v>
      </c>
      <c r="D66" s="125" t="s">
        <v>65</v>
      </c>
    </row>
    <row r="67" spans="1:4" x14ac:dyDescent="0.25">
      <c r="A67" s="126" t="s">
        <v>179</v>
      </c>
      <c r="B67" s="132">
        <v>6870632.1931600003</v>
      </c>
      <c r="C67" s="132">
        <v>7160906.3020799998</v>
      </c>
      <c r="D67" s="133">
        <f t="shared" ref="D67:D76" si="4">(C67-B67)/B67</f>
        <v>4.2248529794533245E-2</v>
      </c>
    </row>
    <row r="68" spans="1:4" x14ac:dyDescent="0.25">
      <c r="A68" s="126" t="s">
        <v>180</v>
      </c>
      <c r="B68" s="132">
        <v>1748493.1522900001</v>
      </c>
      <c r="C68" s="132">
        <v>1495809.9188099999</v>
      </c>
      <c r="D68" s="133">
        <f t="shared" si="4"/>
        <v>-0.14451485449002824</v>
      </c>
    </row>
    <row r="69" spans="1:4" x14ac:dyDescent="0.25">
      <c r="A69" s="126" t="s">
        <v>181</v>
      </c>
      <c r="B69" s="132">
        <v>1036564.04908</v>
      </c>
      <c r="C69" s="132">
        <v>1176038.7690900001</v>
      </c>
      <c r="D69" s="133">
        <f t="shared" si="4"/>
        <v>0.1345548498752108</v>
      </c>
    </row>
    <row r="70" spans="1:4" x14ac:dyDescent="0.25">
      <c r="A70" s="126" t="s">
        <v>182</v>
      </c>
      <c r="B70" s="132">
        <v>1010435.91901</v>
      </c>
      <c r="C70" s="132">
        <v>1166954.29669</v>
      </c>
      <c r="D70" s="133">
        <f t="shared" si="4"/>
        <v>0.15490183467879176</v>
      </c>
    </row>
    <row r="71" spans="1:4" x14ac:dyDescent="0.25">
      <c r="A71" s="126" t="s">
        <v>183</v>
      </c>
      <c r="B71" s="132">
        <v>1062220.36946</v>
      </c>
      <c r="C71" s="132">
        <v>1077572.7982600001</v>
      </c>
      <c r="D71" s="133">
        <f t="shared" si="4"/>
        <v>1.4453148556927798E-2</v>
      </c>
    </row>
    <row r="72" spans="1:4" x14ac:dyDescent="0.25">
      <c r="A72" s="126" t="s">
        <v>184</v>
      </c>
      <c r="B72" s="132">
        <v>707797.50537000003</v>
      </c>
      <c r="C72" s="132">
        <v>1047466.26287</v>
      </c>
      <c r="D72" s="133">
        <f t="shared" si="4"/>
        <v>0.47989538663666048</v>
      </c>
    </row>
    <row r="73" spans="1:4" x14ac:dyDescent="0.25">
      <c r="A73" s="126" t="s">
        <v>185</v>
      </c>
      <c r="B73" s="132">
        <v>274570.39415000001</v>
      </c>
      <c r="C73" s="132">
        <v>447678.0404</v>
      </c>
      <c r="D73" s="133">
        <f t="shared" si="4"/>
        <v>0.63046726791465324</v>
      </c>
    </row>
    <row r="74" spans="1:4" x14ac:dyDescent="0.25">
      <c r="A74" s="126" t="s">
        <v>186</v>
      </c>
      <c r="B74" s="132">
        <v>337443.03065999999</v>
      </c>
      <c r="C74" s="132">
        <v>425307.78370999999</v>
      </c>
      <c r="D74" s="133">
        <f t="shared" si="4"/>
        <v>0.260383961340516</v>
      </c>
    </row>
    <row r="75" spans="1:4" x14ac:dyDescent="0.25">
      <c r="A75" s="126" t="s">
        <v>187</v>
      </c>
      <c r="B75" s="132">
        <v>327909.56828000001</v>
      </c>
      <c r="C75" s="132">
        <v>352694.07416000002</v>
      </c>
      <c r="D75" s="133">
        <f t="shared" si="4"/>
        <v>7.5583356746810978E-2</v>
      </c>
    </row>
    <row r="76" spans="1:4" x14ac:dyDescent="0.25">
      <c r="A76" s="126" t="s">
        <v>188</v>
      </c>
      <c r="B76" s="132">
        <v>239390.57352999999</v>
      </c>
      <c r="C76" s="132">
        <v>328668.31812000001</v>
      </c>
      <c r="D76" s="133">
        <f t="shared" si="4"/>
        <v>0.37293759429843171</v>
      </c>
    </row>
    <row r="77" spans="1:4" x14ac:dyDescent="0.25">
      <c r="A77" s="121"/>
      <c r="B77" s="122"/>
      <c r="C77" s="122"/>
      <c r="D77" s="121"/>
    </row>
    <row r="78" spans="1:4" ht="19.2" x14ac:dyDescent="0.35">
      <c r="A78" s="159" t="s">
        <v>76</v>
      </c>
      <c r="B78" s="159"/>
      <c r="C78" s="159"/>
      <c r="D78" s="159"/>
    </row>
    <row r="79" spans="1:4" ht="15.6" x14ac:dyDescent="0.3">
      <c r="A79" s="158" t="s">
        <v>77</v>
      </c>
      <c r="B79" s="158"/>
      <c r="C79" s="158"/>
      <c r="D79" s="158"/>
    </row>
    <row r="80" spans="1:4" x14ac:dyDescent="0.25">
      <c r="A80" s="121"/>
      <c r="B80" s="122"/>
      <c r="C80" s="122"/>
      <c r="D80" s="121"/>
    </row>
    <row r="81" spans="1:4" x14ac:dyDescent="0.25">
      <c r="A81" s="123" t="s">
        <v>75</v>
      </c>
      <c r="B81" s="124" t="s">
        <v>157</v>
      </c>
      <c r="C81" s="124" t="s">
        <v>158</v>
      </c>
      <c r="D81" s="125" t="s">
        <v>65</v>
      </c>
    </row>
    <row r="82" spans="1:4" x14ac:dyDescent="0.25">
      <c r="A82" s="126" t="s">
        <v>189</v>
      </c>
      <c r="B82" s="132">
        <v>10517.997729999999</v>
      </c>
      <c r="C82" s="132">
        <v>75392.318169999999</v>
      </c>
      <c r="D82" s="133">
        <f t="shared" ref="D82:D91" si="5">(C82-B82)/B82</f>
        <v>6.1679344401227594</v>
      </c>
    </row>
    <row r="83" spans="1:4" x14ac:dyDescent="0.25">
      <c r="A83" s="126" t="s">
        <v>190</v>
      </c>
      <c r="B83" s="132">
        <v>49164.363649999999</v>
      </c>
      <c r="C83" s="132">
        <v>203549.62026</v>
      </c>
      <c r="D83" s="133">
        <f t="shared" si="5"/>
        <v>3.1401862070068711</v>
      </c>
    </row>
    <row r="84" spans="1:4" x14ac:dyDescent="0.25">
      <c r="A84" s="126" t="s">
        <v>191</v>
      </c>
      <c r="B84" s="132">
        <v>1459.95831</v>
      </c>
      <c r="C84" s="132">
        <v>3408.8355900000001</v>
      </c>
      <c r="D84" s="133">
        <f t="shared" si="5"/>
        <v>1.3348855694379385</v>
      </c>
    </row>
    <row r="85" spans="1:4" x14ac:dyDescent="0.25">
      <c r="A85" s="126" t="s">
        <v>192</v>
      </c>
      <c r="B85" s="132">
        <v>284.65037000000001</v>
      </c>
      <c r="C85" s="132">
        <v>542.91525000000001</v>
      </c>
      <c r="D85" s="133">
        <f t="shared" si="5"/>
        <v>0.90730561846801738</v>
      </c>
    </row>
    <row r="86" spans="1:4" x14ac:dyDescent="0.25">
      <c r="A86" s="126" t="s">
        <v>193</v>
      </c>
      <c r="B86" s="132">
        <v>3403.0919699999999</v>
      </c>
      <c r="C86" s="132">
        <v>6216.5469199999998</v>
      </c>
      <c r="D86" s="133">
        <f t="shared" si="5"/>
        <v>0.826734914836874</v>
      </c>
    </row>
    <row r="87" spans="1:4" x14ac:dyDescent="0.25">
      <c r="A87" s="126" t="s">
        <v>194</v>
      </c>
      <c r="B87" s="132">
        <v>170611.03008</v>
      </c>
      <c r="C87" s="132">
        <v>306824.70614999998</v>
      </c>
      <c r="D87" s="133">
        <f t="shared" si="5"/>
        <v>0.79838727898266015</v>
      </c>
    </row>
    <row r="88" spans="1:4" x14ac:dyDescent="0.25">
      <c r="A88" s="126" t="s">
        <v>195</v>
      </c>
      <c r="B88" s="132">
        <v>1860.44823</v>
      </c>
      <c r="C88" s="132">
        <v>3275.8458500000002</v>
      </c>
      <c r="D88" s="133">
        <f t="shared" si="5"/>
        <v>0.7607831259029445</v>
      </c>
    </row>
    <row r="89" spans="1:4" x14ac:dyDescent="0.25">
      <c r="A89" s="126" t="s">
        <v>196</v>
      </c>
      <c r="B89" s="132">
        <v>10245.95875</v>
      </c>
      <c r="C89" s="132">
        <v>17574.860260000001</v>
      </c>
      <c r="D89" s="133">
        <f t="shared" si="5"/>
        <v>0.71529680031163523</v>
      </c>
    </row>
    <row r="90" spans="1:4" x14ac:dyDescent="0.25">
      <c r="A90" s="126" t="s">
        <v>197</v>
      </c>
      <c r="B90" s="132">
        <v>7727.6995500000003</v>
      </c>
      <c r="C90" s="132">
        <v>12846.409369999999</v>
      </c>
      <c r="D90" s="133">
        <f t="shared" si="5"/>
        <v>0.66238468342108348</v>
      </c>
    </row>
    <row r="91" spans="1:4" x14ac:dyDescent="0.25">
      <c r="A91" s="126" t="s">
        <v>185</v>
      </c>
      <c r="B91" s="132">
        <v>274570.39415000001</v>
      </c>
      <c r="C91" s="132">
        <v>447678.0404</v>
      </c>
      <c r="D91" s="133">
        <f t="shared" si="5"/>
        <v>0.63046726791465324</v>
      </c>
    </row>
    <row r="92" spans="1:4" x14ac:dyDescent="0.25">
      <c r="A92" s="121" t="s">
        <v>116</v>
      </c>
      <c r="B92" s="122"/>
      <c r="C92" s="122"/>
      <c r="D92" s="121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O4" sqref="O4"/>
    </sheetView>
  </sheetViews>
  <sheetFormatPr defaultColWidth="9.21875" defaultRowHeight="13.2" x14ac:dyDescent="0.25"/>
  <cols>
    <col min="1" max="1" width="44.77734375" style="17" customWidth="1"/>
    <col min="2" max="2" width="18.77734375" style="19" customWidth="1"/>
    <col min="3" max="3" width="18.77734375" style="17" customWidth="1"/>
    <col min="4" max="5" width="10.77734375" style="17" customWidth="1"/>
    <col min="6" max="7" width="18.77734375" style="17" customWidth="1"/>
    <col min="8" max="9" width="10.77734375" style="17" customWidth="1"/>
    <col min="10" max="11" width="18.77734375" style="17" customWidth="1"/>
    <col min="12" max="13" width="10.77734375" style="17" customWidth="1"/>
    <col min="14" max="16384" width="9.21875" style="17"/>
  </cols>
  <sheetData>
    <row r="1" spans="1:13" ht="24.6" x14ac:dyDescent="0.4">
      <c r="B1" s="157" t="s">
        <v>117</v>
      </c>
      <c r="C1" s="157"/>
      <c r="D1" s="157"/>
      <c r="E1" s="157"/>
      <c r="F1" s="157"/>
      <c r="G1" s="157"/>
      <c r="H1" s="157"/>
      <c r="I1" s="157"/>
      <c r="J1" s="157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61" t="s">
        <v>112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3"/>
    </row>
    <row r="6" spans="1:13" ht="17.399999999999999" x14ac:dyDescent="0.25">
      <c r="A6" s="88"/>
      <c r="B6" s="160" t="str">
        <f>SEKTOR_USD!B6</f>
        <v>1 - 31 TEMMUZ</v>
      </c>
      <c r="C6" s="160"/>
      <c r="D6" s="160"/>
      <c r="E6" s="160"/>
      <c r="F6" s="160" t="str">
        <f>SEKTOR_USD!F6</f>
        <v>1 OCAK  -  31 TEMMUZ</v>
      </c>
      <c r="G6" s="160"/>
      <c r="H6" s="160"/>
      <c r="I6" s="160"/>
      <c r="J6" s="160" t="s">
        <v>104</v>
      </c>
      <c r="K6" s="160"/>
      <c r="L6" s="160"/>
      <c r="M6" s="160"/>
    </row>
    <row r="7" spans="1:13" ht="28.2" x14ac:dyDescent="0.3">
      <c r="A7" s="89" t="s">
        <v>1</v>
      </c>
      <c r="B7" s="90">
        <f>SEKTOR_USD!B7</f>
        <v>2022</v>
      </c>
      <c r="C7" s="91">
        <f>SEKTOR_USD!C7</f>
        <v>2023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2" t="s">
        <v>2</v>
      </c>
      <c r="B8" s="93">
        <f>SEKTOR_USD!B8*$B$53</f>
        <v>40245929.948630244</v>
      </c>
      <c r="C8" s="93">
        <f>SEKTOR_USD!C8*$C$53</f>
        <v>82096644.846106663</v>
      </c>
      <c r="D8" s="94">
        <f t="shared" ref="D8:D43" si="0">(C8-B8)/B8*100</f>
        <v>103.98744655893036</v>
      </c>
      <c r="E8" s="94">
        <f>C8/C$44*100</f>
        <v>17.662083620712529</v>
      </c>
      <c r="F8" s="93">
        <f>SEKTOR_USD!F8*$B$54</f>
        <v>284416816.82461917</v>
      </c>
      <c r="G8" s="93">
        <f>SEKTOR_USD!G8*$C$54</f>
        <v>410019329.12732536</v>
      </c>
      <c r="H8" s="94">
        <f t="shared" ref="H8:H43" si="1">(G8-F8)/F8*100</f>
        <v>44.161422557568685</v>
      </c>
      <c r="I8" s="94">
        <f>G8/G$44*100</f>
        <v>15.721618782768463</v>
      </c>
      <c r="J8" s="93">
        <f>SEKTOR_USD!J8*$B$55</f>
        <v>428740675.21175182</v>
      </c>
      <c r="K8" s="93">
        <f>SEKTOR_USD!K8*$C$55</f>
        <v>697852724.02557409</v>
      </c>
      <c r="L8" s="94">
        <f t="shared" ref="L8:L43" si="2">(K8-J8)/J8*100</f>
        <v>62.768023743235887</v>
      </c>
      <c r="M8" s="94">
        <f>K8/K$44*100</f>
        <v>15.895737191900693</v>
      </c>
    </row>
    <row r="9" spans="1:13" s="21" customFormat="1" ht="15.6" x14ac:dyDescent="0.3">
      <c r="A9" s="95" t="s">
        <v>3</v>
      </c>
      <c r="B9" s="93">
        <f>SEKTOR_USD!B9*$B$53</f>
        <v>24162490.448832318</v>
      </c>
      <c r="C9" s="93">
        <f>SEKTOR_USD!C9*$C$53</f>
        <v>58062067.800921902</v>
      </c>
      <c r="D9" s="96">
        <f t="shared" si="0"/>
        <v>140.29835800194934</v>
      </c>
      <c r="E9" s="96">
        <f t="shared" ref="E9:E44" si="3">C9/C$44*100</f>
        <v>12.491339915458141</v>
      </c>
      <c r="F9" s="93">
        <f>SEKTOR_USD!F9*$B$54</f>
        <v>176579645.65968502</v>
      </c>
      <c r="G9" s="93">
        <f>SEKTOR_USD!G9*$C$54</f>
        <v>273041382.21921659</v>
      </c>
      <c r="H9" s="96">
        <f t="shared" si="1"/>
        <v>54.627891113474348</v>
      </c>
      <c r="I9" s="96">
        <f t="shared" ref="I9:I44" si="4">G9/G$44*100</f>
        <v>10.46939063167356</v>
      </c>
      <c r="J9" s="93">
        <f>SEKTOR_USD!J9*$B$55</f>
        <v>272270056.03514063</v>
      </c>
      <c r="K9" s="93">
        <f>SEKTOR_USD!K9*$C$55</f>
        <v>460255293.95005196</v>
      </c>
      <c r="L9" s="96">
        <f t="shared" si="2"/>
        <v>69.04366960230432</v>
      </c>
      <c r="M9" s="96">
        <f t="shared" ref="M9:M44" si="5">K9/K$44*100</f>
        <v>10.483726640211431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14385498.315922886</v>
      </c>
      <c r="C10" s="98">
        <f>SEKTOR_USD!C10*$C$53</f>
        <v>36991188.648004726</v>
      </c>
      <c r="D10" s="99">
        <f t="shared" si="0"/>
        <v>157.14221249506707</v>
      </c>
      <c r="E10" s="99">
        <f t="shared" si="3"/>
        <v>7.9581993680171141</v>
      </c>
      <c r="F10" s="98">
        <f>SEKTOR_USD!F10*$B$54</f>
        <v>94644812.692992687</v>
      </c>
      <c r="G10" s="98">
        <f>SEKTOR_USD!G10*$C$54</f>
        <v>143315906.30957156</v>
      </c>
      <c r="H10" s="99">
        <f t="shared" si="1"/>
        <v>51.424998615040195</v>
      </c>
      <c r="I10" s="99">
        <f t="shared" si="4"/>
        <v>5.4952483564655585</v>
      </c>
      <c r="J10" s="98">
        <f>SEKTOR_USD!J10*$B$55</f>
        <v>138370898.7518045</v>
      </c>
      <c r="K10" s="98">
        <f>SEKTOR_USD!K10*$C$55</f>
        <v>240276193.57264566</v>
      </c>
      <c r="L10" s="99">
        <f t="shared" si="2"/>
        <v>73.646478949037117</v>
      </c>
      <c r="M10" s="99">
        <f t="shared" si="5"/>
        <v>5.4730276102799404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2699436.8443782083</v>
      </c>
      <c r="C11" s="98">
        <f>SEKTOR_USD!C11*$C$53</f>
        <v>5216300.0166471452</v>
      </c>
      <c r="D11" s="99">
        <f t="shared" si="0"/>
        <v>93.236601460430705</v>
      </c>
      <c r="E11" s="99">
        <f t="shared" si="3"/>
        <v>1.1222228052979346</v>
      </c>
      <c r="F11" s="98">
        <f>SEKTOR_USD!F11*$B$54</f>
        <v>24491391.094149835</v>
      </c>
      <c r="G11" s="98">
        <f>SEKTOR_USD!G11*$C$54</f>
        <v>39398773.657473721</v>
      </c>
      <c r="H11" s="99">
        <f t="shared" si="1"/>
        <v>60.867847424496659</v>
      </c>
      <c r="I11" s="99">
        <f t="shared" si="4"/>
        <v>1.5106909746663015</v>
      </c>
      <c r="J11" s="98">
        <f>SEKTOR_USD!J11*$B$55</f>
        <v>39910131.867636226</v>
      </c>
      <c r="K11" s="98">
        <f>SEKTOR_USD!K11*$C$55</f>
        <v>64098794.191847749</v>
      </c>
      <c r="L11" s="99">
        <f t="shared" si="2"/>
        <v>60.607823608386781</v>
      </c>
      <c r="M11" s="99">
        <f t="shared" si="5"/>
        <v>1.4600467286475807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2798592.589446235</v>
      </c>
      <c r="C12" s="98">
        <f>SEKTOR_USD!C12*$C$53</f>
        <v>4913176.0312235262</v>
      </c>
      <c r="D12" s="99">
        <f t="shared" si="0"/>
        <v>75.558816590581685</v>
      </c>
      <c r="E12" s="99">
        <f t="shared" si="3"/>
        <v>1.0570094072591776</v>
      </c>
      <c r="F12" s="98">
        <f>SEKTOR_USD!F12*$B$54</f>
        <v>19959590.293178387</v>
      </c>
      <c r="G12" s="98">
        <f>SEKTOR_USD!G12*$C$54</f>
        <v>26204848.661783427</v>
      </c>
      <c r="H12" s="99">
        <f t="shared" si="1"/>
        <v>31.289511843033619</v>
      </c>
      <c r="I12" s="99">
        <f t="shared" si="4"/>
        <v>1.0047883396071904</v>
      </c>
      <c r="J12" s="98">
        <f>SEKTOR_USD!J12*$B$55</f>
        <v>29438969.543036882</v>
      </c>
      <c r="K12" s="98">
        <f>SEKTOR_USD!K12*$C$55</f>
        <v>48970585.726776384</v>
      </c>
      <c r="L12" s="99">
        <f t="shared" si="2"/>
        <v>66.346127214766113</v>
      </c>
      <c r="M12" s="99">
        <f t="shared" si="5"/>
        <v>1.1154553590561809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1290938.188085705</v>
      </c>
      <c r="C13" s="98">
        <f>SEKTOR_USD!C13*$C$53</f>
        <v>2682606.6038713795</v>
      </c>
      <c r="D13" s="99">
        <f t="shared" si="0"/>
        <v>107.80286993053782</v>
      </c>
      <c r="E13" s="99">
        <f t="shared" si="3"/>
        <v>0.57712982361055543</v>
      </c>
      <c r="F13" s="98">
        <f>SEKTOR_USD!F13*$B$54</f>
        <v>12577695.522644127</v>
      </c>
      <c r="G13" s="98">
        <f>SEKTOR_USD!G13*$C$54</f>
        <v>17186607.263182741</v>
      </c>
      <c r="H13" s="99">
        <f t="shared" si="1"/>
        <v>36.64353086176245</v>
      </c>
      <c r="I13" s="99">
        <f t="shared" si="4"/>
        <v>0.65899646276678758</v>
      </c>
      <c r="J13" s="98">
        <f>SEKTOR_USD!J13*$B$55</f>
        <v>21443538.235987309</v>
      </c>
      <c r="K13" s="98">
        <f>SEKTOR_USD!K13*$C$55</f>
        <v>31088157.21421076</v>
      </c>
      <c r="L13" s="99">
        <f t="shared" si="2"/>
        <v>44.976807801417337</v>
      </c>
      <c r="M13" s="99">
        <f t="shared" si="5"/>
        <v>0.70812817639653736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1494331.2128962239</v>
      </c>
      <c r="C14" s="98">
        <f>SEKTOR_USD!C14*$C$53</f>
        <v>3353979.9728024951</v>
      </c>
      <c r="D14" s="99">
        <f t="shared" si="0"/>
        <v>124.44689262041248</v>
      </c>
      <c r="E14" s="99">
        <f t="shared" si="3"/>
        <v>0.72156754825824176</v>
      </c>
      <c r="F14" s="98">
        <f>SEKTOR_USD!F14*$B$54</f>
        <v>13941160.953921171</v>
      </c>
      <c r="G14" s="98">
        <f>SEKTOR_USD!G14*$C$54</f>
        <v>20150752.987823129</v>
      </c>
      <c r="H14" s="99">
        <f t="shared" si="1"/>
        <v>44.541427033416554</v>
      </c>
      <c r="I14" s="99">
        <f t="shared" si="4"/>
        <v>0.77265249258995194</v>
      </c>
      <c r="J14" s="98">
        <f>SEKTOR_USD!J14*$B$55</f>
        <v>26209901.309952833</v>
      </c>
      <c r="K14" s="98">
        <f>SEKTOR_USD!K14*$C$55</f>
        <v>35642401.762689985</v>
      </c>
      <c r="L14" s="99">
        <f t="shared" si="2"/>
        <v>35.988309689496219</v>
      </c>
      <c r="M14" s="99">
        <f t="shared" si="5"/>
        <v>0.81186507095599647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419069.61244282417</v>
      </c>
      <c r="C15" s="98">
        <f>SEKTOR_USD!C15*$C$53</f>
        <v>2285421.1291921763</v>
      </c>
      <c r="D15" s="99">
        <f t="shared" si="0"/>
        <v>445.35596505556418</v>
      </c>
      <c r="E15" s="99">
        <f t="shared" si="3"/>
        <v>0.49168025280450606</v>
      </c>
      <c r="F15" s="98">
        <f>SEKTOR_USD!F15*$B$54</f>
        <v>3294535.0957898172</v>
      </c>
      <c r="G15" s="98">
        <f>SEKTOR_USD!G15*$C$54</f>
        <v>13448387.680171743</v>
      </c>
      <c r="H15" s="99">
        <f t="shared" si="1"/>
        <v>308.20289628596862</v>
      </c>
      <c r="I15" s="99">
        <f t="shared" si="4"/>
        <v>0.51565965146214732</v>
      </c>
      <c r="J15" s="98">
        <f>SEKTOR_USD!J15*$B$55</f>
        <v>4791051.3973534536</v>
      </c>
      <c r="K15" s="98">
        <f>SEKTOR_USD!K15*$C$55</f>
        <v>18332242.082102183</v>
      </c>
      <c r="L15" s="99">
        <f t="shared" si="2"/>
        <v>282.63505359656125</v>
      </c>
      <c r="M15" s="99">
        <f t="shared" si="5"/>
        <v>0.41757306698529073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980407.77703115472</v>
      </c>
      <c r="C16" s="98">
        <f>SEKTOR_USD!C16*$C$53</f>
        <v>2424754.6734234886</v>
      </c>
      <c r="D16" s="99">
        <f t="shared" si="0"/>
        <v>147.32103622903395</v>
      </c>
      <c r="E16" s="99">
        <f t="shared" si="3"/>
        <v>0.52165615150288491</v>
      </c>
      <c r="F16" s="98">
        <f>SEKTOR_USD!F16*$B$54</f>
        <v>6301134.4577998165</v>
      </c>
      <c r="G16" s="98">
        <f>SEKTOR_USD!G16*$C$54</f>
        <v>11412675.014578123</v>
      </c>
      <c r="H16" s="99">
        <f t="shared" si="1"/>
        <v>81.120956726308549</v>
      </c>
      <c r="I16" s="99">
        <f t="shared" si="4"/>
        <v>0.43760309118282026</v>
      </c>
      <c r="J16" s="98">
        <f>SEKTOR_USD!J16*$B$55</f>
        <v>10288719.5947177</v>
      </c>
      <c r="K16" s="98">
        <f>SEKTOR_USD!K16*$C$55</f>
        <v>19081791.407215267</v>
      </c>
      <c r="L16" s="99">
        <f t="shared" si="2"/>
        <v>85.463227290322806</v>
      </c>
      <c r="M16" s="99">
        <f t="shared" si="5"/>
        <v>0.43464635290102716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94215.908629083118</v>
      </c>
      <c r="C17" s="98">
        <f>SEKTOR_USD!C17*$C$53</f>
        <v>194640.72575698659</v>
      </c>
      <c r="D17" s="99">
        <f t="shared" si="0"/>
        <v>106.59008503889093</v>
      </c>
      <c r="E17" s="99">
        <f t="shared" si="3"/>
        <v>4.1874558707731449E-2</v>
      </c>
      <c r="F17" s="98">
        <f>SEKTOR_USD!F17*$B$54</f>
        <v>1369325.5492091451</v>
      </c>
      <c r="G17" s="98">
        <f>SEKTOR_USD!G17*$C$54</f>
        <v>1923430.6446321767</v>
      </c>
      <c r="H17" s="99">
        <f t="shared" si="1"/>
        <v>40.465548586532648</v>
      </c>
      <c r="I17" s="99">
        <f t="shared" si="4"/>
        <v>7.3751262932804998E-2</v>
      </c>
      <c r="J17" s="98">
        <f>SEKTOR_USD!J17*$B$55</f>
        <v>1816845.334651731</v>
      </c>
      <c r="K17" s="98">
        <f>SEKTOR_USD!K17*$C$55</f>
        <v>2765127.9925639341</v>
      </c>
      <c r="L17" s="99">
        <f t="shared" si="2"/>
        <v>52.193912152350507</v>
      </c>
      <c r="M17" s="99">
        <f t="shared" si="5"/>
        <v>6.2984274988877834E-2</v>
      </c>
    </row>
    <row r="18" spans="1:13" s="21" customFormat="1" ht="15.6" x14ac:dyDescent="0.3">
      <c r="A18" s="95" t="s">
        <v>12</v>
      </c>
      <c r="B18" s="93">
        <f>SEKTOR_USD!B18*$B$53</f>
        <v>5542347.4446583791</v>
      </c>
      <c r="C18" s="93">
        <f>SEKTOR_USD!C18*$C$53</f>
        <v>7935279.9959099423</v>
      </c>
      <c r="D18" s="96">
        <f t="shared" si="0"/>
        <v>43.175433787678379</v>
      </c>
      <c r="E18" s="96">
        <f t="shared" si="3"/>
        <v>1.7071779133514173</v>
      </c>
      <c r="F18" s="93">
        <f>SEKTOR_USD!F18*$B$54</f>
        <v>36011620.967205659</v>
      </c>
      <c r="G18" s="93">
        <f>SEKTOR_USD!G18*$C$54</f>
        <v>41496582.2344919</v>
      </c>
      <c r="H18" s="96">
        <f t="shared" si="1"/>
        <v>15.231086854660544</v>
      </c>
      <c r="I18" s="96">
        <f t="shared" si="4"/>
        <v>1.5911285159824575</v>
      </c>
      <c r="J18" s="93">
        <f>SEKTOR_USD!J18*$B$55</f>
        <v>51904857.844651625</v>
      </c>
      <c r="K18" s="93">
        <f>SEKTOR_USD!K18*$C$55</f>
        <v>73110482.266390011</v>
      </c>
      <c r="L18" s="96">
        <f t="shared" si="2"/>
        <v>40.854797223808319</v>
      </c>
      <c r="M18" s="96">
        <f t="shared" si="5"/>
        <v>1.6653155774413269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5542347.4446583791</v>
      </c>
      <c r="C19" s="98">
        <f>SEKTOR_USD!C19*$C$53</f>
        <v>7935279.9959099423</v>
      </c>
      <c r="D19" s="99">
        <f t="shared" si="0"/>
        <v>43.175433787678379</v>
      </c>
      <c r="E19" s="99">
        <f t="shared" si="3"/>
        <v>1.7071779133514173</v>
      </c>
      <c r="F19" s="98">
        <f>SEKTOR_USD!F19*$B$54</f>
        <v>36011620.967205659</v>
      </c>
      <c r="G19" s="98">
        <f>SEKTOR_USD!G19*$C$54</f>
        <v>41496582.2344919</v>
      </c>
      <c r="H19" s="99">
        <f t="shared" si="1"/>
        <v>15.231086854660544</v>
      </c>
      <c r="I19" s="99">
        <f t="shared" si="4"/>
        <v>1.5911285159824575</v>
      </c>
      <c r="J19" s="98">
        <f>SEKTOR_USD!J19*$B$55</f>
        <v>51904857.844651625</v>
      </c>
      <c r="K19" s="98">
        <f>SEKTOR_USD!K19*$C$55</f>
        <v>73110482.266390011</v>
      </c>
      <c r="L19" s="99">
        <f t="shared" si="2"/>
        <v>40.854797223808319</v>
      </c>
      <c r="M19" s="99">
        <f t="shared" si="5"/>
        <v>1.6653155774413269</v>
      </c>
    </row>
    <row r="20" spans="1:13" s="21" customFormat="1" ht="15.6" x14ac:dyDescent="0.3">
      <c r="A20" s="95" t="s">
        <v>110</v>
      </c>
      <c r="B20" s="93">
        <f>SEKTOR_USD!B20*$B$53</f>
        <v>10541092.05513954</v>
      </c>
      <c r="C20" s="93">
        <f>SEKTOR_USD!C20*$C$53</f>
        <v>16099297.049274823</v>
      </c>
      <c r="D20" s="96">
        <f t="shared" si="0"/>
        <v>52.728929460636465</v>
      </c>
      <c r="E20" s="96">
        <f t="shared" si="3"/>
        <v>3.4635657919029712</v>
      </c>
      <c r="F20" s="93">
        <f>SEKTOR_USD!F20*$B$54</f>
        <v>71825550.197728515</v>
      </c>
      <c r="G20" s="93">
        <f>SEKTOR_USD!G20*$C$54</f>
        <v>95481364.673616856</v>
      </c>
      <c r="H20" s="96">
        <f t="shared" si="1"/>
        <v>32.935096787656015</v>
      </c>
      <c r="I20" s="96">
        <f t="shared" si="4"/>
        <v>3.6610996351124441</v>
      </c>
      <c r="J20" s="93">
        <f>SEKTOR_USD!J20*$B$55</f>
        <v>104565761.33195952</v>
      </c>
      <c r="K20" s="93">
        <f>SEKTOR_USD!K20*$C$55</f>
        <v>164486947.80913204</v>
      </c>
      <c r="L20" s="96">
        <f t="shared" si="2"/>
        <v>57.304786685331763</v>
      </c>
      <c r="M20" s="96">
        <f t="shared" si="5"/>
        <v>3.7466949742479336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10541092.05513954</v>
      </c>
      <c r="C21" s="98">
        <f>SEKTOR_USD!C21*$C$53</f>
        <v>16099297.049274823</v>
      </c>
      <c r="D21" s="99">
        <f t="shared" si="0"/>
        <v>52.728929460636465</v>
      </c>
      <c r="E21" s="99">
        <f t="shared" si="3"/>
        <v>3.4635657919029712</v>
      </c>
      <c r="F21" s="98">
        <f>SEKTOR_USD!F21*$B$54</f>
        <v>71825550.197728515</v>
      </c>
      <c r="G21" s="98">
        <f>SEKTOR_USD!G21*$C$54</f>
        <v>95481364.673616856</v>
      </c>
      <c r="H21" s="99">
        <f t="shared" si="1"/>
        <v>32.935096787656015</v>
      </c>
      <c r="I21" s="99">
        <f t="shared" si="4"/>
        <v>3.6610996351124441</v>
      </c>
      <c r="J21" s="98">
        <f>SEKTOR_USD!J21*$B$55</f>
        <v>104565761.33195952</v>
      </c>
      <c r="K21" s="98">
        <f>SEKTOR_USD!K21*$C$55</f>
        <v>164486947.80913204</v>
      </c>
      <c r="L21" s="99">
        <f t="shared" si="2"/>
        <v>57.304786685331763</v>
      </c>
      <c r="M21" s="99">
        <f t="shared" si="5"/>
        <v>3.7466949742479336</v>
      </c>
    </row>
    <row r="22" spans="1:13" ht="16.8" x14ac:dyDescent="0.3">
      <c r="A22" s="92" t="s">
        <v>14</v>
      </c>
      <c r="B22" s="93">
        <f>SEKTOR_USD!B22*$B$53</f>
        <v>235187205.78803807</v>
      </c>
      <c r="C22" s="93">
        <f>SEKTOR_USD!C22*$C$53</f>
        <v>370487041.08447331</v>
      </c>
      <c r="D22" s="96">
        <f t="shared" si="0"/>
        <v>57.528569567842013</v>
      </c>
      <c r="E22" s="96">
        <f t="shared" si="3"/>
        <v>79.705731120808977</v>
      </c>
      <c r="F22" s="93">
        <f>SEKTOR_USD!F22*$B$54</f>
        <v>1636723130.531816</v>
      </c>
      <c r="G22" s="93">
        <f>SEKTOR_USD!G22*$C$54</f>
        <v>2129776318.9835615</v>
      </c>
      <c r="H22" s="96">
        <f t="shared" si="1"/>
        <v>30.124410124975693</v>
      </c>
      <c r="I22" s="96">
        <f t="shared" si="4"/>
        <v>81.663299754411398</v>
      </c>
      <c r="J22" s="93">
        <f>SEKTOR_USD!J22*$B$55</f>
        <v>2439699085.8215604</v>
      </c>
      <c r="K22" s="93">
        <f>SEKTOR_USD!K22*$C$55</f>
        <v>3575624271.1428313</v>
      </c>
      <c r="L22" s="96">
        <f t="shared" si="2"/>
        <v>46.560052914835275</v>
      </c>
      <c r="M22" s="96">
        <f t="shared" si="5"/>
        <v>81.445814789117335</v>
      </c>
    </row>
    <row r="23" spans="1:13" s="21" customFormat="1" ht="15.6" x14ac:dyDescent="0.3">
      <c r="A23" s="95" t="s">
        <v>15</v>
      </c>
      <c r="B23" s="93">
        <f>SEKTOR_USD!B23*$B$53</f>
        <v>18072518.993572056</v>
      </c>
      <c r="C23" s="93">
        <f>SEKTOR_USD!C23*$C$53</f>
        <v>26998842.923564207</v>
      </c>
      <c r="D23" s="96">
        <f t="shared" si="0"/>
        <v>49.39169759991411</v>
      </c>
      <c r="E23" s="96">
        <f t="shared" si="3"/>
        <v>5.8084690582953593</v>
      </c>
      <c r="F23" s="93">
        <f>SEKTOR_USD!F23*$B$54</f>
        <v>133094488.04381818</v>
      </c>
      <c r="G23" s="93">
        <f>SEKTOR_USD!G23*$C$54</f>
        <v>169318062.56459805</v>
      </c>
      <c r="H23" s="96">
        <f t="shared" si="1"/>
        <v>27.216434769901316</v>
      </c>
      <c r="I23" s="96">
        <f t="shared" si="4"/>
        <v>6.49226473869704</v>
      </c>
      <c r="J23" s="93">
        <f>SEKTOR_USD!J23*$B$55</f>
        <v>201963012.24185118</v>
      </c>
      <c r="K23" s="93">
        <f>SEKTOR_USD!K23*$C$55</f>
        <v>288247334.77998716</v>
      </c>
      <c r="L23" s="96">
        <f t="shared" si="2"/>
        <v>42.722834037952602</v>
      </c>
      <c r="M23" s="96">
        <f t="shared" si="5"/>
        <v>6.5657175535515711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12649060.447414786</v>
      </c>
      <c r="C24" s="98">
        <f>SEKTOR_USD!C24*$C$53</f>
        <v>18459910.663856093</v>
      </c>
      <c r="D24" s="99">
        <f t="shared" si="0"/>
        <v>45.938986856758426</v>
      </c>
      <c r="E24" s="99">
        <f t="shared" si="3"/>
        <v>3.9714227833194005</v>
      </c>
      <c r="F24" s="98">
        <f>SEKTOR_USD!F24*$B$54</f>
        <v>92921037.397531137</v>
      </c>
      <c r="G24" s="98">
        <f>SEKTOR_USD!G24*$C$54</f>
        <v>114642920.15977119</v>
      </c>
      <c r="H24" s="99">
        <f t="shared" si="1"/>
        <v>23.376711421451684</v>
      </c>
      <c r="I24" s="99">
        <f t="shared" si="4"/>
        <v>4.3958227304342135</v>
      </c>
      <c r="J24" s="98">
        <f>SEKTOR_USD!J24*$B$55</f>
        <v>139417270.42632803</v>
      </c>
      <c r="K24" s="98">
        <f>SEKTOR_USD!K24*$C$55</f>
        <v>193220346.38661841</v>
      </c>
      <c r="L24" s="99">
        <f t="shared" si="2"/>
        <v>38.591399613379615</v>
      </c>
      <c r="M24" s="99">
        <f t="shared" si="5"/>
        <v>4.4011862969773965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2704879.1358557059</v>
      </c>
      <c r="C25" s="98">
        <f>SEKTOR_USD!C25*$C$53</f>
        <v>3574355.978415763</v>
      </c>
      <c r="D25" s="99">
        <f t="shared" si="0"/>
        <v>32.144757635723067</v>
      </c>
      <c r="E25" s="99">
        <f t="shared" si="3"/>
        <v>0.76897873596800037</v>
      </c>
      <c r="F25" s="98">
        <f>SEKTOR_USD!F25*$B$54</f>
        <v>17216503.249279711</v>
      </c>
      <c r="G25" s="98">
        <f>SEKTOR_USD!G25*$C$54</f>
        <v>24145746.075220495</v>
      </c>
      <c r="H25" s="99">
        <f t="shared" si="1"/>
        <v>40.247678205100584</v>
      </c>
      <c r="I25" s="99">
        <f t="shared" si="4"/>
        <v>0.92583492546094615</v>
      </c>
      <c r="J25" s="98">
        <f>SEKTOR_USD!J25*$B$55</f>
        <v>25181114.588766325</v>
      </c>
      <c r="K25" s="98">
        <f>SEKTOR_USD!K25*$C$55</f>
        <v>41309649.388860948</v>
      </c>
      <c r="L25" s="99">
        <f t="shared" si="2"/>
        <v>64.050122734796673</v>
      </c>
      <c r="M25" s="99">
        <f t="shared" si="5"/>
        <v>0.94095402592543398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2718579.4103015657</v>
      </c>
      <c r="C26" s="98">
        <f>SEKTOR_USD!C26*$C$53</f>
        <v>4964576.28129235</v>
      </c>
      <c r="D26" s="99">
        <f t="shared" si="0"/>
        <v>82.61656299168547</v>
      </c>
      <c r="E26" s="99">
        <f t="shared" si="3"/>
        <v>1.0680675390079584</v>
      </c>
      <c r="F26" s="98">
        <f>SEKTOR_USD!F26*$B$54</f>
        <v>22956947.397007324</v>
      </c>
      <c r="G26" s="98">
        <f>SEKTOR_USD!G26*$C$54</f>
        <v>30529396.329606365</v>
      </c>
      <c r="H26" s="99">
        <f t="shared" si="1"/>
        <v>32.985434873567684</v>
      </c>
      <c r="I26" s="99">
        <f t="shared" si="4"/>
        <v>1.1706070828018793</v>
      </c>
      <c r="J26" s="98">
        <f>SEKTOR_USD!J26*$B$55</f>
        <v>37364627.226756819</v>
      </c>
      <c r="K26" s="98">
        <f>SEKTOR_USD!K26*$C$55</f>
        <v>53717339.004507795</v>
      </c>
      <c r="L26" s="99">
        <f t="shared" si="2"/>
        <v>43.765221257287948</v>
      </c>
      <c r="M26" s="99">
        <f t="shared" si="5"/>
        <v>1.2235772306487414</v>
      </c>
    </row>
    <row r="27" spans="1:13" s="21" customFormat="1" ht="15.6" x14ac:dyDescent="0.3">
      <c r="A27" s="95" t="s">
        <v>19</v>
      </c>
      <c r="B27" s="93">
        <f>SEKTOR_USD!B27*$B$53</f>
        <v>50320991.589740247</v>
      </c>
      <c r="C27" s="93">
        <f>SEKTOR_USD!C27*$C$53</f>
        <v>56728088.730271444</v>
      </c>
      <c r="D27" s="96">
        <f t="shared" si="0"/>
        <v>12.732454067613238</v>
      </c>
      <c r="E27" s="96">
        <f t="shared" si="3"/>
        <v>12.204350721949995</v>
      </c>
      <c r="F27" s="93">
        <f>SEKTOR_USD!F27*$B$54</f>
        <v>300519079.82196331</v>
      </c>
      <c r="G27" s="93">
        <f>SEKTOR_USD!G27*$C$54</f>
        <v>348421969.89931822</v>
      </c>
      <c r="H27" s="96">
        <f t="shared" si="1"/>
        <v>15.940049498931664</v>
      </c>
      <c r="I27" s="96">
        <f t="shared" si="4"/>
        <v>13.359754033930615</v>
      </c>
      <c r="J27" s="93">
        <f>SEKTOR_USD!J27*$B$55</f>
        <v>408465262.15268248</v>
      </c>
      <c r="K27" s="93">
        <f>SEKTOR_USD!K27*$C$55</f>
        <v>604421042.61403668</v>
      </c>
      <c r="L27" s="96">
        <f t="shared" si="2"/>
        <v>47.97367086460018</v>
      </c>
      <c r="M27" s="96">
        <f t="shared" si="5"/>
        <v>13.767543947131236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50320991.589740247</v>
      </c>
      <c r="C28" s="98">
        <f>SEKTOR_USD!C28*$C$53</f>
        <v>56728088.730271444</v>
      </c>
      <c r="D28" s="99">
        <f t="shared" si="0"/>
        <v>12.732454067613238</v>
      </c>
      <c r="E28" s="99">
        <f t="shared" si="3"/>
        <v>12.204350721949995</v>
      </c>
      <c r="F28" s="98">
        <f>SEKTOR_USD!F28*$B$54</f>
        <v>300519079.82196331</v>
      </c>
      <c r="G28" s="98">
        <f>SEKTOR_USD!G28*$C$54</f>
        <v>348421969.89931822</v>
      </c>
      <c r="H28" s="99">
        <f t="shared" si="1"/>
        <v>15.940049498931664</v>
      </c>
      <c r="I28" s="99">
        <f t="shared" si="4"/>
        <v>13.359754033930615</v>
      </c>
      <c r="J28" s="98">
        <f>SEKTOR_USD!J28*$B$55</f>
        <v>408465262.15268248</v>
      </c>
      <c r="K28" s="98">
        <f>SEKTOR_USD!K28*$C$55</f>
        <v>604421042.61403668</v>
      </c>
      <c r="L28" s="99">
        <f t="shared" si="2"/>
        <v>47.97367086460018</v>
      </c>
      <c r="M28" s="99">
        <f t="shared" si="5"/>
        <v>13.767543947131236</v>
      </c>
    </row>
    <row r="29" spans="1:13" s="21" customFormat="1" ht="15.6" x14ac:dyDescent="0.3">
      <c r="A29" s="95" t="s">
        <v>21</v>
      </c>
      <c r="B29" s="93">
        <f>SEKTOR_USD!B29*$B$53</f>
        <v>166793695.20472577</v>
      </c>
      <c r="C29" s="93">
        <f>SEKTOR_USD!C29*$C$53</f>
        <v>286760109.43063766</v>
      </c>
      <c r="D29" s="96">
        <f t="shared" si="0"/>
        <v>71.925029347579837</v>
      </c>
      <c r="E29" s="96">
        <f t="shared" si="3"/>
        <v>61.692911340563619</v>
      </c>
      <c r="F29" s="93">
        <f>SEKTOR_USD!F29*$B$54</f>
        <v>1203109562.6660342</v>
      </c>
      <c r="G29" s="93">
        <f>SEKTOR_USD!G29*$C$54</f>
        <v>1612036286.5196452</v>
      </c>
      <c r="H29" s="96">
        <f t="shared" si="1"/>
        <v>33.98915082575261</v>
      </c>
      <c r="I29" s="96">
        <f t="shared" si="4"/>
        <v>61.811280981783746</v>
      </c>
      <c r="J29" s="93">
        <f>SEKTOR_USD!J29*$B$55</f>
        <v>1829270811.4270272</v>
      </c>
      <c r="K29" s="93">
        <f>SEKTOR_USD!K29*$C$55</f>
        <v>2682955893.7488074</v>
      </c>
      <c r="L29" s="96">
        <f t="shared" si="2"/>
        <v>46.668053575720393</v>
      </c>
      <c r="M29" s="96">
        <f t="shared" si="5"/>
        <v>61.112553288434526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28161520.851598758</v>
      </c>
      <c r="C30" s="98">
        <f>SEKTOR_USD!C30*$C$53</f>
        <v>41079243.523591436</v>
      </c>
      <c r="D30" s="99">
        <f t="shared" si="0"/>
        <v>45.870117384868884</v>
      </c>
      <c r="E30" s="99">
        <f t="shared" si="3"/>
        <v>8.837694104909497</v>
      </c>
      <c r="F30" s="98">
        <f>SEKTOR_USD!F30*$B$54</f>
        <v>188528876.58705965</v>
      </c>
      <c r="G30" s="98">
        <f>SEKTOR_USD!G30*$C$54</f>
        <v>240048417.79326549</v>
      </c>
      <c r="H30" s="99">
        <f t="shared" si="1"/>
        <v>27.327135311504886</v>
      </c>
      <c r="I30" s="99">
        <f t="shared" si="4"/>
        <v>9.2043214693922657</v>
      </c>
      <c r="J30" s="98">
        <f>SEKTOR_USD!J30*$B$55</f>
        <v>281308603.96513397</v>
      </c>
      <c r="K30" s="98">
        <f>SEKTOR_USD!K30*$C$55</f>
        <v>402886127.32945138</v>
      </c>
      <c r="L30" s="99">
        <f t="shared" si="2"/>
        <v>43.218558426810866</v>
      </c>
      <c r="M30" s="99">
        <f t="shared" si="5"/>
        <v>9.1769678297578814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35659824.001087911</v>
      </c>
      <c r="C31" s="98">
        <f>SEKTOR_USD!C31*$C$53</f>
        <v>72137084.867584631</v>
      </c>
      <c r="D31" s="99">
        <f t="shared" si="0"/>
        <v>102.29231884426537</v>
      </c>
      <c r="E31" s="99">
        <f t="shared" si="3"/>
        <v>15.519406761068611</v>
      </c>
      <c r="F31" s="98">
        <f>SEKTOR_USD!F31*$B$54</f>
        <v>262995022.33378336</v>
      </c>
      <c r="G31" s="98">
        <f>SEKTOR_USD!G31*$C$54</f>
        <v>417554013.39922136</v>
      </c>
      <c r="H31" s="99">
        <f t="shared" si="1"/>
        <v>58.768789497953911</v>
      </c>
      <c r="I31" s="99">
        <f t="shared" si="4"/>
        <v>16.010525732651512</v>
      </c>
      <c r="J31" s="98">
        <f>SEKTOR_USD!J31*$B$55</f>
        <v>395624109.1438095</v>
      </c>
      <c r="K31" s="98">
        <f>SEKTOR_USD!K31*$C$55</f>
        <v>668741504.99518061</v>
      </c>
      <c r="L31" s="99">
        <f t="shared" si="2"/>
        <v>69.034568303341899</v>
      </c>
      <c r="M31" s="99">
        <f t="shared" si="5"/>
        <v>15.232639848991941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768545.57250782533</v>
      </c>
      <c r="C32" s="98">
        <f>SEKTOR_USD!C32*$C$53</f>
        <v>5356178.1715033185</v>
      </c>
      <c r="D32" s="99">
        <f t="shared" si="0"/>
        <v>596.9239513052795</v>
      </c>
      <c r="E32" s="99">
        <f t="shared" si="3"/>
        <v>1.152315870275338</v>
      </c>
      <c r="F32" s="98">
        <f>SEKTOR_USD!F32*$B$54</f>
        <v>10982034.08947088</v>
      </c>
      <c r="G32" s="98">
        <f>SEKTOR_USD!G32*$C$54</f>
        <v>18268257.764263682</v>
      </c>
      <c r="H32" s="99">
        <f t="shared" si="1"/>
        <v>66.346758855707179</v>
      </c>
      <c r="I32" s="99">
        <f t="shared" si="4"/>
        <v>0.70047084123177039</v>
      </c>
      <c r="J32" s="98">
        <f>SEKTOR_USD!J32*$B$55</f>
        <v>20083366.218868311</v>
      </c>
      <c r="K32" s="98">
        <f>SEKTOR_USD!K32*$C$55</f>
        <v>31879301.502141442</v>
      </c>
      <c r="L32" s="99">
        <f t="shared" si="2"/>
        <v>58.734851292961324</v>
      </c>
      <c r="M32" s="99">
        <f t="shared" si="5"/>
        <v>0.72614891522703984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17839540.14923</v>
      </c>
      <c r="C33" s="98">
        <f>SEKTOR_USD!C33*$C$53</f>
        <v>33489523.156849694</v>
      </c>
      <c r="D33" s="99">
        <f t="shared" si="0"/>
        <v>87.72638126714935</v>
      </c>
      <c r="E33" s="99">
        <f t="shared" si="3"/>
        <v>7.2048590965300434</v>
      </c>
      <c r="F33" s="98">
        <f>SEKTOR_USD!F33*$B$54</f>
        <v>127104621.30562246</v>
      </c>
      <c r="G33" s="98">
        <f>SEKTOR_USD!G33*$C$54</f>
        <v>191255286.19391233</v>
      </c>
      <c r="H33" s="99">
        <f t="shared" si="1"/>
        <v>50.470757262271292</v>
      </c>
      <c r="I33" s="99">
        <f t="shared" si="4"/>
        <v>7.3334169540974008</v>
      </c>
      <c r="J33" s="98">
        <f>SEKTOR_USD!J33*$B$55</f>
        <v>191533105.72039217</v>
      </c>
      <c r="K33" s="98">
        <f>SEKTOR_USD!K33*$C$55</f>
        <v>317022272.92406279</v>
      </c>
      <c r="L33" s="99">
        <f t="shared" si="2"/>
        <v>65.518264705039982</v>
      </c>
      <c r="M33" s="99">
        <f t="shared" si="5"/>
        <v>7.2211550673767126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12540606.771644177</v>
      </c>
      <c r="C34" s="98">
        <f>SEKTOR_USD!C34*$C$53</f>
        <v>22064043.518773891</v>
      </c>
      <c r="D34" s="99">
        <f t="shared" si="0"/>
        <v>75.940797128440011</v>
      </c>
      <c r="E34" s="99">
        <f t="shared" si="3"/>
        <v>4.7468076481094554</v>
      </c>
      <c r="F34" s="98">
        <f>SEKTOR_USD!F34*$B$54</f>
        <v>86366857.864941731</v>
      </c>
      <c r="G34" s="98">
        <f>SEKTOR_USD!G34*$C$54</f>
        <v>132359367.61132841</v>
      </c>
      <c r="H34" s="99">
        <f t="shared" si="1"/>
        <v>53.252498566416037</v>
      </c>
      <c r="I34" s="99">
        <f t="shared" si="4"/>
        <v>5.0751351755600353</v>
      </c>
      <c r="J34" s="98">
        <f>SEKTOR_USD!J34*$B$55</f>
        <v>129301871.71285705</v>
      </c>
      <c r="K34" s="98">
        <f>SEKTOR_USD!K34*$C$55</f>
        <v>218827923.50000334</v>
      </c>
      <c r="L34" s="99">
        <f t="shared" si="2"/>
        <v>69.238016898903339</v>
      </c>
      <c r="M34" s="99">
        <f t="shared" si="5"/>
        <v>4.9844774440945354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17036914.451915272</v>
      </c>
      <c r="C35" s="98">
        <f>SEKTOR_USD!C35*$C$53</f>
        <v>26147610.842207924</v>
      </c>
      <c r="D35" s="99">
        <f t="shared" si="0"/>
        <v>53.476211411441568</v>
      </c>
      <c r="E35" s="99">
        <f t="shared" si="3"/>
        <v>5.6253369433382785</v>
      </c>
      <c r="F35" s="98">
        <f>SEKTOR_USD!F35*$B$54</f>
        <v>133623071.52841347</v>
      </c>
      <c r="G35" s="98">
        <f>SEKTOR_USD!G35*$C$54</f>
        <v>155769246.56265128</v>
      </c>
      <c r="H35" s="99">
        <f t="shared" si="1"/>
        <v>16.573616203343043</v>
      </c>
      <c r="I35" s="99">
        <f t="shared" si="4"/>
        <v>5.972754303435746</v>
      </c>
      <c r="J35" s="98">
        <f>SEKTOR_USD!J35*$B$55</f>
        <v>189956587.11541218</v>
      </c>
      <c r="K35" s="98">
        <f>SEKTOR_USD!K35*$C$55</f>
        <v>259153905.77043775</v>
      </c>
      <c r="L35" s="99">
        <f t="shared" si="2"/>
        <v>36.427964781754717</v>
      </c>
      <c r="M35" s="99">
        <f t="shared" si="5"/>
        <v>5.9030254329572704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27804031.249590088</v>
      </c>
      <c r="C36" s="98">
        <f>SEKTOR_USD!C36*$C$53</f>
        <v>30715564.379201893</v>
      </c>
      <c r="D36" s="99">
        <f t="shared" si="0"/>
        <v>10.4716222747546</v>
      </c>
      <c r="E36" s="99">
        <f t="shared" si="3"/>
        <v>6.6080759760618948</v>
      </c>
      <c r="F36" s="98">
        <f>SEKTOR_USD!F36*$B$54</f>
        <v>204100781.52111718</v>
      </c>
      <c r="G36" s="98">
        <f>SEKTOR_USD!G36*$C$54</f>
        <v>173699474.31619895</v>
      </c>
      <c r="H36" s="99">
        <f t="shared" si="1"/>
        <v>-14.895242917907584</v>
      </c>
      <c r="I36" s="99">
        <f t="shared" si="4"/>
        <v>6.6602638558011513</v>
      </c>
      <c r="J36" s="98">
        <f>SEKTOR_USD!J36*$B$55</f>
        <v>323998702.27135187</v>
      </c>
      <c r="K36" s="98">
        <f>SEKTOR_USD!K36*$C$55</f>
        <v>316193687.89022607</v>
      </c>
      <c r="L36" s="99">
        <f t="shared" si="2"/>
        <v>-2.4089647046144762</v>
      </c>
      <c r="M36" s="99">
        <f t="shared" si="5"/>
        <v>7.2022815006690655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7256685.5189107927</v>
      </c>
      <c r="C37" s="98">
        <f>SEKTOR_USD!C37*$C$53</f>
        <v>9847985.4793423768</v>
      </c>
      <c r="D37" s="99">
        <f t="shared" si="0"/>
        <v>35.709139574516527</v>
      </c>
      <c r="E37" s="99">
        <f t="shared" si="3"/>
        <v>2.1186729781437168</v>
      </c>
      <c r="F37" s="98">
        <f>SEKTOR_USD!F37*$B$54</f>
        <v>49323676.812734507</v>
      </c>
      <c r="G37" s="98">
        <f>SEKTOR_USD!G37*$C$54</f>
        <v>57499112.172575168</v>
      </c>
      <c r="H37" s="99">
        <f t="shared" si="1"/>
        <v>16.575072841548398</v>
      </c>
      <c r="I37" s="99">
        <f t="shared" si="4"/>
        <v>2.2047231867065258</v>
      </c>
      <c r="J37" s="98">
        <f>SEKTOR_USD!J37*$B$55</f>
        <v>68933638.00597167</v>
      </c>
      <c r="K37" s="98">
        <f>SEKTOR_USD!K37*$C$55</f>
        <v>98416748.730526194</v>
      </c>
      <c r="L37" s="99">
        <f t="shared" si="2"/>
        <v>42.770281066553345</v>
      </c>
      <c r="M37" s="99">
        <f t="shared" si="5"/>
        <v>2.2417434499323385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6453931.4769340949</v>
      </c>
      <c r="C38" s="98">
        <f>SEKTOR_USD!C38*$C$53</f>
        <v>13152533.747599918</v>
      </c>
      <c r="D38" s="99">
        <f t="shared" si="0"/>
        <v>103.79103488480108</v>
      </c>
      <c r="E38" s="99">
        <f t="shared" si="3"/>
        <v>2.8296059030160219</v>
      </c>
      <c r="F38" s="98">
        <f>SEKTOR_USD!F38*$B$54</f>
        <v>46633859.142096788</v>
      </c>
      <c r="G38" s="98">
        <f>SEKTOR_USD!G38*$C$54</f>
        <v>73844684.089693427</v>
      </c>
      <c r="H38" s="99">
        <f t="shared" si="1"/>
        <v>58.349931676645639</v>
      </c>
      <c r="I38" s="99">
        <f t="shared" si="4"/>
        <v>2.8314713232253728</v>
      </c>
      <c r="J38" s="98">
        <f>SEKTOR_USD!J38*$B$55</f>
        <v>90483649.638213456</v>
      </c>
      <c r="K38" s="98">
        <f>SEKTOR_USD!K38*$C$55</f>
        <v>125638685.06297234</v>
      </c>
      <c r="L38" s="99">
        <f t="shared" si="2"/>
        <v>38.852362349796344</v>
      </c>
      <c r="M38" s="99">
        <f t="shared" si="5"/>
        <v>2.8618065820200189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5125053.6062662313</v>
      </c>
      <c r="C39" s="98">
        <f>SEKTOR_USD!C39*$C$53</f>
        <v>17380774.173944205</v>
      </c>
      <c r="D39" s="99">
        <f t="shared" si="0"/>
        <v>239.13350979769882</v>
      </c>
      <c r="E39" s="99">
        <f t="shared" si="3"/>
        <v>3.7392598373340404</v>
      </c>
      <c r="F39" s="98">
        <f>SEKTOR_USD!F39*$B$54</f>
        <v>34199914.852120362</v>
      </c>
      <c r="G39" s="98">
        <f>SEKTOR_USD!G39*$C$54</f>
        <v>63160576.227274857</v>
      </c>
      <c r="H39" s="99">
        <f t="shared" si="1"/>
        <v>84.680507247985034</v>
      </c>
      <c r="I39" s="99">
        <f t="shared" si="4"/>
        <v>2.421804122402353</v>
      </c>
      <c r="J39" s="98">
        <f>SEKTOR_USD!J39*$B$55</f>
        <v>50804987.028133824</v>
      </c>
      <c r="K39" s="98">
        <f>SEKTOR_USD!K39*$C$55</f>
        <v>102066692.02326854</v>
      </c>
      <c r="L39" s="99">
        <f t="shared" si="2"/>
        <v>100.89896286509821</v>
      </c>
      <c r="M39" s="99">
        <f t="shared" si="5"/>
        <v>2.3248821084906832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7980762.5730541972</v>
      </c>
      <c r="C40" s="98">
        <f>SEKTOR_USD!C40*$C$53</f>
        <v>15071797.432313852</v>
      </c>
      <c r="D40" s="99">
        <f t="shared" si="0"/>
        <v>88.851595249825252</v>
      </c>
      <c r="E40" s="99">
        <f t="shared" si="3"/>
        <v>3.2425118841697929</v>
      </c>
      <c r="F40" s="98">
        <f>SEKTOR_USD!F40*$B$54</f>
        <v>58062182.944678143</v>
      </c>
      <c r="G40" s="98">
        <f>SEKTOR_USD!G40*$C$54</f>
        <v>86428879.832842112</v>
      </c>
      <c r="H40" s="99">
        <f t="shared" si="1"/>
        <v>48.855718902597687</v>
      </c>
      <c r="I40" s="99">
        <f t="shared" si="4"/>
        <v>3.313994741286193</v>
      </c>
      <c r="J40" s="98">
        <f>SEKTOR_USD!J40*$B$55</f>
        <v>85386904.64521873</v>
      </c>
      <c r="K40" s="98">
        <f>SEKTOR_USD!K40*$C$55</f>
        <v>138945130.44831115</v>
      </c>
      <c r="L40" s="99">
        <f t="shared" si="2"/>
        <v>62.724168331931018</v>
      </c>
      <c r="M40" s="99">
        <f t="shared" si="5"/>
        <v>3.1649017072831165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166278.98198643961</v>
      </c>
      <c r="C41" s="98">
        <f>SEKTOR_USD!C41*$C$53</f>
        <v>317770.13772449398</v>
      </c>
      <c r="D41" s="99">
        <f t="shared" si="0"/>
        <v>91.106617281556836</v>
      </c>
      <c r="E41" s="99">
        <f t="shared" si="3"/>
        <v>6.8364337606928588E-2</v>
      </c>
      <c r="F41" s="98">
        <f>SEKTOR_USD!F41*$B$54</f>
        <v>1188663.6839956127</v>
      </c>
      <c r="G41" s="98">
        <f>SEKTOR_USD!G41*$C$54</f>
        <v>2148970.5564182666</v>
      </c>
      <c r="H41" s="99">
        <f t="shared" si="1"/>
        <v>80.788778638769159</v>
      </c>
      <c r="I41" s="99">
        <f t="shared" si="4"/>
        <v>8.2399275993425905E-2</v>
      </c>
      <c r="J41" s="98">
        <f>SEKTOR_USD!J41*$B$55</f>
        <v>1855285.9616643025</v>
      </c>
      <c r="K41" s="98">
        <f>SEKTOR_USD!K41*$C$55</f>
        <v>3183913.5722258808</v>
      </c>
      <c r="L41" s="99">
        <f t="shared" si="2"/>
        <v>71.613090273680498</v>
      </c>
      <c r="M41" s="99">
        <f t="shared" si="5"/>
        <v>7.2523401633914977E-2</v>
      </c>
    </row>
    <row r="42" spans="1:13" ht="16.8" x14ac:dyDescent="0.3">
      <c r="A42" s="92" t="s">
        <v>31</v>
      </c>
      <c r="B42" s="93">
        <f>SEKTOR_USD!B42*$B$53</f>
        <v>8496097.289032707</v>
      </c>
      <c r="C42" s="93">
        <f>SEKTOR_USD!C42*$C$53</f>
        <v>12234885.927108407</v>
      </c>
      <c r="D42" s="96">
        <f t="shared" si="0"/>
        <v>44.005953685369889</v>
      </c>
      <c r="E42" s="96">
        <f t="shared" si="3"/>
        <v>2.6321852584785086</v>
      </c>
      <c r="F42" s="93">
        <f>SEKTOR_USD!F42*$B$54</f>
        <v>58431761.897873454</v>
      </c>
      <c r="G42" s="93">
        <f>SEKTOR_USD!G42*$C$54</f>
        <v>68201243.257089689</v>
      </c>
      <c r="H42" s="96">
        <f t="shared" si="1"/>
        <v>16.719470784213648</v>
      </c>
      <c r="I42" s="96">
        <f t="shared" si="4"/>
        <v>2.6150814628201493</v>
      </c>
      <c r="J42" s="93">
        <f>SEKTOR_USD!J42*$B$55</f>
        <v>84675151.034151435</v>
      </c>
      <c r="K42" s="93">
        <f>SEKTOR_USD!K42*$C$55</f>
        <v>116710862.1217162</v>
      </c>
      <c r="L42" s="96">
        <f t="shared" si="2"/>
        <v>37.833662764467967</v>
      </c>
      <c r="M42" s="96">
        <f t="shared" si="5"/>
        <v>2.6584480189819688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8496097.289032707</v>
      </c>
      <c r="C43" s="98">
        <f>SEKTOR_USD!C43*$C$53</f>
        <v>12234885.927108407</v>
      </c>
      <c r="D43" s="99">
        <f t="shared" si="0"/>
        <v>44.005953685369889</v>
      </c>
      <c r="E43" s="99">
        <f t="shared" si="3"/>
        <v>2.6321852584785086</v>
      </c>
      <c r="F43" s="98">
        <f>SEKTOR_USD!F43*$B$54</f>
        <v>58431761.897873454</v>
      </c>
      <c r="G43" s="98">
        <f>SEKTOR_USD!G43*$C$54</f>
        <v>68201243.257089689</v>
      </c>
      <c r="H43" s="99">
        <f t="shared" si="1"/>
        <v>16.719470784213648</v>
      </c>
      <c r="I43" s="99">
        <f t="shared" si="4"/>
        <v>2.6150814628201493</v>
      </c>
      <c r="J43" s="98">
        <f>SEKTOR_USD!J43*$B$55</f>
        <v>84675151.034151435</v>
      </c>
      <c r="K43" s="98">
        <f>SEKTOR_USD!K43*$C$55</f>
        <v>116710862.1217162</v>
      </c>
      <c r="L43" s="99">
        <f t="shared" si="2"/>
        <v>37.833662764467967</v>
      </c>
      <c r="M43" s="99">
        <f t="shared" si="5"/>
        <v>2.6584480189819688</v>
      </c>
    </row>
    <row r="44" spans="1:13" ht="17.399999999999999" x14ac:dyDescent="0.3">
      <c r="A44" s="100" t="s">
        <v>33</v>
      </c>
      <c r="B44" s="101">
        <f>SEKTOR_USD!B44*$B$53</f>
        <v>283929233.02570105</v>
      </c>
      <c r="C44" s="101">
        <f>SEKTOR_USD!C44*$C$53</f>
        <v>464818571.85768831</v>
      </c>
      <c r="D44" s="102">
        <f>(C44-B44)/B44*100</f>
        <v>63.709304217932818</v>
      </c>
      <c r="E44" s="103">
        <f t="shared" si="3"/>
        <v>100</v>
      </c>
      <c r="F44" s="101">
        <f>SEKTOR_USD!F44*$B$54</f>
        <v>1979571709.2543085</v>
      </c>
      <c r="G44" s="101">
        <f>SEKTOR_USD!G44*$C$54</f>
        <v>2607996891.3679762</v>
      </c>
      <c r="H44" s="102">
        <f>(G44-F44)/F44*100</f>
        <v>31.745512384110164</v>
      </c>
      <c r="I44" s="102">
        <f t="shared" si="4"/>
        <v>100</v>
      </c>
      <c r="J44" s="101">
        <f>SEKTOR_USD!J44*$B$55</f>
        <v>2953114912.0674639</v>
      </c>
      <c r="K44" s="101">
        <f>SEKTOR_USD!K44*$C$55</f>
        <v>4390187857.290122</v>
      </c>
      <c r="L44" s="102">
        <f>(K44-J44)/J44*100</f>
        <v>48.662953796693579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39217773.611336701</v>
      </c>
      <c r="C45" s="40">
        <f>SEKTOR_USD!C46*2.7012</f>
        <v>54275695.028361596</v>
      </c>
      <c r="D45" s="41"/>
      <c r="E45" s="41"/>
      <c r="F45" s="40">
        <f>SEKTOR_USD!F46*2.1642</f>
        <v>312135102.38838607</v>
      </c>
      <c r="G45" s="40">
        <f>SEKTOR_USD!G46*2.5613</f>
        <v>367379224.34858966</v>
      </c>
      <c r="H45" s="41">
        <f>(G45-F45)/F45*100</f>
        <v>17.698785409743493</v>
      </c>
      <c r="I45" s="41" t="e">
        <f t="shared" ref="I45:I46" si="6">G45/G$46*100</f>
        <v>#REF!</v>
      </c>
      <c r="J45" s="40">
        <f>SEKTOR_USD!J46*2.0809</f>
        <v>516490836.33876574</v>
      </c>
      <c r="K45" s="40">
        <f>SEKTOR_USD!K46*2.3856</f>
        <v>604458241.72187996</v>
      </c>
      <c r="L45" s="41">
        <f>(K45-J45)/J45*100</f>
        <v>17.031745617538217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2022</v>
      </c>
      <c r="C52" s="82">
        <v>2023</v>
      </c>
    </row>
    <row r="53" spans="1:3" x14ac:dyDescent="0.25">
      <c r="A53" s="84" t="s">
        <v>224</v>
      </c>
      <c r="B53" s="83">
        <v>17.410361999999999</v>
      </c>
      <c r="C53" s="83">
        <v>26.43329</v>
      </c>
    </row>
    <row r="54" spans="1:3" x14ac:dyDescent="0.25">
      <c r="A54" s="82" t="s">
        <v>225</v>
      </c>
      <c r="B54" s="83">
        <v>15.203153714285715</v>
      </c>
      <c r="C54" s="83">
        <v>20.809607285714289</v>
      </c>
    </row>
    <row r="55" spans="1:3" x14ac:dyDescent="0.25">
      <c r="A55" s="82" t="s">
        <v>226</v>
      </c>
      <c r="B55" s="83">
        <v>13.069061083333333</v>
      </c>
      <c r="C55" s="83">
        <v>19.818199750000002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J6" sqref="J6"/>
    </sheetView>
  </sheetViews>
  <sheetFormatPr defaultColWidth="9.21875" defaultRowHeight="13.2" x14ac:dyDescent="0.25"/>
  <cols>
    <col min="1" max="1" width="51" style="17" customWidth="1"/>
    <col min="2" max="7" width="16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61" t="s">
        <v>37</v>
      </c>
      <c r="B5" s="162"/>
      <c r="C5" s="162"/>
      <c r="D5" s="162"/>
      <c r="E5" s="162"/>
      <c r="F5" s="162"/>
      <c r="G5" s="163"/>
    </row>
    <row r="6" spans="1:7" ht="50.25" customHeight="1" x14ac:dyDescent="0.25">
      <c r="A6" s="88"/>
      <c r="B6" s="164" t="s">
        <v>120</v>
      </c>
      <c r="C6" s="164"/>
      <c r="D6" s="164" t="s">
        <v>123</v>
      </c>
      <c r="E6" s="164"/>
      <c r="F6" s="164" t="s">
        <v>121</v>
      </c>
      <c r="G6" s="164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34.356914634789398</v>
      </c>
      <c r="C8" s="105">
        <f>SEKTOR_TL!D8</f>
        <v>103.98744655893036</v>
      </c>
      <c r="D8" s="105">
        <f>SEKTOR_USD!H8</f>
        <v>5.3219427315868435</v>
      </c>
      <c r="E8" s="105">
        <f>SEKTOR_TL!H8</f>
        <v>44.161422557568685</v>
      </c>
      <c r="F8" s="105">
        <f>SEKTOR_USD!L8</f>
        <v>7.3369565120969122</v>
      </c>
      <c r="G8" s="105">
        <f>SEKTOR_TL!L8</f>
        <v>62.768023743235887</v>
      </c>
    </row>
    <row r="9" spans="1:7" s="21" customFormat="1" ht="15.6" x14ac:dyDescent="0.3">
      <c r="A9" s="95" t="s">
        <v>3</v>
      </c>
      <c r="B9" s="105">
        <f>SEKTOR_USD!D9</f>
        <v>58.273200226666255</v>
      </c>
      <c r="C9" s="105">
        <f>SEKTOR_TL!D9</f>
        <v>140.29835800194934</v>
      </c>
      <c r="D9" s="105">
        <f>SEKTOR_USD!H9</f>
        <v>12.968570950775272</v>
      </c>
      <c r="E9" s="105">
        <f>SEKTOR_TL!H9</f>
        <v>54.627891113474348</v>
      </c>
      <c r="F9" s="105">
        <f>SEKTOR_USD!L9</f>
        <v>11.475415105922178</v>
      </c>
      <c r="G9" s="105">
        <f>SEKTOR_TL!L9</f>
        <v>69.04366960230432</v>
      </c>
    </row>
    <row r="10" spans="1:7" ht="13.8" x14ac:dyDescent="0.25">
      <c r="A10" s="97" t="s">
        <v>4</v>
      </c>
      <c r="B10" s="106">
        <f>SEKTOR_USD!D10</f>
        <v>69.367453125208442</v>
      </c>
      <c r="C10" s="106">
        <f>SEKTOR_TL!D10</f>
        <v>157.14221249506707</v>
      </c>
      <c r="D10" s="106">
        <f>SEKTOR_USD!H10</f>
        <v>10.628590848533975</v>
      </c>
      <c r="E10" s="106">
        <f>SEKTOR_TL!H10</f>
        <v>51.424998615040195</v>
      </c>
      <c r="F10" s="106">
        <f>SEKTOR_USD!L10</f>
        <v>14.510725944758002</v>
      </c>
      <c r="G10" s="106">
        <f>SEKTOR_TL!L10</f>
        <v>73.646478949037117</v>
      </c>
    </row>
    <row r="11" spans="1:7" ht="13.8" x14ac:dyDescent="0.25">
      <c r="A11" s="97" t="s">
        <v>5</v>
      </c>
      <c r="B11" s="106">
        <f>SEKTOR_USD!D11</f>
        <v>27.275839786716936</v>
      </c>
      <c r="C11" s="106">
        <f>SEKTOR_TL!D11</f>
        <v>93.236601460430705</v>
      </c>
      <c r="D11" s="106">
        <f>SEKTOR_USD!H11</f>
        <v>17.52737946957059</v>
      </c>
      <c r="E11" s="106">
        <f>SEKTOR_TL!H11</f>
        <v>60.867847424496659</v>
      </c>
      <c r="F11" s="106">
        <f>SEKTOR_USD!L11</f>
        <v>5.9124180640692163</v>
      </c>
      <c r="G11" s="106">
        <f>SEKTOR_TL!L11</f>
        <v>60.607823608386781</v>
      </c>
    </row>
    <row r="12" spans="1:7" ht="13.8" x14ac:dyDescent="0.25">
      <c r="A12" s="97" t="s">
        <v>6</v>
      </c>
      <c r="B12" s="106">
        <f>SEKTOR_USD!D12</f>
        <v>15.632316262320447</v>
      </c>
      <c r="C12" s="106">
        <f>SEKTOR_TL!D12</f>
        <v>75.558816590581685</v>
      </c>
      <c r="D12" s="106">
        <f>SEKTOR_USD!H12</f>
        <v>-4.0820616065431086</v>
      </c>
      <c r="E12" s="106">
        <f>SEKTOR_TL!H12</f>
        <v>31.289511843033619</v>
      </c>
      <c r="F12" s="106">
        <f>SEKTOR_USD!L12</f>
        <v>9.6965276851503841</v>
      </c>
      <c r="G12" s="106">
        <f>SEKTOR_TL!L12</f>
        <v>66.346127214766113</v>
      </c>
    </row>
    <row r="13" spans="1:7" ht="13.8" x14ac:dyDescent="0.25">
      <c r="A13" s="97" t="s">
        <v>7</v>
      </c>
      <c r="B13" s="106">
        <f>SEKTOR_USD!D13</f>
        <v>36.869954142279639</v>
      </c>
      <c r="C13" s="106">
        <f>SEKTOR_TL!D13</f>
        <v>107.80286993053782</v>
      </c>
      <c r="D13" s="106">
        <f>SEKTOR_USD!H13</f>
        <v>-0.17050416995356812</v>
      </c>
      <c r="E13" s="106">
        <f>SEKTOR_TL!H13</f>
        <v>36.64353086176245</v>
      </c>
      <c r="F13" s="106">
        <f>SEKTOR_USD!L13</f>
        <v>-4.3954152887474205</v>
      </c>
      <c r="G13" s="106">
        <f>SEKTOR_TL!L13</f>
        <v>44.976807801417337</v>
      </c>
    </row>
    <row r="14" spans="1:7" ht="13.8" x14ac:dyDescent="0.25">
      <c r="A14" s="97" t="s">
        <v>8</v>
      </c>
      <c r="B14" s="106">
        <f>SEKTOR_USD!D14</f>
        <v>47.832587252533074</v>
      </c>
      <c r="C14" s="106">
        <f>SEKTOR_TL!D14</f>
        <v>124.44689262041248</v>
      </c>
      <c r="D14" s="106">
        <f>SEKTOR_USD!H14</f>
        <v>5.5995676948603288</v>
      </c>
      <c r="E14" s="106">
        <f>SEKTOR_TL!H14</f>
        <v>44.541427033416554</v>
      </c>
      <c r="F14" s="106">
        <f>SEKTOR_USD!L14</f>
        <v>-10.322857354827295</v>
      </c>
      <c r="G14" s="106">
        <f>SEKTOR_TL!L14</f>
        <v>35.988309689496219</v>
      </c>
    </row>
    <row r="15" spans="1:7" ht="13.8" x14ac:dyDescent="0.25">
      <c r="A15" s="97" t="s">
        <v>9</v>
      </c>
      <c r="B15" s="106">
        <f>SEKTOR_USD!D15</f>
        <v>259.20026491128118</v>
      </c>
      <c r="C15" s="106">
        <f>SEKTOR_TL!D15</f>
        <v>445.35596505556418</v>
      </c>
      <c r="D15" s="106">
        <f>SEKTOR_USD!H15</f>
        <v>198.22626124773552</v>
      </c>
      <c r="E15" s="106">
        <f>SEKTOR_TL!H15</f>
        <v>308.20289628596862</v>
      </c>
      <c r="F15" s="106">
        <f>SEKTOR_USD!L15</f>
        <v>152.3277064092556</v>
      </c>
      <c r="G15" s="106">
        <f>SEKTOR_TL!L15</f>
        <v>282.63505359656125</v>
      </c>
    </row>
    <row r="16" spans="1:7" ht="13.8" x14ac:dyDescent="0.25">
      <c r="A16" s="97" t="s">
        <v>10</v>
      </c>
      <c r="B16" s="106">
        <f>SEKTOR_USD!D16</f>
        <v>62.898707310463294</v>
      </c>
      <c r="C16" s="106">
        <f>SEKTOR_TL!D16</f>
        <v>147.32103622903395</v>
      </c>
      <c r="D16" s="106">
        <f>SEKTOR_USD!H16</f>
        <v>32.323964992789747</v>
      </c>
      <c r="E16" s="106">
        <f>SEKTOR_TL!H16</f>
        <v>81.120956726308549</v>
      </c>
      <c r="F16" s="106">
        <f>SEKTOR_USD!L16</f>
        <v>22.303250383242407</v>
      </c>
      <c r="G16" s="106">
        <f>SEKTOR_TL!L16</f>
        <v>85.463227290322806</v>
      </c>
    </row>
    <row r="17" spans="1:7" ht="13.8" x14ac:dyDescent="0.25">
      <c r="A17" s="107" t="s">
        <v>11</v>
      </c>
      <c r="B17" s="106">
        <f>SEKTOR_USD!D17</f>
        <v>36.071149907479359</v>
      </c>
      <c r="C17" s="106">
        <f>SEKTOR_TL!D17</f>
        <v>106.59008503889093</v>
      </c>
      <c r="D17" s="106">
        <f>SEKTOR_USD!H17</f>
        <v>2.6217985472772423</v>
      </c>
      <c r="E17" s="106">
        <f>SEKTOR_TL!H17</f>
        <v>40.465548586532648</v>
      </c>
      <c r="F17" s="106">
        <f>SEKTOR_USD!L17</f>
        <v>0.36388569706165974</v>
      </c>
      <c r="G17" s="106">
        <f>SEKTOR_TL!L17</f>
        <v>52.193912152350507</v>
      </c>
    </row>
    <row r="18" spans="1:7" s="21" customFormat="1" ht="15.6" x14ac:dyDescent="0.3">
      <c r="A18" s="95" t="s">
        <v>12</v>
      </c>
      <c r="B18" s="105">
        <f>SEKTOR_USD!D18</f>
        <v>-5.6970913665869105</v>
      </c>
      <c r="C18" s="105">
        <f>SEKTOR_TL!D18</f>
        <v>43.175433787678379</v>
      </c>
      <c r="D18" s="105">
        <f>SEKTOR_USD!H18</f>
        <v>-15.814080387847209</v>
      </c>
      <c r="E18" s="105">
        <f>SEKTOR_TL!H18</f>
        <v>15.231086854660544</v>
      </c>
      <c r="F18" s="105">
        <f>SEKTOR_USD!L18</f>
        <v>-7.113664610304415</v>
      </c>
      <c r="G18" s="105">
        <f>SEKTOR_TL!L18</f>
        <v>40.854797223808319</v>
      </c>
    </row>
    <row r="19" spans="1:7" ht="13.8" x14ac:dyDescent="0.25">
      <c r="A19" s="97" t="s">
        <v>13</v>
      </c>
      <c r="B19" s="106">
        <f>SEKTOR_USD!D19</f>
        <v>-5.6970913665869105</v>
      </c>
      <c r="C19" s="106">
        <f>SEKTOR_TL!D19</f>
        <v>43.175433787678379</v>
      </c>
      <c r="D19" s="106">
        <f>SEKTOR_USD!H19</f>
        <v>-15.814080387847209</v>
      </c>
      <c r="E19" s="106">
        <f>SEKTOR_TL!H19</f>
        <v>15.231086854660544</v>
      </c>
      <c r="F19" s="106">
        <f>SEKTOR_USD!L19</f>
        <v>-7.113664610304415</v>
      </c>
      <c r="G19" s="106">
        <f>SEKTOR_TL!L19</f>
        <v>40.854797223808319</v>
      </c>
    </row>
    <row r="20" spans="1:7" s="21" customFormat="1" ht="15.6" x14ac:dyDescent="0.3">
      <c r="A20" s="95" t="s">
        <v>110</v>
      </c>
      <c r="B20" s="105">
        <f>SEKTOR_USD!D20</f>
        <v>0.59534586054726613</v>
      </c>
      <c r="C20" s="105">
        <f>SEKTOR_TL!D20</f>
        <v>52.728929460636465</v>
      </c>
      <c r="D20" s="105">
        <f>SEKTOR_USD!H20</f>
        <v>-2.8798245571114531</v>
      </c>
      <c r="E20" s="105">
        <f>SEKTOR_TL!H20</f>
        <v>32.935096787656015</v>
      </c>
      <c r="F20" s="105">
        <f>SEKTOR_USD!L20</f>
        <v>3.734238822137236</v>
      </c>
      <c r="G20" s="105">
        <f>SEKTOR_TL!L20</f>
        <v>57.304786685331763</v>
      </c>
    </row>
    <row r="21" spans="1:7" ht="13.8" x14ac:dyDescent="0.25">
      <c r="A21" s="97" t="s">
        <v>109</v>
      </c>
      <c r="B21" s="106">
        <f>SEKTOR_USD!D21</f>
        <v>0.59534586054726613</v>
      </c>
      <c r="C21" s="106">
        <f>SEKTOR_TL!D21</f>
        <v>52.728929460636465</v>
      </c>
      <c r="D21" s="106">
        <f>SEKTOR_USD!H21</f>
        <v>-2.8798245571114531</v>
      </c>
      <c r="E21" s="106">
        <f>SEKTOR_TL!H21</f>
        <v>32.935096787656015</v>
      </c>
      <c r="F21" s="106">
        <f>SEKTOR_USD!L21</f>
        <v>3.734238822137236</v>
      </c>
      <c r="G21" s="106">
        <f>SEKTOR_TL!L21</f>
        <v>57.304786685331763</v>
      </c>
    </row>
    <row r="22" spans="1:7" ht="16.8" x14ac:dyDescent="0.3">
      <c r="A22" s="92" t="s">
        <v>14</v>
      </c>
      <c r="B22" s="105">
        <f>SEKTOR_USD!D22</f>
        <v>3.7566425336502909</v>
      </c>
      <c r="C22" s="105">
        <f>SEKTOR_TL!D22</f>
        <v>57.528569567842013</v>
      </c>
      <c r="D22" s="105">
        <f>SEKTOR_USD!H22</f>
        <v>-4.9332655850330314</v>
      </c>
      <c r="E22" s="105">
        <f>SEKTOR_TL!H22</f>
        <v>30.124410124975693</v>
      </c>
      <c r="F22" s="105">
        <f>SEKTOR_USD!L22</f>
        <v>-3.3513483523876868</v>
      </c>
      <c r="G22" s="105">
        <f>SEKTOR_TL!L22</f>
        <v>46.560052914835275</v>
      </c>
    </row>
    <row r="23" spans="1:7" s="21" customFormat="1" ht="15.6" x14ac:dyDescent="0.3">
      <c r="A23" s="95" t="s">
        <v>15</v>
      </c>
      <c r="B23" s="105">
        <f>SEKTOR_USD!D23</f>
        <v>-1.6027314417147627</v>
      </c>
      <c r="C23" s="105">
        <f>SEKTOR_TL!D23</f>
        <v>49.39169759991411</v>
      </c>
      <c r="D23" s="105">
        <f>SEKTOR_USD!H23</f>
        <v>-7.0577841169565376</v>
      </c>
      <c r="E23" s="105">
        <f>SEKTOR_TL!H23</f>
        <v>27.216434769901316</v>
      </c>
      <c r="F23" s="105">
        <f>SEKTOR_USD!L23</f>
        <v>-5.8817925160710871</v>
      </c>
      <c r="G23" s="105">
        <f>SEKTOR_TL!L23</f>
        <v>42.722834037952602</v>
      </c>
    </row>
    <row r="24" spans="1:7" ht="13.8" x14ac:dyDescent="0.25">
      <c r="A24" s="97" t="s">
        <v>16</v>
      </c>
      <c r="B24" s="106">
        <f>SEKTOR_USD!D24</f>
        <v>-3.8768692399089804</v>
      </c>
      <c r="C24" s="106">
        <f>SEKTOR_TL!D24</f>
        <v>45.938986856758426</v>
      </c>
      <c r="D24" s="106">
        <f>SEKTOR_USD!H24</f>
        <v>-9.8630222689944329</v>
      </c>
      <c r="E24" s="106">
        <f>SEKTOR_TL!H24</f>
        <v>23.376711421451684</v>
      </c>
      <c r="F24" s="106">
        <f>SEKTOR_USD!L24</f>
        <v>-8.6062563693799863</v>
      </c>
      <c r="G24" s="106">
        <f>SEKTOR_TL!L24</f>
        <v>38.591399613379615</v>
      </c>
    </row>
    <row r="25" spans="1:7" ht="13.8" x14ac:dyDescent="0.25">
      <c r="A25" s="97" t="s">
        <v>17</v>
      </c>
      <c r="B25" s="106">
        <f>SEKTOR_USD!D25</f>
        <v>-12.962477737723804</v>
      </c>
      <c r="C25" s="106">
        <f>SEKTOR_TL!D25</f>
        <v>32.144757635723067</v>
      </c>
      <c r="D25" s="106">
        <f>SEKTOR_USD!H25</f>
        <v>2.4626260625097927</v>
      </c>
      <c r="E25" s="106">
        <f>SEKTOR_TL!H25</f>
        <v>40.247678205100584</v>
      </c>
      <c r="F25" s="106">
        <f>SEKTOR_USD!L25</f>
        <v>8.1824334094416376</v>
      </c>
      <c r="G25" s="106">
        <f>SEKTOR_TL!L25</f>
        <v>64.050122734796673</v>
      </c>
    </row>
    <row r="26" spans="1:7" ht="13.8" x14ac:dyDescent="0.25">
      <c r="A26" s="97" t="s">
        <v>18</v>
      </c>
      <c r="B26" s="106">
        <f>SEKTOR_USD!D26</f>
        <v>20.280921099153634</v>
      </c>
      <c r="C26" s="106">
        <f>SEKTOR_TL!D26</f>
        <v>82.61656299168547</v>
      </c>
      <c r="D26" s="106">
        <f>SEKTOR_USD!H26</f>
        <v>-2.8430483869852869</v>
      </c>
      <c r="E26" s="106">
        <f>SEKTOR_TL!H26</f>
        <v>32.985434873567684</v>
      </c>
      <c r="F26" s="106">
        <f>SEKTOR_USD!L26</f>
        <v>-5.1943929331710343</v>
      </c>
      <c r="G26" s="106">
        <f>SEKTOR_TL!L26</f>
        <v>43.765221257287948</v>
      </c>
    </row>
    <row r="27" spans="1:7" s="21" customFormat="1" ht="15.6" x14ac:dyDescent="0.3">
      <c r="A27" s="95" t="s">
        <v>19</v>
      </c>
      <c r="B27" s="105">
        <f>SEKTOR_USD!D27</f>
        <v>-25.748446959666431</v>
      </c>
      <c r="C27" s="105">
        <f>SEKTOR_TL!D27</f>
        <v>12.732454067613238</v>
      </c>
      <c r="D27" s="105">
        <f>SEKTOR_USD!H27</f>
        <v>-15.296124046309737</v>
      </c>
      <c r="E27" s="105">
        <f>SEKTOR_TL!H27</f>
        <v>15.940049498931664</v>
      </c>
      <c r="F27" s="105">
        <f>SEKTOR_USD!L27</f>
        <v>-2.4191416147916351</v>
      </c>
      <c r="G27" s="105">
        <f>SEKTOR_TL!L27</f>
        <v>47.97367086460018</v>
      </c>
    </row>
    <row r="28" spans="1:7" ht="13.8" x14ac:dyDescent="0.25">
      <c r="A28" s="97" t="s">
        <v>20</v>
      </c>
      <c r="B28" s="106">
        <f>SEKTOR_USD!D28</f>
        <v>-25.748446959666431</v>
      </c>
      <c r="C28" s="106">
        <f>SEKTOR_TL!D28</f>
        <v>12.732454067613238</v>
      </c>
      <c r="D28" s="106">
        <f>SEKTOR_USD!H28</f>
        <v>-15.296124046309737</v>
      </c>
      <c r="E28" s="106">
        <f>SEKTOR_TL!H28</f>
        <v>15.940049498931664</v>
      </c>
      <c r="F28" s="106">
        <f>SEKTOR_USD!L28</f>
        <v>-2.4191416147916351</v>
      </c>
      <c r="G28" s="106">
        <f>SEKTOR_TL!L28</f>
        <v>47.97367086460018</v>
      </c>
    </row>
    <row r="29" spans="1:7" s="21" customFormat="1" ht="15.6" x14ac:dyDescent="0.3">
      <c r="A29" s="95" t="s">
        <v>21</v>
      </c>
      <c r="B29" s="105">
        <f>SEKTOR_USD!D29</f>
        <v>13.238911910019095</v>
      </c>
      <c r="C29" s="105">
        <f>SEKTOR_TL!D29</f>
        <v>71.925029347579837</v>
      </c>
      <c r="D29" s="105">
        <f>SEKTOR_USD!H29</f>
        <v>-2.1097501705877306</v>
      </c>
      <c r="E29" s="105">
        <f>SEKTOR_TL!H29</f>
        <v>33.98915082575261</v>
      </c>
      <c r="F29" s="105">
        <f>SEKTOR_USD!L29</f>
        <v>-3.2801275930879794</v>
      </c>
      <c r="G29" s="105">
        <f>SEKTOR_TL!L29</f>
        <v>46.668053575720393</v>
      </c>
    </row>
    <row r="30" spans="1:7" ht="13.8" x14ac:dyDescent="0.25">
      <c r="A30" s="97" t="s">
        <v>22</v>
      </c>
      <c r="B30" s="106">
        <f>SEKTOR_USD!D30</f>
        <v>-3.9222303143853705</v>
      </c>
      <c r="C30" s="106">
        <f>SEKTOR_TL!D30</f>
        <v>45.870117384868884</v>
      </c>
      <c r="D30" s="106">
        <f>SEKTOR_USD!H30</f>
        <v>-6.9769081385132079</v>
      </c>
      <c r="E30" s="106">
        <f>SEKTOR_TL!H30</f>
        <v>27.327135311504886</v>
      </c>
      <c r="F30" s="106">
        <f>SEKTOR_USD!L30</f>
        <v>-5.5548883370733604</v>
      </c>
      <c r="G30" s="106">
        <f>SEKTOR_TL!L30</f>
        <v>43.218558426810866</v>
      </c>
    </row>
    <row r="31" spans="1:7" ht="13.8" x14ac:dyDescent="0.25">
      <c r="A31" s="97" t="s">
        <v>23</v>
      </c>
      <c r="B31" s="106">
        <f>SEKTOR_USD!D31</f>
        <v>33.24041392116083</v>
      </c>
      <c r="C31" s="106">
        <f>SEKTOR_TL!D31</f>
        <v>102.29231884426537</v>
      </c>
      <c r="D31" s="106">
        <f>SEKTOR_USD!H31</f>
        <v>15.993842585656063</v>
      </c>
      <c r="E31" s="106">
        <f>SEKTOR_TL!H31</f>
        <v>58.768789497953911</v>
      </c>
      <c r="F31" s="106">
        <f>SEKTOR_USD!L31</f>
        <v>11.469413277624067</v>
      </c>
      <c r="G31" s="106">
        <f>SEKTOR_TL!L31</f>
        <v>69.034568303341899</v>
      </c>
    </row>
    <row r="32" spans="1:7" ht="13.8" x14ac:dyDescent="0.25">
      <c r="A32" s="97" t="s">
        <v>24</v>
      </c>
      <c r="B32" s="106">
        <f>SEKTOR_USD!D32</f>
        <v>359.03095220819239</v>
      </c>
      <c r="C32" s="106">
        <f>SEKTOR_TL!D32</f>
        <v>596.9239513052795</v>
      </c>
      <c r="D32" s="106">
        <f>SEKTOR_USD!H32</f>
        <v>21.53018122993025</v>
      </c>
      <c r="E32" s="106">
        <f>SEKTOR_TL!H32</f>
        <v>66.346758855707179</v>
      </c>
      <c r="F32" s="106">
        <f>SEKTOR_USD!L32</f>
        <v>4.6772912661526833</v>
      </c>
      <c r="G32" s="106">
        <f>SEKTOR_TL!L32</f>
        <v>58.734851292961324</v>
      </c>
    </row>
    <row r="33" spans="1:7" ht="13.8" x14ac:dyDescent="0.25">
      <c r="A33" s="97" t="s">
        <v>105</v>
      </c>
      <c r="B33" s="106">
        <f>SEKTOR_USD!D33</f>
        <v>23.646517509212394</v>
      </c>
      <c r="C33" s="106">
        <f>SEKTOR_TL!D33</f>
        <v>87.72638126714935</v>
      </c>
      <c r="D33" s="106">
        <f>SEKTOR_USD!H33</f>
        <v>9.9314379533597865</v>
      </c>
      <c r="E33" s="106">
        <f>SEKTOR_TL!H33</f>
        <v>50.470757262271292</v>
      </c>
      <c r="F33" s="106">
        <f>SEKTOR_USD!L33</f>
        <v>9.1505958727408263</v>
      </c>
      <c r="G33" s="106">
        <f>SEKTOR_TL!L33</f>
        <v>65.518264705039982</v>
      </c>
    </row>
    <row r="34" spans="1:7" ht="13.8" x14ac:dyDescent="0.25">
      <c r="A34" s="97" t="s">
        <v>25</v>
      </c>
      <c r="B34" s="106">
        <f>SEKTOR_USD!D34</f>
        <v>15.88390883521123</v>
      </c>
      <c r="C34" s="106">
        <f>SEKTOR_TL!D34</f>
        <v>75.940797128440011</v>
      </c>
      <c r="D34" s="106">
        <f>SEKTOR_USD!H34</f>
        <v>11.963731982729726</v>
      </c>
      <c r="E34" s="106">
        <f>SEKTOR_TL!H34</f>
        <v>53.252498566416037</v>
      </c>
      <c r="F34" s="106">
        <f>SEKTOR_USD!L34</f>
        <v>11.6035769330646</v>
      </c>
      <c r="G34" s="106">
        <f>SEKTOR_TL!L34</f>
        <v>69.238016898903339</v>
      </c>
    </row>
    <row r="35" spans="1:7" ht="13.8" x14ac:dyDescent="0.25">
      <c r="A35" s="97" t="s">
        <v>26</v>
      </c>
      <c r="B35" s="106">
        <f>SEKTOR_USD!D35</f>
        <v>1.0875452530399412</v>
      </c>
      <c r="C35" s="106">
        <f>SEKTOR_TL!D35</f>
        <v>53.476211411441568</v>
      </c>
      <c r="D35" s="106">
        <f>SEKTOR_USD!H35</f>
        <v>-14.833250727117758</v>
      </c>
      <c r="E35" s="106">
        <f>SEKTOR_TL!H35</f>
        <v>16.573616203343043</v>
      </c>
      <c r="F35" s="106">
        <f>SEKTOR_USD!L35</f>
        <v>-10.032927929914472</v>
      </c>
      <c r="G35" s="106">
        <f>SEKTOR_TL!L35</f>
        <v>36.427964781754717</v>
      </c>
    </row>
    <row r="36" spans="1:7" ht="13.8" x14ac:dyDescent="0.25">
      <c r="A36" s="97" t="s">
        <v>27</v>
      </c>
      <c r="B36" s="106">
        <f>SEKTOR_USD!D36</f>
        <v>-27.23755028107583</v>
      </c>
      <c r="C36" s="106">
        <f>SEKTOR_TL!D36</f>
        <v>10.4716222747546</v>
      </c>
      <c r="D36" s="106">
        <f>SEKTOR_USD!H36</f>
        <v>-37.82387692514375</v>
      </c>
      <c r="E36" s="106">
        <f>SEKTOR_TL!H36</f>
        <v>-14.895242917907584</v>
      </c>
      <c r="F36" s="106">
        <f>SEKTOR_USD!L36</f>
        <v>-35.643841643026505</v>
      </c>
      <c r="G36" s="106">
        <f>SEKTOR_TL!L36</f>
        <v>-2.4089647046144762</v>
      </c>
    </row>
    <row r="37" spans="1:7" ht="13.8" x14ac:dyDescent="0.25">
      <c r="A37" s="97" t="s">
        <v>106</v>
      </c>
      <c r="B37" s="106">
        <f>SEKTOR_USD!D37</f>
        <v>-10.614787387386944</v>
      </c>
      <c r="C37" s="106">
        <f>SEKTOR_TL!D37</f>
        <v>35.709139574516527</v>
      </c>
      <c r="D37" s="106">
        <f>SEKTOR_USD!H37</f>
        <v>-14.832186531420163</v>
      </c>
      <c r="E37" s="106">
        <f>SEKTOR_TL!H37</f>
        <v>16.575072841548398</v>
      </c>
      <c r="F37" s="106">
        <f>SEKTOR_USD!L37</f>
        <v>-5.8505036945419766</v>
      </c>
      <c r="G37" s="106">
        <f>SEKTOR_TL!L37</f>
        <v>42.770281066553345</v>
      </c>
    </row>
    <row r="38" spans="1:7" ht="13.8" x14ac:dyDescent="0.25">
      <c r="A38" s="107" t="s">
        <v>28</v>
      </c>
      <c r="B38" s="106">
        <f>SEKTOR_USD!D38</f>
        <v>34.227547524315547</v>
      </c>
      <c r="C38" s="106">
        <f>SEKTOR_TL!D38</f>
        <v>103.79103488480108</v>
      </c>
      <c r="D38" s="106">
        <f>SEKTOR_USD!H38</f>
        <v>15.687832013022515</v>
      </c>
      <c r="E38" s="106">
        <f>SEKTOR_TL!H38</f>
        <v>58.349931676645639</v>
      </c>
      <c r="F38" s="106">
        <f>SEKTOR_USD!L38</f>
        <v>-8.4341651610095472</v>
      </c>
      <c r="G38" s="106">
        <f>SEKTOR_TL!L38</f>
        <v>38.852362349796344</v>
      </c>
    </row>
    <row r="39" spans="1:7" ht="13.8" x14ac:dyDescent="0.25">
      <c r="A39" s="107" t="s">
        <v>107</v>
      </c>
      <c r="B39" s="106">
        <f>SEKTOR_USD!D39</f>
        <v>123.37125540969296</v>
      </c>
      <c r="C39" s="106">
        <f>SEKTOR_TL!D39</f>
        <v>239.13350979769882</v>
      </c>
      <c r="D39" s="106">
        <f>SEKTOR_USD!H39</f>
        <v>34.924513527502562</v>
      </c>
      <c r="E39" s="106">
        <f>SEKTOR_TL!H39</f>
        <v>84.680507247985034</v>
      </c>
      <c r="F39" s="106">
        <f>SEKTOR_USD!L39</f>
        <v>32.482306686927146</v>
      </c>
      <c r="G39" s="106">
        <f>SEKTOR_TL!L39</f>
        <v>100.89896286509821</v>
      </c>
    </row>
    <row r="40" spans="1:7" ht="13.8" x14ac:dyDescent="0.25">
      <c r="A40" s="107" t="s">
        <v>29</v>
      </c>
      <c r="B40" s="106">
        <f>SEKTOR_USD!D40</f>
        <v>24.387642914557276</v>
      </c>
      <c r="C40" s="106">
        <f>SEKTOR_TL!D40</f>
        <v>88.851595249825252</v>
      </c>
      <c r="D40" s="106">
        <f>SEKTOR_USD!H40</f>
        <v>8.7515177319223714</v>
      </c>
      <c r="E40" s="106">
        <f>SEKTOR_TL!H40</f>
        <v>48.855718902597687</v>
      </c>
      <c r="F40" s="106">
        <f>SEKTOR_USD!L40</f>
        <v>7.3080361733977224</v>
      </c>
      <c r="G40" s="106">
        <f>SEKTOR_TL!L40</f>
        <v>62.724168331931018</v>
      </c>
    </row>
    <row r="41" spans="1:7" ht="13.8" x14ac:dyDescent="0.25">
      <c r="A41" s="97" t="s">
        <v>30</v>
      </c>
      <c r="B41" s="106">
        <f>SEKTOR_USD!D41</f>
        <v>25.872919620197127</v>
      </c>
      <c r="C41" s="106">
        <f>SEKTOR_TL!D41</f>
        <v>91.106617281556836</v>
      </c>
      <c r="D41" s="106">
        <f>SEKTOR_USD!H41</f>
        <v>32.081281195059162</v>
      </c>
      <c r="E41" s="106">
        <f>SEKTOR_TL!H41</f>
        <v>80.788778638769159</v>
      </c>
      <c r="F41" s="106">
        <f>SEKTOR_USD!L41</f>
        <v>13.169812989009138</v>
      </c>
      <c r="G41" s="106">
        <f>SEKTOR_TL!L41</f>
        <v>71.613090273680498</v>
      </c>
    </row>
    <row r="42" spans="1:7" ht="16.8" x14ac:dyDescent="0.3">
      <c r="A42" s="92" t="s">
        <v>31</v>
      </c>
      <c r="B42" s="105">
        <f>SEKTOR_USD!D42</f>
        <v>-5.1500670624986897</v>
      </c>
      <c r="C42" s="105">
        <f>SEKTOR_TL!D42</f>
        <v>44.005953685369889</v>
      </c>
      <c r="D42" s="105">
        <f>SEKTOR_USD!H42</f>
        <v>-14.726691791023347</v>
      </c>
      <c r="E42" s="105">
        <f>SEKTOR_TL!H42</f>
        <v>16.719470784213648</v>
      </c>
      <c r="F42" s="105">
        <f>SEKTOR_USD!L42</f>
        <v>-9.1059439943126534</v>
      </c>
      <c r="G42" s="105">
        <f>SEKTOR_TL!L42</f>
        <v>37.833662764467967</v>
      </c>
    </row>
    <row r="43" spans="1:7" ht="13.8" x14ac:dyDescent="0.25">
      <c r="A43" s="97" t="s">
        <v>32</v>
      </c>
      <c r="B43" s="106">
        <f>SEKTOR_USD!D43</f>
        <v>-5.1500670624986897</v>
      </c>
      <c r="C43" s="106">
        <f>SEKTOR_TL!D43</f>
        <v>44.005953685369889</v>
      </c>
      <c r="D43" s="106">
        <f>SEKTOR_USD!H43</f>
        <v>-14.726691791023347</v>
      </c>
      <c r="E43" s="106">
        <f>SEKTOR_TL!H43</f>
        <v>16.719470784213648</v>
      </c>
      <c r="F43" s="106">
        <f>SEKTOR_USD!L43</f>
        <v>-9.1059439943126534</v>
      </c>
      <c r="G43" s="106">
        <f>SEKTOR_TL!L43</f>
        <v>37.833662764467967</v>
      </c>
    </row>
    <row r="44" spans="1:7" ht="17.399999999999999" x14ac:dyDescent="0.3">
      <c r="A44" s="108" t="s">
        <v>40</v>
      </c>
      <c r="B44" s="109">
        <f>SEKTOR_USD!D44</f>
        <v>7.8276010743398752</v>
      </c>
      <c r="C44" s="109">
        <f>SEKTOR_TL!D44</f>
        <v>63.709304217932818</v>
      </c>
      <c r="D44" s="109">
        <f>SEKTOR_USD!H44</f>
        <v>-3.7489151792896012</v>
      </c>
      <c r="E44" s="109">
        <f>SEKTOR_TL!H44</f>
        <v>31.745512384110164</v>
      </c>
      <c r="F44" s="109">
        <f>SEKTOR_USD!L44</f>
        <v>-1.9645957500378257</v>
      </c>
      <c r="G44" s="109">
        <f>SEKTOR_TL!L44</f>
        <v>48.662953796693579</v>
      </c>
    </row>
    <row r="45" spans="1:7" ht="13.8" hidden="1" x14ac:dyDescent="0.25">
      <c r="A45" s="42" t="s">
        <v>34</v>
      </c>
      <c r="B45" s="47"/>
      <c r="C45" s="47"/>
      <c r="D45" s="41">
        <f>SEKTOR_USD!H46</f>
        <v>-0.5490526749045892</v>
      </c>
      <c r="E45" s="41">
        <f>SEKTOR_TL!H45</f>
        <v>17.698785409743493</v>
      </c>
      <c r="F45" s="41">
        <f>SEKTOR_USD!L46</f>
        <v>2.0839031922934708</v>
      </c>
      <c r="G45" s="41">
        <f>SEKTOR_TL!L45</f>
        <v>17.031745617538217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Q2" sqref="Q2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7" width="13.55468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1.109375" bestFit="1" customWidth="1"/>
    <col min="13" max="13" width="15" bestFit="1" customWidth="1"/>
  </cols>
  <sheetData>
    <row r="2" spans="1:13" ht="24.6" x14ac:dyDescent="0.4">
      <c r="C2" s="157" t="s">
        <v>124</v>
      </c>
      <c r="D2" s="157"/>
      <c r="E2" s="157"/>
      <c r="F2" s="157"/>
      <c r="G2" s="157"/>
      <c r="H2" s="157"/>
      <c r="I2" s="157"/>
      <c r="J2" s="157"/>
      <c r="K2" s="157"/>
    </row>
    <row r="6" spans="1:13" ht="22.5" customHeight="1" x14ac:dyDescent="0.25">
      <c r="A6" s="165" t="s">
        <v>113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 ht="24" customHeight="1" x14ac:dyDescent="0.25">
      <c r="A7" s="50"/>
      <c r="B7" s="153" t="s">
        <v>126</v>
      </c>
      <c r="C7" s="153"/>
      <c r="D7" s="153"/>
      <c r="E7" s="153"/>
      <c r="F7" s="153" t="s">
        <v>127</v>
      </c>
      <c r="G7" s="153"/>
      <c r="H7" s="153"/>
      <c r="I7" s="153"/>
      <c r="J7" s="153" t="s">
        <v>104</v>
      </c>
      <c r="K7" s="153"/>
      <c r="L7" s="153"/>
      <c r="M7" s="153"/>
    </row>
    <row r="8" spans="1:13" ht="64.8" x14ac:dyDescent="0.3">
      <c r="A8" s="51" t="s">
        <v>41</v>
      </c>
      <c r="B8" s="71">
        <v>2022</v>
      </c>
      <c r="C8" s="72">
        <v>2023</v>
      </c>
      <c r="D8" s="7" t="s">
        <v>118</v>
      </c>
      <c r="E8" s="7" t="s">
        <v>119</v>
      </c>
      <c r="F8" s="5">
        <v>2022</v>
      </c>
      <c r="G8" s="6">
        <v>2023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2" t="s">
        <v>198</v>
      </c>
      <c r="B9" s="75">
        <v>5041390.0372400004</v>
      </c>
      <c r="C9" s="75">
        <v>5074529.6907500001</v>
      </c>
      <c r="D9" s="64">
        <f>(C9-B9)/B9*100</f>
        <v>0.65735150950832844</v>
      </c>
      <c r="E9" s="77">
        <f t="shared" ref="E9:E23" si="0">C9/C$23*100</f>
        <v>28.857821750348027</v>
      </c>
      <c r="F9" s="75">
        <v>42629130.301420003</v>
      </c>
      <c r="G9" s="75">
        <v>37982655.900200002</v>
      </c>
      <c r="H9" s="64">
        <f t="shared" ref="H9:H22" si="1">(G9-F9)/F9*100</f>
        <v>-10.89976353813914</v>
      </c>
      <c r="I9" s="66">
        <f t="shared" ref="I9:I23" si="2">G9/G$23*100</f>
        <v>30.306943829867407</v>
      </c>
      <c r="J9" s="75">
        <v>75122654.086180001</v>
      </c>
      <c r="K9" s="75">
        <v>68257745.007019997</v>
      </c>
      <c r="L9" s="64">
        <f t="shared" ref="L9:L23" si="3">(K9-J9)/J9*100</f>
        <v>-9.138267494229698</v>
      </c>
      <c r="M9" s="77">
        <f t="shared" ref="M9:M23" si="4">K9/K$23*100</f>
        <v>30.812932589829551</v>
      </c>
    </row>
    <row r="10" spans="1:13" ht="22.5" customHeight="1" x14ac:dyDescent="0.3">
      <c r="A10" s="52" t="s">
        <v>199</v>
      </c>
      <c r="B10" s="75">
        <v>2154646.5068000001</v>
      </c>
      <c r="C10" s="75">
        <v>2869956.39188</v>
      </c>
      <c r="D10" s="64">
        <f t="shared" ref="D10:D23" si="5">(C10-B10)/B10*100</f>
        <v>33.198479788796135</v>
      </c>
      <c r="E10" s="77">
        <f t="shared" si="0"/>
        <v>16.320860263979334</v>
      </c>
      <c r="F10" s="75">
        <v>18038190.166469999</v>
      </c>
      <c r="G10" s="75">
        <v>21021628.04222</v>
      </c>
      <c r="H10" s="64">
        <f t="shared" si="1"/>
        <v>16.53956327223846</v>
      </c>
      <c r="I10" s="66">
        <f t="shared" si="2"/>
        <v>16.773479505011977</v>
      </c>
      <c r="J10" s="75">
        <v>31589251.8178</v>
      </c>
      <c r="K10" s="75">
        <v>35336901.956730001</v>
      </c>
      <c r="L10" s="64">
        <f t="shared" si="3"/>
        <v>11.86368756229378</v>
      </c>
      <c r="M10" s="77">
        <f t="shared" si="4"/>
        <v>15.951795328341948</v>
      </c>
    </row>
    <row r="11" spans="1:13" ht="22.5" customHeight="1" x14ac:dyDescent="0.3">
      <c r="A11" s="52" t="s">
        <v>200</v>
      </c>
      <c r="B11" s="75">
        <v>1932210.67359</v>
      </c>
      <c r="C11" s="75">
        <v>2310943.8539900002</v>
      </c>
      <c r="D11" s="64">
        <f t="shared" si="5"/>
        <v>19.601029306826216</v>
      </c>
      <c r="E11" s="77">
        <f t="shared" si="0"/>
        <v>13.141869272155018</v>
      </c>
      <c r="F11" s="75">
        <v>13518154.54871</v>
      </c>
      <c r="G11" s="75">
        <v>14794473.07894</v>
      </c>
      <c r="H11" s="64">
        <f t="shared" si="1"/>
        <v>9.4415145619991154</v>
      </c>
      <c r="I11" s="66">
        <f t="shared" si="2"/>
        <v>11.804737029817842</v>
      </c>
      <c r="J11" s="75">
        <v>22579900.83326</v>
      </c>
      <c r="K11" s="75">
        <v>25482414.074129999</v>
      </c>
      <c r="L11" s="64">
        <f t="shared" si="3"/>
        <v>12.854410930780624</v>
      </c>
      <c r="M11" s="77">
        <f t="shared" si="4"/>
        <v>11.503279327665137</v>
      </c>
    </row>
    <row r="12" spans="1:13" ht="22.5" customHeight="1" x14ac:dyDescent="0.3">
      <c r="A12" s="52" t="s">
        <v>201</v>
      </c>
      <c r="B12" s="75">
        <v>1807141.7576299999</v>
      </c>
      <c r="C12" s="75">
        <v>1725415.09488</v>
      </c>
      <c r="D12" s="64">
        <f t="shared" si="5"/>
        <v>-4.5224267772541218</v>
      </c>
      <c r="E12" s="77">
        <f t="shared" si="0"/>
        <v>9.8120859050580922</v>
      </c>
      <c r="F12" s="75">
        <v>13787826.61717</v>
      </c>
      <c r="G12" s="75">
        <v>13277155.09482</v>
      </c>
      <c r="H12" s="64">
        <f t="shared" si="1"/>
        <v>-3.7037854951995133</v>
      </c>
      <c r="I12" s="66">
        <f t="shared" si="2"/>
        <v>10.5940457333061</v>
      </c>
      <c r="J12" s="75">
        <v>23982380.10055</v>
      </c>
      <c r="K12" s="75">
        <v>23426466.317880001</v>
      </c>
      <c r="L12" s="64">
        <f t="shared" si="3"/>
        <v>-2.3180092231848568</v>
      </c>
      <c r="M12" s="77">
        <f t="shared" si="4"/>
        <v>10.575182748807643</v>
      </c>
    </row>
    <row r="13" spans="1:13" ht="22.5" customHeight="1" x14ac:dyDescent="0.3">
      <c r="A13" s="53" t="s">
        <v>202</v>
      </c>
      <c r="B13" s="75">
        <v>1367919.30266</v>
      </c>
      <c r="C13" s="75">
        <v>1462551.8380100001</v>
      </c>
      <c r="D13" s="64">
        <f t="shared" si="5"/>
        <v>6.9179910807590366</v>
      </c>
      <c r="E13" s="77">
        <f t="shared" si="0"/>
        <v>8.3172358452983133</v>
      </c>
      <c r="F13" s="75">
        <v>10619025.05937</v>
      </c>
      <c r="G13" s="75">
        <v>10661162.84049</v>
      </c>
      <c r="H13" s="64">
        <f t="shared" si="1"/>
        <v>0.39681402844811003</v>
      </c>
      <c r="I13" s="66">
        <f t="shared" si="2"/>
        <v>8.5067053819714253</v>
      </c>
      <c r="J13" s="75">
        <v>18038553.689410001</v>
      </c>
      <c r="K13" s="75">
        <v>18302703.203869998</v>
      </c>
      <c r="L13" s="64">
        <f t="shared" si="3"/>
        <v>1.4643608296327726</v>
      </c>
      <c r="M13" s="77">
        <f t="shared" si="4"/>
        <v>8.2622120020885959</v>
      </c>
    </row>
    <row r="14" spans="1:13" ht="22.5" customHeight="1" x14ac:dyDescent="0.3">
      <c r="A14" s="52" t="s">
        <v>203</v>
      </c>
      <c r="B14" s="75">
        <v>1606286.5362199999</v>
      </c>
      <c r="C14" s="75">
        <v>1189880.48758</v>
      </c>
      <c r="D14" s="64">
        <f t="shared" si="5"/>
        <v>-25.923522313765336</v>
      </c>
      <c r="E14" s="77">
        <f t="shared" si="0"/>
        <v>6.7666091455513557</v>
      </c>
      <c r="F14" s="75">
        <v>11819080.87298</v>
      </c>
      <c r="G14" s="75">
        <v>8345229.2628300004</v>
      </c>
      <c r="H14" s="64">
        <f t="shared" si="1"/>
        <v>-29.391893053982642</v>
      </c>
      <c r="I14" s="66">
        <f t="shared" si="2"/>
        <v>6.6587864519137758</v>
      </c>
      <c r="J14" s="75">
        <v>19643811.25045</v>
      </c>
      <c r="K14" s="75">
        <v>15811256.35201</v>
      </c>
      <c r="L14" s="64">
        <f t="shared" si="3"/>
        <v>-19.510240907818758</v>
      </c>
      <c r="M14" s="77">
        <f t="shared" si="4"/>
        <v>7.1375222853449518</v>
      </c>
    </row>
    <row r="15" spans="1:13" ht="22.5" customHeight="1" x14ac:dyDescent="0.3">
      <c r="A15" s="52" t="s">
        <v>204</v>
      </c>
      <c r="B15" s="75">
        <v>866788.83788999997</v>
      </c>
      <c r="C15" s="75">
        <v>1186013.5990800001</v>
      </c>
      <c r="D15" s="64">
        <f t="shared" si="5"/>
        <v>36.828434704706176</v>
      </c>
      <c r="E15" s="77">
        <f t="shared" si="0"/>
        <v>6.7446189344654144</v>
      </c>
      <c r="F15" s="75">
        <v>6852655.3579000002</v>
      </c>
      <c r="G15" s="75">
        <v>6474209.7337499997</v>
      </c>
      <c r="H15" s="64">
        <f t="shared" si="1"/>
        <v>-5.522612832319286</v>
      </c>
      <c r="I15" s="66">
        <f t="shared" si="2"/>
        <v>5.1658712665879918</v>
      </c>
      <c r="J15" s="75">
        <v>12256010.949929999</v>
      </c>
      <c r="K15" s="75">
        <v>11959350.218909999</v>
      </c>
      <c r="L15" s="64">
        <f t="shared" si="3"/>
        <v>-2.4205325226287777</v>
      </c>
      <c r="M15" s="77">
        <f t="shared" si="4"/>
        <v>5.3986936145566817</v>
      </c>
    </row>
    <row r="16" spans="1:13" ht="22.5" customHeight="1" x14ac:dyDescent="0.3">
      <c r="A16" s="52" t="s">
        <v>205</v>
      </c>
      <c r="B16" s="75">
        <v>713754.92088999995</v>
      </c>
      <c r="C16" s="75">
        <v>911519.97051000001</v>
      </c>
      <c r="D16" s="64">
        <f t="shared" si="5"/>
        <v>27.707696834286139</v>
      </c>
      <c r="E16" s="77">
        <f t="shared" si="0"/>
        <v>5.183629308309821</v>
      </c>
      <c r="F16" s="75">
        <v>6196592.4123</v>
      </c>
      <c r="G16" s="75">
        <v>6353249.4042800004</v>
      </c>
      <c r="H16" s="64">
        <f t="shared" si="1"/>
        <v>2.5281151567923401</v>
      </c>
      <c r="I16" s="66">
        <f t="shared" si="2"/>
        <v>5.0693551640668346</v>
      </c>
      <c r="J16" s="75">
        <v>10888714.13325</v>
      </c>
      <c r="K16" s="75">
        <v>11649243.202099999</v>
      </c>
      <c r="L16" s="64">
        <f t="shared" si="3"/>
        <v>6.9845627274540369</v>
      </c>
      <c r="M16" s="77">
        <f t="shared" si="4"/>
        <v>5.2587050080825453</v>
      </c>
    </row>
    <row r="17" spans="1:13" ht="22.5" customHeight="1" x14ac:dyDescent="0.3">
      <c r="A17" s="52" t="s">
        <v>206</v>
      </c>
      <c r="B17" s="75">
        <v>240772.58348999999</v>
      </c>
      <c r="C17" s="75">
        <v>259784.00495999999</v>
      </c>
      <c r="D17" s="64">
        <f t="shared" si="5"/>
        <v>7.8960075912420491</v>
      </c>
      <c r="E17" s="77">
        <f t="shared" si="0"/>
        <v>1.4773389783081954</v>
      </c>
      <c r="F17" s="75">
        <v>2108264.7917399998</v>
      </c>
      <c r="G17" s="75">
        <v>1854273.8417</v>
      </c>
      <c r="H17" s="64">
        <f t="shared" si="1"/>
        <v>-12.0473932418316</v>
      </c>
      <c r="I17" s="66">
        <f t="shared" si="2"/>
        <v>1.4795535444718184</v>
      </c>
      <c r="J17" s="75">
        <v>3694883.53308</v>
      </c>
      <c r="K17" s="75">
        <v>3247250.8719299999</v>
      </c>
      <c r="L17" s="64">
        <f t="shared" si="3"/>
        <v>-12.1149329103984</v>
      </c>
      <c r="M17" s="77">
        <f t="shared" si="4"/>
        <v>1.4658750037633661</v>
      </c>
    </row>
    <row r="18" spans="1:13" ht="22.5" customHeight="1" x14ac:dyDescent="0.3">
      <c r="A18" s="52" t="s">
        <v>207</v>
      </c>
      <c r="B18" s="75">
        <v>179396.96543000001</v>
      </c>
      <c r="C18" s="75">
        <v>194785.08794999999</v>
      </c>
      <c r="D18" s="64">
        <f t="shared" si="5"/>
        <v>8.5776938774387244</v>
      </c>
      <c r="E18" s="77">
        <f t="shared" si="0"/>
        <v>1.1077033124731182</v>
      </c>
      <c r="F18" s="75">
        <v>1539659.2030799999</v>
      </c>
      <c r="G18" s="75">
        <v>1546112.6844899999</v>
      </c>
      <c r="H18" s="64">
        <f t="shared" si="1"/>
        <v>0.4191499909259262</v>
      </c>
      <c r="I18" s="66">
        <f t="shared" si="2"/>
        <v>1.2336670296728036</v>
      </c>
      <c r="J18" s="75">
        <v>2617850.8175900001</v>
      </c>
      <c r="K18" s="75">
        <v>2567597.2882400001</v>
      </c>
      <c r="L18" s="64">
        <f t="shared" si="3"/>
        <v>-1.9196483242029616</v>
      </c>
      <c r="M18" s="77">
        <f t="shared" si="4"/>
        <v>1.1590655705404806</v>
      </c>
    </row>
    <row r="19" spans="1:13" ht="22.5" customHeight="1" x14ac:dyDescent="0.3">
      <c r="A19" s="52" t="s">
        <v>208</v>
      </c>
      <c r="B19" s="75">
        <v>177507.17444</v>
      </c>
      <c r="C19" s="75">
        <v>174479.70937999999</v>
      </c>
      <c r="D19" s="64">
        <f t="shared" si="5"/>
        <v>-1.7055451812306011</v>
      </c>
      <c r="E19" s="77">
        <f t="shared" si="0"/>
        <v>0.99223074042087112</v>
      </c>
      <c r="F19" s="75">
        <v>1375906.3069199999</v>
      </c>
      <c r="G19" s="75">
        <v>1397681.5085499999</v>
      </c>
      <c r="H19" s="64">
        <f t="shared" si="1"/>
        <v>1.5826078796560172</v>
      </c>
      <c r="I19" s="66">
        <f t="shared" si="2"/>
        <v>1.1152315173264684</v>
      </c>
      <c r="J19" s="75">
        <v>2457925.8134599999</v>
      </c>
      <c r="K19" s="75">
        <v>2479469.29482</v>
      </c>
      <c r="L19" s="64">
        <f t="shared" si="3"/>
        <v>0.87649030096939862</v>
      </c>
      <c r="M19" s="77">
        <f t="shared" si="4"/>
        <v>1.1192828042002194</v>
      </c>
    </row>
    <row r="20" spans="1:13" ht="22.5" customHeight="1" x14ac:dyDescent="0.3">
      <c r="A20" s="52" t="s">
        <v>209</v>
      </c>
      <c r="B20" s="75">
        <v>85956.841279999993</v>
      </c>
      <c r="C20" s="75">
        <v>127453.63007</v>
      </c>
      <c r="D20" s="64">
        <f t="shared" si="5"/>
        <v>48.276307239846503</v>
      </c>
      <c r="E20" s="77">
        <f t="shared" si="0"/>
        <v>0.72480295951352591</v>
      </c>
      <c r="F20" s="75">
        <v>819392.32661999995</v>
      </c>
      <c r="G20" s="75">
        <v>875765.72102000006</v>
      </c>
      <c r="H20" s="64">
        <f t="shared" si="1"/>
        <v>6.8799026508511272</v>
      </c>
      <c r="I20" s="66">
        <f t="shared" si="2"/>
        <v>0.6987869038125033</v>
      </c>
      <c r="J20" s="75">
        <v>1556674.3348600001</v>
      </c>
      <c r="K20" s="75">
        <v>1656033.6314000001</v>
      </c>
      <c r="L20" s="64">
        <f t="shared" si="3"/>
        <v>6.3827927470093426</v>
      </c>
      <c r="M20" s="77">
        <f t="shared" si="4"/>
        <v>0.74756721959641237</v>
      </c>
    </row>
    <row r="21" spans="1:13" ht="22.5" customHeight="1" x14ac:dyDescent="0.3">
      <c r="A21" s="52" t="s">
        <v>210</v>
      </c>
      <c r="B21" s="75">
        <v>133378.8229</v>
      </c>
      <c r="C21" s="75">
        <v>95340.036770000006</v>
      </c>
      <c r="D21" s="64">
        <f t="shared" si="5"/>
        <v>-28.519359597677173</v>
      </c>
      <c r="E21" s="77">
        <f t="shared" si="0"/>
        <v>0.54217946380241833</v>
      </c>
      <c r="F21" s="75">
        <v>886370.51893000002</v>
      </c>
      <c r="G21" s="75">
        <v>701446.79365000001</v>
      </c>
      <c r="H21" s="64">
        <f t="shared" si="1"/>
        <v>-20.863027518473245</v>
      </c>
      <c r="I21" s="66">
        <f t="shared" si="2"/>
        <v>0.55969515745946563</v>
      </c>
      <c r="J21" s="75">
        <v>1494576.66564</v>
      </c>
      <c r="K21" s="75">
        <v>1254091.2259899999</v>
      </c>
      <c r="L21" s="64">
        <f t="shared" si="3"/>
        <v>-16.090538891627926</v>
      </c>
      <c r="M21" s="77">
        <f t="shared" si="4"/>
        <v>0.56612225329085197</v>
      </c>
    </row>
    <row r="22" spans="1:13" ht="22.5" customHeight="1" x14ac:dyDescent="0.3">
      <c r="A22" s="52" t="s">
        <v>211</v>
      </c>
      <c r="B22" s="75">
        <v>909.32144000000005</v>
      </c>
      <c r="C22" s="75">
        <v>1936.78792</v>
      </c>
      <c r="D22" s="64">
        <f t="shared" si="5"/>
        <v>112.99265966939041</v>
      </c>
      <c r="E22" s="77">
        <f t="shared" si="0"/>
        <v>1.1014120316503012E-2</v>
      </c>
      <c r="F22" s="75">
        <v>17716.683130000001</v>
      </c>
      <c r="G22" s="75">
        <v>41535.089019999999</v>
      </c>
      <c r="H22" s="64">
        <f t="shared" si="1"/>
        <v>134.44054801470051</v>
      </c>
      <c r="I22" s="66">
        <f t="shared" si="2"/>
        <v>3.3141484713580915E-2</v>
      </c>
      <c r="J22" s="75">
        <v>39097.50043</v>
      </c>
      <c r="K22" s="75">
        <v>92517.422730000006</v>
      </c>
      <c r="L22" s="64">
        <f t="shared" si="3"/>
        <v>136.63257679514015</v>
      </c>
      <c r="M22" s="77">
        <f t="shared" si="4"/>
        <v>4.1764243891606288E-2</v>
      </c>
    </row>
    <row r="23" spans="1:13" ht="24" customHeight="1" x14ac:dyDescent="0.25">
      <c r="A23" s="68" t="s">
        <v>42</v>
      </c>
      <c r="B23" s="76">
        <f>SUM(B9:B22)</f>
        <v>16308060.281899998</v>
      </c>
      <c r="C23" s="76">
        <f>SUM(C9:C22)</f>
        <v>17584590.183729999</v>
      </c>
      <c r="D23" s="74">
        <f t="shared" si="5"/>
        <v>7.8276010743398876</v>
      </c>
      <c r="E23" s="78">
        <f t="shared" si="0"/>
        <v>100</v>
      </c>
      <c r="F23" s="67">
        <f>SUM(F9:F22)</f>
        <v>130207965.16674</v>
      </c>
      <c r="G23" s="67">
        <f>SUM(G9:G22)</f>
        <v>125326578.99596001</v>
      </c>
      <c r="H23" s="74">
        <f>(G23-F23)/F23*100</f>
        <v>-3.748915179289567</v>
      </c>
      <c r="I23" s="70">
        <f t="shared" si="2"/>
        <v>100</v>
      </c>
      <c r="J23" s="76">
        <f>SUM(J9:J22)</f>
        <v>225962285.52588999</v>
      </c>
      <c r="K23" s="76">
        <f>SUM(K9:K22)</f>
        <v>221523040.06776002</v>
      </c>
      <c r="L23" s="74">
        <f t="shared" si="3"/>
        <v>-1.9645957500378257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K3" sqref="K3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8"/>
      <c r="I26" s="168"/>
      <c r="N26" t="s">
        <v>43</v>
      </c>
    </row>
    <row r="27" spans="3:14" x14ac:dyDescent="0.25">
      <c r="H27" s="168"/>
      <c r="I27" s="168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8"/>
      <c r="I39" s="168"/>
    </row>
    <row r="40" spans="8:9" x14ac:dyDescent="0.25">
      <c r="H40" s="168"/>
      <c r="I40" s="168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8"/>
      <c r="I51" s="168"/>
    </row>
    <row r="52" spans="3:9" x14ac:dyDescent="0.25">
      <c r="H52" s="168"/>
      <c r="I52" s="168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topLeftCell="B1" zoomScale="90" zoomScaleNormal="90" workbookViewId="0">
      <selection activeCell="H1" sqref="H1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0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1591969.0613800001</v>
      </c>
      <c r="D5" s="79">
        <v>1507456.7094399999</v>
      </c>
      <c r="E5" s="79">
        <v>1770053.7746600001</v>
      </c>
      <c r="F5" s="79">
        <v>1404823.1341599999</v>
      </c>
      <c r="G5" s="79">
        <v>1593353.92594</v>
      </c>
      <c r="H5" s="79">
        <v>1582850.69762</v>
      </c>
      <c r="I5" s="56">
        <v>1482181.7494399999</v>
      </c>
      <c r="J5" s="56"/>
      <c r="K5" s="56"/>
      <c r="L5" s="56"/>
      <c r="M5" s="56"/>
      <c r="N5" s="56"/>
      <c r="O5" s="79">
        <v>10932689.05264</v>
      </c>
      <c r="P5" s="57">
        <f t="shared" ref="P5:P24" si="0">O5/O$26*100</f>
        <v>8.7233603120950285</v>
      </c>
    </row>
    <row r="6" spans="1:16" x14ac:dyDescent="0.25">
      <c r="A6" s="54" t="s">
        <v>98</v>
      </c>
      <c r="B6" s="55" t="s">
        <v>171</v>
      </c>
      <c r="C6" s="79">
        <v>963493.15766000003</v>
      </c>
      <c r="D6" s="79">
        <v>895596.78376000002</v>
      </c>
      <c r="E6" s="79">
        <v>1061762.24914</v>
      </c>
      <c r="F6" s="79">
        <v>935876.11783</v>
      </c>
      <c r="G6" s="79">
        <v>1103962.5353000001</v>
      </c>
      <c r="H6" s="79">
        <v>1117724.6119599999</v>
      </c>
      <c r="I6" s="56">
        <v>916817.51647000003</v>
      </c>
      <c r="J6" s="56"/>
      <c r="K6" s="56"/>
      <c r="L6" s="56"/>
      <c r="M6" s="56"/>
      <c r="N6" s="56"/>
      <c r="O6" s="79">
        <v>6995232.97212</v>
      </c>
      <c r="P6" s="57">
        <f t="shared" si="0"/>
        <v>5.5816037014347097</v>
      </c>
    </row>
    <row r="7" spans="1:16" x14ac:dyDescent="0.25">
      <c r="A7" s="54" t="s">
        <v>97</v>
      </c>
      <c r="B7" s="55" t="s">
        <v>170</v>
      </c>
      <c r="C7" s="79">
        <v>801801.62357000005</v>
      </c>
      <c r="D7" s="79">
        <v>966419.08874000004</v>
      </c>
      <c r="E7" s="79">
        <v>1130588.9792800001</v>
      </c>
      <c r="F7" s="79">
        <v>820441.03983000002</v>
      </c>
      <c r="G7" s="79">
        <v>895586.12514000002</v>
      </c>
      <c r="H7" s="79">
        <v>894098.36100999999</v>
      </c>
      <c r="I7" s="56">
        <v>1098695.1161199999</v>
      </c>
      <c r="J7" s="56"/>
      <c r="K7" s="56"/>
      <c r="L7" s="56"/>
      <c r="M7" s="56"/>
      <c r="N7" s="56"/>
      <c r="O7" s="79">
        <v>6607630.3336899998</v>
      </c>
      <c r="P7" s="57">
        <f t="shared" si="0"/>
        <v>5.2723296100685886</v>
      </c>
    </row>
    <row r="8" spans="1:16" x14ac:dyDescent="0.25">
      <c r="A8" s="54" t="s">
        <v>96</v>
      </c>
      <c r="B8" s="55" t="s">
        <v>172</v>
      </c>
      <c r="C8" s="79">
        <v>889661.90052999998</v>
      </c>
      <c r="D8" s="79">
        <v>804463.37548000005</v>
      </c>
      <c r="E8" s="79">
        <v>1063581.2962499999</v>
      </c>
      <c r="F8" s="79">
        <v>872500.87635000004</v>
      </c>
      <c r="G8" s="79">
        <v>977031.85127999994</v>
      </c>
      <c r="H8" s="79">
        <v>958547.69291999994</v>
      </c>
      <c r="I8" s="56">
        <v>905951.06992000004</v>
      </c>
      <c r="J8" s="56"/>
      <c r="K8" s="56"/>
      <c r="L8" s="56"/>
      <c r="M8" s="56"/>
      <c r="N8" s="56"/>
      <c r="O8" s="79">
        <v>6471738.0627300004</v>
      </c>
      <c r="P8" s="57">
        <f t="shared" si="0"/>
        <v>5.1638990823635433</v>
      </c>
    </row>
    <row r="9" spans="1:16" x14ac:dyDescent="0.25">
      <c r="A9" s="54" t="s">
        <v>95</v>
      </c>
      <c r="B9" s="55" t="s">
        <v>173</v>
      </c>
      <c r="C9" s="79">
        <v>729333.99282000004</v>
      </c>
      <c r="D9" s="79">
        <v>788269.29874999996</v>
      </c>
      <c r="E9" s="79">
        <v>962252.04949</v>
      </c>
      <c r="F9" s="79">
        <v>760208.60213000001</v>
      </c>
      <c r="G9" s="79">
        <v>873064.48970000003</v>
      </c>
      <c r="H9" s="79">
        <v>849329.23555999994</v>
      </c>
      <c r="I9" s="56">
        <v>758178.59846000001</v>
      </c>
      <c r="J9" s="56"/>
      <c r="K9" s="56"/>
      <c r="L9" s="56"/>
      <c r="M9" s="56"/>
      <c r="N9" s="56"/>
      <c r="O9" s="79">
        <v>5720636.2669099998</v>
      </c>
      <c r="P9" s="57">
        <f t="shared" si="0"/>
        <v>4.5645834369215557</v>
      </c>
    </row>
    <row r="10" spans="1:16" x14ac:dyDescent="0.25">
      <c r="A10" s="54" t="s">
        <v>94</v>
      </c>
      <c r="B10" s="55" t="s">
        <v>177</v>
      </c>
      <c r="C10" s="79">
        <v>762943.56903000001</v>
      </c>
      <c r="D10" s="79">
        <v>730579.06923000002</v>
      </c>
      <c r="E10" s="79">
        <v>936083.71357999998</v>
      </c>
      <c r="F10" s="79">
        <v>814221.59571999998</v>
      </c>
      <c r="G10" s="79">
        <v>875171.48103000002</v>
      </c>
      <c r="H10" s="79">
        <v>864162.33218999999</v>
      </c>
      <c r="I10" s="56">
        <v>691446.13601999998</v>
      </c>
      <c r="J10" s="56"/>
      <c r="K10" s="56"/>
      <c r="L10" s="56"/>
      <c r="M10" s="56"/>
      <c r="N10" s="56"/>
      <c r="O10" s="79">
        <v>5674607.8968000002</v>
      </c>
      <c r="P10" s="57">
        <f t="shared" si="0"/>
        <v>4.5278566942954095</v>
      </c>
    </row>
    <row r="11" spans="1:16" x14ac:dyDescent="0.25">
      <c r="A11" s="54" t="s">
        <v>93</v>
      </c>
      <c r="B11" s="55" t="s">
        <v>174</v>
      </c>
      <c r="C11" s="79">
        <v>793020.05559</v>
      </c>
      <c r="D11" s="79">
        <v>772626.56282999995</v>
      </c>
      <c r="E11" s="79">
        <v>902643.90737000003</v>
      </c>
      <c r="F11" s="79">
        <v>729249.65307999996</v>
      </c>
      <c r="G11" s="79">
        <v>806299.92602999997</v>
      </c>
      <c r="H11" s="79">
        <v>846884.09664</v>
      </c>
      <c r="I11" s="56">
        <v>719520.59421999997</v>
      </c>
      <c r="J11" s="56"/>
      <c r="K11" s="56"/>
      <c r="L11" s="56"/>
      <c r="M11" s="56"/>
      <c r="N11" s="56"/>
      <c r="O11" s="79">
        <v>5570244.7957600001</v>
      </c>
      <c r="P11" s="57">
        <f t="shared" si="0"/>
        <v>4.4445837749545216</v>
      </c>
    </row>
    <row r="12" spans="1:16" x14ac:dyDescent="0.25">
      <c r="A12" s="54" t="s">
        <v>92</v>
      </c>
      <c r="B12" s="55" t="s">
        <v>175</v>
      </c>
      <c r="C12" s="79">
        <v>665445.55490999995</v>
      </c>
      <c r="D12" s="79">
        <v>555360.18041000003</v>
      </c>
      <c r="E12" s="79">
        <v>819203.34224999999</v>
      </c>
      <c r="F12" s="79">
        <v>731022.23323999997</v>
      </c>
      <c r="G12" s="79">
        <v>813648.32923000003</v>
      </c>
      <c r="H12" s="79">
        <v>713560.62008000002</v>
      </c>
      <c r="I12" s="56">
        <v>715458.29816000001</v>
      </c>
      <c r="J12" s="56"/>
      <c r="K12" s="56"/>
      <c r="L12" s="56"/>
      <c r="M12" s="56"/>
      <c r="N12" s="56"/>
      <c r="O12" s="79">
        <v>5013698.5582800005</v>
      </c>
      <c r="P12" s="57">
        <f t="shared" si="0"/>
        <v>4.0005069941641196</v>
      </c>
    </row>
    <row r="13" spans="1:16" x14ac:dyDescent="0.25">
      <c r="A13" s="54" t="s">
        <v>91</v>
      </c>
      <c r="B13" s="55" t="s">
        <v>178</v>
      </c>
      <c r="C13" s="79">
        <v>533338.64439000003</v>
      </c>
      <c r="D13" s="79">
        <v>450788.04042999999</v>
      </c>
      <c r="E13" s="79">
        <v>724105.92013999994</v>
      </c>
      <c r="F13" s="79">
        <v>470520.40668999997</v>
      </c>
      <c r="G13" s="79">
        <v>553906.99448999995</v>
      </c>
      <c r="H13" s="79">
        <v>522928.68092999997</v>
      </c>
      <c r="I13" s="56">
        <v>542200.44983000006</v>
      </c>
      <c r="J13" s="56"/>
      <c r="K13" s="56"/>
      <c r="L13" s="56"/>
      <c r="M13" s="56"/>
      <c r="N13" s="56"/>
      <c r="O13" s="79">
        <v>3797789.1368999998</v>
      </c>
      <c r="P13" s="57">
        <f t="shared" si="0"/>
        <v>3.0303142137330852</v>
      </c>
    </row>
    <row r="14" spans="1:16" x14ac:dyDescent="0.25">
      <c r="A14" s="54" t="s">
        <v>90</v>
      </c>
      <c r="B14" s="55" t="s">
        <v>176</v>
      </c>
      <c r="C14" s="79">
        <v>438977.91655999998</v>
      </c>
      <c r="D14" s="79">
        <v>412960.42199</v>
      </c>
      <c r="E14" s="79">
        <v>524710.22514999995</v>
      </c>
      <c r="F14" s="79">
        <v>520610.38812999998</v>
      </c>
      <c r="G14" s="79">
        <v>629680.86831000005</v>
      </c>
      <c r="H14" s="79">
        <v>527420.29955999996</v>
      </c>
      <c r="I14" s="56">
        <v>696964.39928000001</v>
      </c>
      <c r="J14" s="56"/>
      <c r="K14" s="56"/>
      <c r="L14" s="56"/>
      <c r="M14" s="56"/>
      <c r="N14" s="56"/>
      <c r="O14" s="79">
        <v>3751324.5189800002</v>
      </c>
      <c r="P14" s="57">
        <f t="shared" si="0"/>
        <v>2.9932393822869185</v>
      </c>
    </row>
    <row r="15" spans="1:16" x14ac:dyDescent="0.25">
      <c r="A15" s="54" t="s">
        <v>89</v>
      </c>
      <c r="B15" s="55" t="s">
        <v>212</v>
      </c>
      <c r="C15" s="79">
        <v>438119.22730999999</v>
      </c>
      <c r="D15" s="79">
        <v>424776.15308999998</v>
      </c>
      <c r="E15" s="79">
        <v>568674.81614999997</v>
      </c>
      <c r="F15" s="79">
        <v>397957.81617000001</v>
      </c>
      <c r="G15" s="79">
        <v>456812.74711</v>
      </c>
      <c r="H15" s="79">
        <v>464312.34879000002</v>
      </c>
      <c r="I15" s="56">
        <v>473481.38468999998</v>
      </c>
      <c r="J15" s="56"/>
      <c r="K15" s="56"/>
      <c r="L15" s="56"/>
      <c r="M15" s="56"/>
      <c r="N15" s="56"/>
      <c r="O15" s="79">
        <v>3224134.4933099998</v>
      </c>
      <c r="P15" s="57">
        <f t="shared" si="0"/>
        <v>2.5725863732496297</v>
      </c>
    </row>
    <row r="16" spans="1:16" x14ac:dyDescent="0.25">
      <c r="A16" s="54" t="s">
        <v>88</v>
      </c>
      <c r="B16" s="55" t="s">
        <v>213</v>
      </c>
      <c r="C16" s="79">
        <v>454427.46557</v>
      </c>
      <c r="D16" s="79">
        <v>430448.24618999998</v>
      </c>
      <c r="E16" s="79">
        <v>569803.85332999995</v>
      </c>
      <c r="F16" s="79">
        <v>408500.19481999998</v>
      </c>
      <c r="G16" s="79">
        <v>441165.82062000001</v>
      </c>
      <c r="H16" s="79">
        <v>456546.57838999998</v>
      </c>
      <c r="I16" s="56">
        <v>386848.15311000001</v>
      </c>
      <c r="J16" s="56"/>
      <c r="K16" s="56"/>
      <c r="L16" s="56"/>
      <c r="M16" s="56"/>
      <c r="N16" s="56"/>
      <c r="O16" s="79">
        <v>3147740.3120300001</v>
      </c>
      <c r="P16" s="57">
        <f t="shared" si="0"/>
        <v>2.5116302840528899</v>
      </c>
    </row>
    <row r="17" spans="1:16" x14ac:dyDescent="0.25">
      <c r="A17" s="54" t="s">
        <v>87</v>
      </c>
      <c r="B17" s="55" t="s">
        <v>214</v>
      </c>
      <c r="C17" s="79">
        <v>221325.24896</v>
      </c>
      <c r="D17" s="79">
        <v>346386.29570999998</v>
      </c>
      <c r="E17" s="79">
        <v>450440.65071999998</v>
      </c>
      <c r="F17" s="79">
        <v>334799.93507000001</v>
      </c>
      <c r="G17" s="79">
        <v>359133.53392000002</v>
      </c>
      <c r="H17" s="79">
        <v>316658.03905000002</v>
      </c>
      <c r="I17" s="56">
        <v>431600.16292999999</v>
      </c>
      <c r="J17" s="56"/>
      <c r="K17" s="56"/>
      <c r="L17" s="56"/>
      <c r="M17" s="56"/>
      <c r="N17" s="56"/>
      <c r="O17" s="79">
        <v>2460343.8663599999</v>
      </c>
      <c r="P17" s="57">
        <f t="shared" si="0"/>
        <v>1.9631461147912692</v>
      </c>
    </row>
    <row r="18" spans="1:16" x14ac:dyDescent="0.25">
      <c r="A18" s="54" t="s">
        <v>86</v>
      </c>
      <c r="B18" s="55" t="s">
        <v>215</v>
      </c>
      <c r="C18" s="79">
        <v>347626.87955999997</v>
      </c>
      <c r="D18" s="79">
        <v>298988.52055000002</v>
      </c>
      <c r="E18" s="79">
        <v>332880.31264999998</v>
      </c>
      <c r="F18" s="79">
        <v>298279.11735000001</v>
      </c>
      <c r="G18" s="79">
        <v>390049.14039000002</v>
      </c>
      <c r="H18" s="79">
        <v>329603.53233999998</v>
      </c>
      <c r="I18" s="56">
        <v>383186.45509</v>
      </c>
      <c r="J18" s="56"/>
      <c r="K18" s="56"/>
      <c r="L18" s="56"/>
      <c r="M18" s="56"/>
      <c r="N18" s="56"/>
      <c r="O18" s="79">
        <v>2380613.95793</v>
      </c>
      <c r="P18" s="57">
        <f t="shared" si="0"/>
        <v>1.8995283977285782</v>
      </c>
    </row>
    <row r="19" spans="1:16" x14ac:dyDescent="0.25">
      <c r="A19" s="54" t="s">
        <v>85</v>
      </c>
      <c r="B19" s="55" t="s">
        <v>216</v>
      </c>
      <c r="C19" s="79">
        <v>306151.38987999997</v>
      </c>
      <c r="D19" s="79">
        <v>292494.39169000002</v>
      </c>
      <c r="E19" s="79">
        <v>395736.59291000001</v>
      </c>
      <c r="F19" s="79">
        <v>317855.60301000002</v>
      </c>
      <c r="G19" s="79">
        <v>344814.63325000001</v>
      </c>
      <c r="H19" s="79">
        <v>281479.01448999997</v>
      </c>
      <c r="I19" s="56">
        <v>348831.64737999998</v>
      </c>
      <c r="J19" s="56"/>
      <c r="K19" s="56"/>
      <c r="L19" s="56"/>
      <c r="M19" s="56"/>
      <c r="N19" s="56"/>
      <c r="O19" s="79">
        <v>2287363.2726099999</v>
      </c>
      <c r="P19" s="57">
        <f t="shared" si="0"/>
        <v>1.8251222453648357</v>
      </c>
    </row>
    <row r="20" spans="1:16" x14ac:dyDescent="0.25">
      <c r="A20" s="54" t="s">
        <v>84</v>
      </c>
      <c r="B20" s="55" t="s">
        <v>217</v>
      </c>
      <c r="C20" s="79">
        <v>243674.66226000001</v>
      </c>
      <c r="D20" s="79">
        <v>202878.76172000001</v>
      </c>
      <c r="E20" s="79">
        <v>200441.00930000001</v>
      </c>
      <c r="F20" s="79">
        <v>289331.12708000001</v>
      </c>
      <c r="G20" s="79">
        <v>261440.06369000001</v>
      </c>
      <c r="H20" s="79">
        <v>218365.28171000001</v>
      </c>
      <c r="I20" s="56">
        <v>224481.46587000001</v>
      </c>
      <c r="J20" s="56"/>
      <c r="K20" s="56"/>
      <c r="L20" s="56"/>
      <c r="M20" s="56"/>
      <c r="N20" s="56"/>
      <c r="O20" s="79">
        <v>1640612.37163</v>
      </c>
      <c r="P20" s="57">
        <f t="shared" si="0"/>
        <v>1.3090697797495026</v>
      </c>
    </row>
    <row r="21" spans="1:16" x14ac:dyDescent="0.25">
      <c r="A21" s="54" t="s">
        <v>83</v>
      </c>
      <c r="B21" s="55" t="s">
        <v>218</v>
      </c>
      <c r="C21" s="79">
        <v>183701.81752000001</v>
      </c>
      <c r="D21" s="79">
        <v>210135.97075000001</v>
      </c>
      <c r="E21" s="79">
        <v>255511.74179</v>
      </c>
      <c r="F21" s="79">
        <v>241789.3928</v>
      </c>
      <c r="G21" s="79">
        <v>325022.30429</v>
      </c>
      <c r="H21" s="79">
        <v>211671.85028000001</v>
      </c>
      <c r="I21" s="56">
        <v>193425.54186</v>
      </c>
      <c r="J21" s="56"/>
      <c r="K21" s="56"/>
      <c r="L21" s="56"/>
      <c r="M21" s="56"/>
      <c r="N21" s="56"/>
      <c r="O21" s="79">
        <v>1621258.6192900001</v>
      </c>
      <c r="P21" s="57">
        <f t="shared" si="0"/>
        <v>1.2936271238539612</v>
      </c>
    </row>
    <row r="22" spans="1:16" x14ac:dyDescent="0.25">
      <c r="A22" s="54" t="s">
        <v>82</v>
      </c>
      <c r="B22" s="55" t="s">
        <v>219</v>
      </c>
      <c r="C22" s="79">
        <v>217557.00198999999</v>
      </c>
      <c r="D22" s="79">
        <v>214200.11601</v>
      </c>
      <c r="E22" s="79">
        <v>211976.75513000001</v>
      </c>
      <c r="F22" s="79">
        <v>231930.16308999999</v>
      </c>
      <c r="G22" s="79">
        <v>282528.82121999998</v>
      </c>
      <c r="H22" s="79">
        <v>246637.91135000001</v>
      </c>
      <c r="I22" s="56">
        <v>207389.80940999999</v>
      </c>
      <c r="J22" s="56"/>
      <c r="K22" s="56"/>
      <c r="L22" s="56"/>
      <c r="M22" s="56"/>
      <c r="N22" s="56"/>
      <c r="O22" s="79">
        <v>1612220.5782000001</v>
      </c>
      <c r="P22" s="57">
        <f t="shared" si="0"/>
        <v>1.2864155322168103</v>
      </c>
    </row>
    <row r="23" spans="1:16" x14ac:dyDescent="0.25">
      <c r="A23" s="54" t="s">
        <v>81</v>
      </c>
      <c r="B23" s="55" t="s">
        <v>220</v>
      </c>
      <c r="C23" s="79">
        <v>187305.62786000001</v>
      </c>
      <c r="D23" s="79">
        <v>197050.03167999999</v>
      </c>
      <c r="E23" s="79">
        <v>252158.27765</v>
      </c>
      <c r="F23" s="79">
        <v>185572.65491000001</v>
      </c>
      <c r="G23" s="79">
        <v>219460.99909999999</v>
      </c>
      <c r="H23" s="79">
        <v>279324.28071999998</v>
      </c>
      <c r="I23" s="56">
        <v>224354.49660000001</v>
      </c>
      <c r="J23" s="56"/>
      <c r="K23" s="56"/>
      <c r="L23" s="56"/>
      <c r="M23" s="56"/>
      <c r="N23" s="56"/>
      <c r="O23" s="79">
        <v>1545226.36852</v>
      </c>
      <c r="P23" s="57">
        <f t="shared" si="0"/>
        <v>1.2329598245634803</v>
      </c>
    </row>
    <row r="24" spans="1:16" x14ac:dyDescent="0.25">
      <c r="A24" s="54" t="s">
        <v>80</v>
      </c>
      <c r="B24" s="55" t="s">
        <v>221</v>
      </c>
      <c r="C24" s="79">
        <v>217210.13962999999</v>
      </c>
      <c r="D24" s="79">
        <v>229228.24361999999</v>
      </c>
      <c r="E24" s="79">
        <v>236074.37077000001</v>
      </c>
      <c r="F24" s="79">
        <v>211326.88733</v>
      </c>
      <c r="G24" s="79">
        <v>239458.64937</v>
      </c>
      <c r="H24" s="79">
        <v>224468.9179</v>
      </c>
      <c r="I24" s="56">
        <v>179940.95387999999</v>
      </c>
      <c r="J24" s="56"/>
      <c r="K24" s="56"/>
      <c r="L24" s="56"/>
      <c r="M24" s="56"/>
      <c r="N24" s="56"/>
      <c r="O24" s="79">
        <v>1537708.1625000001</v>
      </c>
      <c r="P24" s="57">
        <f t="shared" si="0"/>
        <v>1.226960932644279</v>
      </c>
    </row>
    <row r="25" spans="1:16" x14ac:dyDescent="0.25">
      <c r="A25" s="58"/>
      <c r="B25" s="169" t="s">
        <v>79</v>
      </c>
      <c r="C25" s="16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81992813.597189978</v>
      </c>
      <c r="P25" s="60">
        <f>SUM(P5:P24)</f>
        <v>65.423323810532708</v>
      </c>
    </row>
    <row r="26" spans="1:16" ht="13.5" customHeight="1" x14ac:dyDescent="0.25">
      <c r="A26" s="58"/>
      <c r="B26" s="170" t="s">
        <v>78</v>
      </c>
      <c r="C26" s="17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125326578.99596001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" sqref="O1"/>
    </sheetView>
  </sheetViews>
  <sheetFormatPr defaultColWidth="9.218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J1" sqref="J1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SEKT5 </vt:lpstr>
      <vt:lpstr>SEKT4 </vt:lpstr>
      <vt:lpstr>2002_2023_AYLIK_IHR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2023-08-01T17:57:17Z</dcterms:modified>
</cp:coreProperties>
</file>