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8 - Ağustos\dağıtım\tam\"/>
    </mc:Choice>
  </mc:AlternateContent>
  <xr:revisionPtr revIDLastSave="0" documentId="13_ncr:1_{FC83762F-3EB6-4B93-8EF7-628B70A86AB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'2002_2020_AYLIK_IHR'!$A$1:$O$83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L41" i="2" s="1"/>
  <c r="G41" i="3" s="1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L21" i="2" s="1"/>
  <c r="G21" i="3" s="1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H32" i="2" s="1"/>
  <c r="E32" i="3" s="1"/>
  <c r="G31" i="2"/>
  <c r="G30" i="2"/>
  <c r="G28" i="2"/>
  <c r="G26" i="2"/>
  <c r="G25" i="2"/>
  <c r="G24" i="2"/>
  <c r="G21" i="2"/>
  <c r="H21" i="2" s="1"/>
  <c r="E21" i="3" s="1"/>
  <c r="G19" i="2"/>
  <c r="G17" i="2"/>
  <c r="G16" i="2"/>
  <c r="G15" i="2"/>
  <c r="G14" i="2"/>
  <c r="G13" i="2"/>
  <c r="G12" i="2"/>
  <c r="G11" i="2"/>
  <c r="H11" i="2" s="1"/>
  <c r="E11" i="3" s="1"/>
  <c r="G10" i="2"/>
  <c r="H10" i="2" s="1"/>
  <c r="E10" i="3" s="1"/>
  <c r="F43" i="2"/>
  <c r="H43" i="2" s="1"/>
  <c r="E43" i="3" s="1"/>
  <c r="F41" i="2"/>
  <c r="F40" i="2"/>
  <c r="F39" i="2"/>
  <c r="F38" i="2"/>
  <c r="F37" i="2"/>
  <c r="F36" i="2"/>
  <c r="F35" i="2"/>
  <c r="F34" i="2"/>
  <c r="H34" i="2" s="1"/>
  <c r="E34" i="3" s="1"/>
  <c r="F33" i="2"/>
  <c r="F32" i="2"/>
  <c r="F31" i="2"/>
  <c r="F30" i="2"/>
  <c r="F28" i="2"/>
  <c r="H28" i="2" s="1"/>
  <c r="E28" i="3" s="1"/>
  <c r="F26" i="2"/>
  <c r="H26" i="2" s="1"/>
  <c r="E26" i="3" s="1"/>
  <c r="F25" i="2"/>
  <c r="F24" i="2"/>
  <c r="H24" i="2" s="1"/>
  <c r="E24" i="3" s="1"/>
  <c r="F21" i="2"/>
  <c r="F19" i="2"/>
  <c r="F17" i="2"/>
  <c r="F16" i="2"/>
  <c r="F15" i="2"/>
  <c r="F14" i="2"/>
  <c r="F13" i="2"/>
  <c r="F12" i="2"/>
  <c r="H12" i="2" s="1"/>
  <c r="E12" i="3" s="1"/>
  <c r="F11" i="2"/>
  <c r="F10" i="2"/>
  <c r="C43" i="2"/>
  <c r="C41" i="2"/>
  <c r="C40" i="2"/>
  <c r="C39" i="2"/>
  <c r="D39" i="2" s="1"/>
  <c r="C39" i="3" s="1"/>
  <c r="C38" i="2"/>
  <c r="C37" i="2"/>
  <c r="C36" i="2"/>
  <c r="C35" i="2"/>
  <c r="C34" i="2"/>
  <c r="C33" i="2"/>
  <c r="C32" i="2"/>
  <c r="C31" i="2"/>
  <c r="C30" i="2"/>
  <c r="D30" i="2" s="1"/>
  <c r="C30" i="3" s="1"/>
  <c r="C28" i="2"/>
  <c r="C26" i="2"/>
  <c r="C25" i="2"/>
  <c r="C24" i="2"/>
  <c r="C21" i="2"/>
  <c r="C19" i="2"/>
  <c r="C17" i="2"/>
  <c r="D17" i="2" s="1"/>
  <c r="C17" i="3" s="1"/>
  <c r="C16" i="2"/>
  <c r="D16" i="2" s="1"/>
  <c r="C16" i="3" s="1"/>
  <c r="C15" i="2"/>
  <c r="C14" i="2"/>
  <c r="C13" i="2"/>
  <c r="C12" i="2"/>
  <c r="C11" i="2"/>
  <c r="C10" i="2"/>
  <c r="B43" i="2"/>
  <c r="B41" i="2"/>
  <c r="B40" i="2"/>
  <c r="D40" i="2" s="1"/>
  <c r="C40" i="3" s="1"/>
  <c r="B39" i="2"/>
  <c r="B38" i="2"/>
  <c r="B37" i="2"/>
  <c r="B36" i="2"/>
  <c r="B35" i="2"/>
  <c r="B34" i="2"/>
  <c r="B33" i="2"/>
  <c r="B32" i="2"/>
  <c r="D32" i="2" s="1"/>
  <c r="C32" i="3" s="1"/>
  <c r="B31" i="2"/>
  <c r="B30" i="2"/>
  <c r="B28" i="2"/>
  <c r="B26" i="2"/>
  <c r="D26" i="2" s="1"/>
  <c r="C26" i="3" s="1"/>
  <c r="B25" i="2"/>
  <c r="B24" i="2"/>
  <c r="B21" i="2"/>
  <c r="B19" i="2"/>
  <c r="B17" i="2"/>
  <c r="B16" i="2"/>
  <c r="B15" i="2"/>
  <c r="B14" i="2"/>
  <c r="D14" i="2" s="1"/>
  <c r="C14" i="3" s="1"/>
  <c r="B13" i="2"/>
  <c r="D13" i="2" s="1"/>
  <c r="C13" i="3" s="1"/>
  <c r="B12" i="2"/>
  <c r="D12" i="2" s="1"/>
  <c r="C12" i="3" s="1"/>
  <c r="B11" i="2"/>
  <c r="B10" i="2"/>
  <c r="D10" i="2" s="1"/>
  <c r="C10" i="3" s="1"/>
  <c r="C7" i="2"/>
  <c r="B7" i="2"/>
  <c r="F6" i="2"/>
  <c r="B6" i="2"/>
  <c r="K42" i="1"/>
  <c r="K42" i="2" s="1"/>
  <c r="J42" i="1"/>
  <c r="J42" i="2" s="1"/>
  <c r="G42" i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7" i="2" s="1"/>
  <c r="G27" i="1"/>
  <c r="F27" i="1"/>
  <c r="F27" i="2" s="1"/>
  <c r="C27" i="1"/>
  <c r="B27" i="1"/>
  <c r="B27" i="2" s="1"/>
  <c r="K23" i="1"/>
  <c r="J23" i="1"/>
  <c r="G23" i="1"/>
  <c r="G23" i="2" s="1"/>
  <c r="F23" i="1"/>
  <c r="F23" i="2" s="1"/>
  <c r="C23" i="1"/>
  <c r="C23" i="2" s="1"/>
  <c r="B23" i="1"/>
  <c r="K20" i="1"/>
  <c r="J20" i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9" i="2" s="1"/>
  <c r="J9" i="1"/>
  <c r="G9" i="1"/>
  <c r="G9" i="2" s="1"/>
  <c r="F9" i="1"/>
  <c r="F9" i="2" s="1"/>
  <c r="C9" i="1"/>
  <c r="C9" i="2" s="1"/>
  <c r="B9" i="1"/>
  <c r="B9" i="2" s="1"/>
  <c r="K23" i="2"/>
  <c r="G20" i="2"/>
  <c r="K20" i="2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7" i="2"/>
  <c r="G17" i="3" s="1"/>
  <c r="L31" i="2"/>
  <c r="G31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56" i="22"/>
  <c r="O24" i="22" s="1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40" i="2"/>
  <c r="E40" i="3" s="1"/>
  <c r="D46" i="2"/>
  <c r="C46" i="3" s="1"/>
  <c r="H37" i="2"/>
  <c r="E37" i="3" s="1"/>
  <c r="H19" i="2"/>
  <c r="E19" i="3" s="1"/>
  <c r="D38" i="2"/>
  <c r="C38" i="3" s="1"/>
  <c r="D45" i="3"/>
  <c r="H15" i="2"/>
  <c r="E15" i="3" s="1"/>
  <c r="F46" i="3"/>
  <c r="F45" i="3"/>
  <c r="D11" i="2" l="1"/>
  <c r="C11" i="3" s="1"/>
  <c r="D21" i="2"/>
  <c r="C21" i="3" s="1"/>
  <c r="D41" i="2"/>
  <c r="C41" i="3" s="1"/>
  <c r="H13" i="2"/>
  <c r="E13" i="3" s="1"/>
  <c r="L12" i="2"/>
  <c r="G12" i="3" s="1"/>
  <c r="L24" i="2"/>
  <c r="G24" i="3" s="1"/>
  <c r="L34" i="2"/>
  <c r="G34" i="3" s="1"/>
  <c r="H41" i="2"/>
  <c r="E41" i="3" s="1"/>
  <c r="L13" i="2"/>
  <c r="G13" i="3" s="1"/>
  <c r="H35" i="2"/>
  <c r="E35" i="3" s="1"/>
  <c r="L28" i="2"/>
  <c r="G28" i="3" s="1"/>
  <c r="L37" i="2"/>
  <c r="G37" i="3" s="1"/>
  <c r="H42" i="1"/>
  <c r="D42" i="3" s="1"/>
  <c r="D15" i="2"/>
  <c r="C15" i="3" s="1"/>
  <c r="H17" i="2"/>
  <c r="E17" i="3" s="1"/>
  <c r="H39" i="2"/>
  <c r="E39" i="3" s="1"/>
  <c r="L11" i="2"/>
  <c r="G11" i="3" s="1"/>
  <c r="L42" i="1"/>
  <c r="F42" i="3" s="1"/>
  <c r="H42" i="2"/>
  <c r="E42" i="3" s="1"/>
  <c r="D19" i="2"/>
  <c r="C19" i="3" s="1"/>
  <c r="L14" i="2"/>
  <c r="G14" i="3" s="1"/>
  <c r="L26" i="2"/>
  <c r="G26" i="3" s="1"/>
  <c r="L36" i="2"/>
  <c r="G36" i="3" s="1"/>
  <c r="H9" i="1"/>
  <c r="D9" i="3" s="1"/>
  <c r="D27" i="1"/>
  <c r="B27" i="3" s="1"/>
  <c r="H16" i="2"/>
  <c r="E16" i="3" s="1"/>
  <c r="H30" i="2"/>
  <c r="E30" i="3" s="1"/>
  <c r="H38" i="2"/>
  <c r="E38" i="3" s="1"/>
  <c r="L10" i="2"/>
  <c r="G10" i="3" s="1"/>
  <c r="L32" i="2"/>
  <c r="G32" i="3" s="1"/>
  <c r="L40" i="2"/>
  <c r="G40" i="3" s="1"/>
  <c r="L18" i="1"/>
  <c r="F18" i="3" s="1"/>
  <c r="H27" i="1"/>
  <c r="D27" i="3" s="1"/>
  <c r="D24" i="2"/>
  <c r="C24" i="3" s="1"/>
  <c r="D34" i="2"/>
  <c r="C34" i="3" s="1"/>
  <c r="H14" i="2"/>
  <c r="E14" i="3" s="1"/>
  <c r="H36" i="2"/>
  <c r="E36" i="3" s="1"/>
  <c r="L16" i="2"/>
  <c r="G16" i="3" s="1"/>
  <c r="L38" i="2"/>
  <c r="G38" i="3" s="1"/>
  <c r="D35" i="2"/>
  <c r="C35" i="3" s="1"/>
  <c r="D31" i="2"/>
  <c r="C31" i="3" s="1"/>
  <c r="L35" i="2"/>
  <c r="G35" i="3" s="1"/>
  <c r="G27" i="2"/>
  <c r="H27" i="2" s="1"/>
  <c r="E27" i="3" s="1"/>
  <c r="K18" i="2"/>
  <c r="D28" i="2"/>
  <c r="C28" i="3" s="1"/>
  <c r="H20" i="2"/>
  <c r="E20" i="3" s="1"/>
  <c r="P25" i="23"/>
  <c r="O3" i="22"/>
  <c r="O25" i="23"/>
  <c r="L43" i="2"/>
  <c r="G43" i="3" s="1"/>
  <c r="L42" i="2"/>
  <c r="G42" i="3" s="1"/>
  <c r="D43" i="2"/>
  <c r="C43" i="3" s="1"/>
  <c r="D42" i="2"/>
  <c r="C42" i="3" s="1"/>
  <c r="D37" i="2"/>
  <c r="C37" i="3" s="1"/>
  <c r="D36" i="2"/>
  <c r="C36" i="3" s="1"/>
  <c r="D33" i="2"/>
  <c r="C33" i="3" s="1"/>
  <c r="K22" i="1"/>
  <c r="K22" i="2" s="1"/>
  <c r="L29" i="2"/>
  <c r="G29" i="3" s="1"/>
  <c r="H31" i="2"/>
  <c r="E31" i="3" s="1"/>
  <c r="D29" i="2"/>
  <c r="C29" i="3" s="1"/>
  <c r="D29" i="1"/>
  <c r="B29" i="3" s="1"/>
  <c r="L30" i="2"/>
  <c r="G30" i="3" s="1"/>
  <c r="L29" i="1"/>
  <c r="F29" i="3" s="1"/>
  <c r="J22" i="1"/>
  <c r="J22" i="2" s="1"/>
  <c r="H25" i="2"/>
  <c r="E25" i="3" s="1"/>
  <c r="L23" i="1"/>
  <c r="F23" i="3" s="1"/>
  <c r="J23" i="2"/>
  <c r="H23" i="2"/>
  <c r="E23" i="3" s="1"/>
  <c r="G22" i="1"/>
  <c r="G22" i="2" s="1"/>
  <c r="J8" i="1"/>
  <c r="D20" i="2"/>
  <c r="C20" i="3" s="1"/>
  <c r="K8" i="1"/>
  <c r="K8" i="2" s="1"/>
  <c r="L19" i="2"/>
  <c r="G19" i="3" s="1"/>
  <c r="D18" i="2"/>
  <c r="C18" i="3" s="1"/>
  <c r="D18" i="1"/>
  <c r="B18" i="3" s="1"/>
  <c r="D9" i="1"/>
  <c r="B9" i="3" s="1"/>
  <c r="B8" i="1"/>
  <c r="B8" i="2" s="1"/>
  <c r="C8" i="1"/>
  <c r="C8" i="2" s="1"/>
  <c r="L9" i="1"/>
  <c r="F9" i="3" s="1"/>
  <c r="H9" i="2"/>
  <c r="E9" i="3" s="1"/>
  <c r="F8" i="1"/>
  <c r="F8" i="2" s="1"/>
  <c r="D9" i="2"/>
  <c r="C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3" i="2"/>
  <c r="G23" i="3" s="1"/>
  <c r="L27" i="1"/>
  <c r="F27" i="3" s="1"/>
  <c r="K27" i="2"/>
  <c r="J8" i="2"/>
  <c r="J20" i="2"/>
  <c r="L20" i="2" s="1"/>
  <c r="G20" i="3" s="1"/>
  <c r="L20" i="1"/>
  <c r="F20" i="3" s="1"/>
  <c r="C27" i="2"/>
  <c r="C22" i="1"/>
  <c r="J9" i="2"/>
  <c r="L9" i="2" s="1"/>
  <c r="G9" i="3" s="1"/>
  <c r="L8" i="1" l="1"/>
  <c r="F8" i="3" s="1"/>
  <c r="K44" i="1"/>
  <c r="L22" i="1"/>
  <c r="F22" i="3" s="1"/>
  <c r="J44" i="1"/>
  <c r="D8" i="1"/>
  <c r="B8" i="3" s="1"/>
  <c r="D8" i="2"/>
  <c r="C8" i="3" s="1"/>
  <c r="L22" i="2"/>
  <c r="G22" i="3" s="1"/>
  <c r="G8" i="2"/>
  <c r="G44" i="1"/>
  <c r="H8" i="1"/>
  <c r="D8" i="3" s="1"/>
  <c r="D27" i="2"/>
  <c r="C27" i="3" s="1"/>
  <c r="F44" i="1"/>
  <c r="F45" i="1" s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45" i="1" s="1"/>
  <c r="B22" i="2"/>
  <c r="J45" i="2"/>
  <c r="M42" i="1"/>
  <c r="M17" i="1"/>
  <c r="M25" i="1"/>
  <c r="M38" i="1"/>
  <c r="M36" i="1"/>
  <c r="M26" i="1"/>
  <c r="M9" i="1"/>
  <c r="M18" i="1"/>
  <c r="M32" i="1"/>
  <c r="M40" i="1"/>
  <c r="M30" i="1"/>
  <c r="M28" i="1"/>
  <c r="M10" i="1"/>
  <c r="M44" i="1"/>
  <c r="M16" i="1"/>
  <c r="M14" i="1"/>
  <c r="M12" i="1"/>
  <c r="M24" i="1"/>
  <c r="M23" i="1"/>
  <c r="M20" i="1"/>
  <c r="M11" i="1"/>
  <c r="M39" i="1"/>
  <c r="M37" i="1"/>
  <c r="M43" i="1"/>
  <c r="K44" i="2"/>
  <c r="M27" i="2" s="1"/>
  <c r="L44" i="1"/>
  <c r="F44" i="3" s="1"/>
  <c r="M34" i="1"/>
  <c r="M31" i="1"/>
  <c r="M21" i="1"/>
  <c r="M35" i="1"/>
  <c r="M41" i="1"/>
  <c r="M33" i="1"/>
  <c r="M15" i="1"/>
  <c r="M13" i="1"/>
  <c r="M19" i="1"/>
  <c r="M29" i="1"/>
  <c r="M22" i="1"/>
  <c r="M8" i="1"/>
  <c r="C44" i="1"/>
  <c r="C45" i="1" s="1"/>
  <c r="D45" i="1" l="1"/>
  <c r="E45" i="1"/>
  <c r="J44" i="2"/>
  <c r="L44" i="2" s="1"/>
  <c r="G44" i="3" s="1"/>
  <c r="J45" i="1"/>
  <c r="I8" i="1"/>
  <c r="G45" i="1"/>
  <c r="M27" i="1"/>
  <c r="K45" i="1"/>
  <c r="I15" i="1"/>
  <c r="I43" i="1"/>
  <c r="I10" i="1"/>
  <c r="I24" i="1"/>
  <c r="I23" i="1"/>
  <c r="I32" i="1"/>
  <c r="I30" i="1"/>
  <c r="I35" i="1"/>
  <c r="I41" i="1"/>
  <c r="I16" i="1"/>
  <c r="I22" i="1"/>
  <c r="I20" i="1"/>
  <c r="H44" i="1"/>
  <c r="D44" i="3" s="1"/>
  <c r="I31" i="1"/>
  <c r="I44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4" i="2"/>
  <c r="I42" i="1"/>
  <c r="I39" i="1"/>
  <c r="I18" i="1"/>
  <c r="B45" i="2"/>
  <c r="B44" i="2"/>
  <c r="D22" i="2"/>
  <c r="C22" i="3" s="1"/>
  <c r="F45" i="2"/>
  <c r="F44" i="2"/>
  <c r="H8" i="2"/>
  <c r="E8" i="3" s="1"/>
  <c r="M8" i="2"/>
  <c r="E41" i="1"/>
  <c r="E35" i="1"/>
  <c r="E29" i="1"/>
  <c r="E23" i="1"/>
  <c r="E19" i="1"/>
  <c r="E42" i="1"/>
  <c r="E36" i="1"/>
  <c r="E30" i="1"/>
  <c r="E24" i="1"/>
  <c r="E20" i="1"/>
  <c r="E43" i="1"/>
  <c r="E37" i="1"/>
  <c r="E31" i="1"/>
  <c r="E25" i="1"/>
  <c r="E21" i="1"/>
  <c r="E44" i="1"/>
  <c r="E38" i="1"/>
  <c r="E32" i="1"/>
  <c r="E26" i="1"/>
  <c r="D44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4" i="2"/>
  <c r="E16" i="1"/>
  <c r="E10" i="1"/>
  <c r="E11" i="1"/>
  <c r="E27" i="1"/>
  <c r="E22" i="1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M41" i="2"/>
  <c r="M37" i="2"/>
  <c r="M33" i="2"/>
  <c r="M18" i="2"/>
  <c r="M15" i="2"/>
  <c r="M23" i="2"/>
  <c r="M39" i="2"/>
  <c r="M25" i="2"/>
  <c r="M22" i="2"/>
  <c r="M45" i="1" l="1"/>
  <c r="L45" i="1"/>
  <c r="H45" i="1"/>
  <c r="I45" i="1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<sst xmlns="http://schemas.openxmlformats.org/spreadsheetml/2006/main" count="421" uniqueCount="227">
  <si>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</si>
  <si>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</si>
  <si>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</si>
  <si>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</si>
  <si>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</si>
  <si>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</si>
  <si>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</si>
  <si>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</si>
  <si>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</si>
  <si>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</si>
  <si>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</si>
  <si>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</si>
  <si>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</si>
  <si>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</si>
  <si>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</si>
  <si>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</si>
  <si>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</si>
  <si>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</si>
  <si>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</si>
  <si>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</si>
  <si>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</si>
  <si>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</si>
  <si>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</si>
  <si>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</si>
  <si>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</si>
  <si>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</si>
  <si>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</si>
  <si>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</si>
  <si>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</si>
  <si>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</si>
  <si>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</si>
  <si>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</si>
  <si>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</si>
  <si>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</si>
  <si>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</si>
  <si>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</si>
  <si>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</si>
  <si>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</si>
  <si>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</si>
  <si>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</si>
  <si>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</si>
  <si>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</si>
  <si>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</si>
  <si>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</si>
  <si>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</si>
  <si>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</si>
  <si>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</si>
  <si>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</si>
  <si>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</si>
  <si>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</si>
  <si>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</si>
  <si>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</si>
  <si>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</si>
  <si>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</si>
  <si>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</si>
  <si>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</si>
  <si>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</si>
  <si>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</si>
  <si>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</si>
  <si>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</si>
  <si>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</si>
  <si>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</si>
  <si>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</si>
  <si>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</si>
  <si>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</si>
  <si>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</si>
  <si>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</si>
  <si>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</si>
  <si>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</si>
  <si>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</si>
  <si>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</si>
  <si>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</si>
  <si>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</si>
  <si>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</si>
  <si>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</si>
  <si>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</si>
  <si>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</si>
  <si>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</si>
  <si>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</si>
  <si>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</si>
  <si>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</si>
  <si>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</si>
  <si>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</si>
  <si>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</si>
  <si>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</si>
  <si>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</si>
  <si>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</si>
  <si>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</si>
  <si>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</si>
  <si>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</si>
  <si>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</si>
  <si>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</si>
  <si>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</si>
  <si>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</si>
  <si>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</si>
  <si>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</si>
  <si>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</si>
  <si>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</si>
  <si>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</si>
  <si>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</si>
  <si>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</si>
  <si>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</si>
  <si>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</si>
  <si>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</si>
  <si>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</si>
  <si>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</si>
  <si>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</si>
  <si>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</si>
  <si>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</si>
  <si>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</si>
  <si>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</si>
  <si>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</si>
  <si>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</si>
  <si>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</si>
  <si>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</si>
  <si>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</si>
  <si>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</si>
  <si>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</si>
  <si>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</si>
  <si>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</si>
  <si>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</si>
  <si>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</si>
  <si>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</si>
  <si>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1 - 31 AĞUSTOS İHRACAT RAKAMLARI</t>
  </si>
  <si>
    <t xml:space="preserve">SEKTÖREL BAZDA İHRACAT RAKAMLARI -1.000 $ </t>
  </si>
  <si>
    <t>1 - 31 AĞUSTOS</t>
  </si>
  <si>
    <t>1 OCAK  -  31 AĞUSTOS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</si>
  <si>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</si>
  <si>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</si>
  <si>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</si>
  <si>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</si>
  <si>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</si>
  <si>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</si>
  <si>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</si>
  <si>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</si>
  <si>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</si>
  <si>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</si>
  <si>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</si>
  <si>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</si>
  <si>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</si>
  <si>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</si>
  <si>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</si>
  <si>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</si>
  <si>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</si>
  <si>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</si>
  <si>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</si>
  <si>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</si>
  <si>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</si>
  <si>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</si>
  <si>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</si>
  <si>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</si>
  <si>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</si>
  <si>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</si>
  <si>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</si>
  <si>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</si>
  <si>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</si>
  <si>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AĞUSTOS</t>
  </si>
  <si>
    <t>2023  1 - 31 AĞUSTOS</t>
  </si>
  <si>
    <t>MİKRONEZYA</t>
  </si>
  <si>
    <t>BURUNDİ</t>
  </si>
  <si>
    <t>GÜNEY KIBRIS RUM YÖNETİMİ</t>
  </si>
  <si>
    <t>NORVEÇ</t>
  </si>
  <si>
    <t>TÜBİTAK MAM TEKNOLOJİ SERBEST BÖLGESİ</t>
  </si>
  <si>
    <t>SURİNAM</t>
  </si>
  <si>
    <t>KOSTARİKA</t>
  </si>
  <si>
    <t>GRENADA</t>
  </si>
  <si>
    <t>GAZİANTEP SERBEST BÖLGESİ</t>
  </si>
  <si>
    <t>RUANDA</t>
  </si>
  <si>
    <t>ALMANYA</t>
  </si>
  <si>
    <t>ABD</t>
  </si>
  <si>
    <t>BİRLEŞİK KRALLIK</t>
  </si>
  <si>
    <t>IRAK</t>
  </si>
  <si>
    <t>FRANSA</t>
  </si>
  <si>
    <t>İTALYA</t>
  </si>
  <si>
    <t>RUSYA FEDERASYONU</t>
  </si>
  <si>
    <t>İSPANYA</t>
  </si>
  <si>
    <t>HOLLANDA</t>
  </si>
  <si>
    <t>ROMANYA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</si>
  <si>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</si>
  <si>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</si>
  <si>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</si>
  <si>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</si>
  <si>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</si>
  <si>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</si>
  <si>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</si>
  <si>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</si>
  <si>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</si>
  <si>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KONYA</t>
  </si>
  <si>
    <t>YALOVA</t>
  </si>
  <si>
    <t>TUNCELI</t>
  </si>
  <si>
    <t>ELAZIĞ</t>
  </si>
  <si>
    <t>GÜMÜŞHANE</t>
  </si>
  <si>
    <t>ÇANKIRI</t>
  </si>
  <si>
    <t>AMASYA</t>
  </si>
  <si>
    <t>MERSIN</t>
  </si>
  <si>
    <t>KIRKLARELI</t>
  </si>
  <si>
    <t>BOLU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</si>
  <si>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</si>
  <si>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</si>
  <si>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</si>
  <si>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</si>
  <si>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</si>
  <si>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</si>
  <si>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</si>
  <si>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</si>
  <si>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</si>
  <si>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</si>
  <si>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</si>
  <si>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</si>
  <si>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</si>
  <si>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POLONYA</t>
  </si>
  <si>
    <t>İSRAİL</t>
  </si>
  <si>
    <t>BAE</t>
  </si>
  <si>
    <t>BELÇİKA</t>
  </si>
  <si>
    <t>BULGARİSTAN</t>
  </si>
  <si>
    <t>FAS</t>
  </si>
  <si>
    <t>UKRAYNA</t>
  </si>
  <si>
    <t>ÇİN</t>
  </si>
  <si>
    <t>MISIR</t>
  </si>
  <si>
    <t>YUNANİSTAN</t>
  </si>
  <si>
    <t>OCAK - AĞUSTOS  (2023/2022)</t>
  </si>
  <si>
    <t>İhracatçı Birlikleri Kaydından Muaf İhracat ile Antrepo ve Serbest Bölgeler Farkı</t>
  </si>
  <si>
    <t>GENEL İHRACAT TOPLAMI</t>
  </si>
  <si>
    <t>HİB</t>
  </si>
  <si>
    <t>1 Ağustos - 31 Ağustos</t>
  </si>
  <si>
    <t>1 Ocak - 31 Ağustos</t>
  </si>
  <si>
    <t>1 Eylül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</si>
</sst>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4" fontId="61" fillId="0" borderId="13" xfId="0" applyNumberFormat="1" applyFont="1" applyFill="1" applyBorder="1"/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13085078.16354</c:v>
                </c:pt>
                <c:pt idx="1">
                  <c:v>14949917.084450001</c:v>
                </c:pt>
                <c:pt idx="2">
                  <c:v>17127918.33444</c:v>
                </c:pt>
                <c:pt idx="3">
                  <c:v>17697004.533490002</c:v>
                </c:pt>
                <c:pt idx="4">
                  <c:v>14045217.82549</c:v>
                </c:pt>
                <c:pt idx="5">
                  <c:v>17242574.865139998</c:v>
                </c:pt>
                <c:pt idx="6">
                  <c:v>13508324.39237</c:v>
                </c:pt>
                <c:pt idx="7">
                  <c:v>15249781.662280003</c:v>
                </c:pt>
                <c:pt idx="8">
                  <c:v>16237950.964190001</c:v>
                </c:pt>
                <c:pt idx="9">
                  <c:v>14989337.4959</c:v>
                </c:pt>
                <c:pt idx="10">
                  <c:v>15458706.642460002</c:v>
                </c:pt>
                <c:pt idx="11">
                  <c:v>16132943.618239999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13611619.552989999</c:v>
                </c:pt>
                <c:pt idx="1">
                  <c:v>13460342.64799</c:v>
                </c:pt>
                <c:pt idx="2">
                  <c:v>17182249.113430001</c:v>
                </c:pt>
                <c:pt idx="3">
                  <c:v>13788279.635109998</c:v>
                </c:pt>
                <c:pt idx="4">
                  <c:v>15349042.190300001</c:v>
                </c:pt>
                <c:pt idx="5">
                  <c:v>14906695.253620002</c:v>
                </c:pt>
                <c:pt idx="6">
                  <c:v>13997342.575639999</c:v>
                </c:pt>
                <c:pt idx="7">
                  <c:v>15204178.61403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127562.32638</c:v>
                </c:pt>
                <c:pt idx="1">
                  <c:v>106488.92019</c:v>
                </c:pt>
                <c:pt idx="2">
                  <c:v>149250.61898</c:v>
                </c:pt>
                <c:pt idx="3">
                  <c:v>109147.45918000001</c:v>
                </c:pt>
                <c:pt idx="4">
                  <c:v>119629.40794</c:v>
                </c:pt>
                <c:pt idx="5">
                  <c:v>111860.72934999999</c:v>
                </c:pt>
                <c:pt idx="6">
                  <c:v>101384.81690000001</c:v>
                </c:pt>
                <c:pt idx="7">
                  <c:v>116027.86864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138195.41055</c:v>
                </c:pt>
                <c:pt idx="4">
                  <c:v>94807.453850000005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146579.94868</c:v>
                </c:pt>
                <c:pt idx="9">
                  <c:v>176568.07123999999</c:v>
                </c:pt>
                <c:pt idx="10">
                  <c:v>168028.51066999999</c:v>
                </c:pt>
                <c:pt idx="11">
                  <c:v>145344.91847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142081.73874</c:v>
                </c:pt>
                <c:pt idx="1">
                  <c:v>155720.60957</c:v>
                </c:pt>
                <c:pt idx="2">
                  <c:v>156007.13349000001</c:v>
                </c:pt>
                <c:pt idx="3">
                  <c:v>124398.74106</c:v>
                </c:pt>
                <c:pt idx="4">
                  <c:v>143214.07701000001</c:v>
                </c:pt>
                <c:pt idx="5">
                  <c:v>119157.58912999999</c:v>
                </c:pt>
                <c:pt idx="6">
                  <c:v>126884.69626</c:v>
                </c:pt>
                <c:pt idx="7">
                  <c:v>92132.327980000002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90782.418600000005</c:v>
                </c:pt>
                <c:pt idx="8">
                  <c:v>135250.18925</c:v>
                </c:pt>
                <c:pt idx="9">
                  <c:v>177423.31140999999</c:v>
                </c:pt>
                <c:pt idx="10">
                  <c:v>223769.94023000001</c:v>
                </c:pt>
                <c:pt idx="11">
                  <c:v>202835.93794999999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86399.209770000001</c:v>
                </c:pt>
                <c:pt idx="7">
                  <c:v>42575.980689999997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95022.669450000001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83291.91502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14493.301799999999</c:v>
                </c:pt>
                <c:pt idx="4">
                  <c:v>14014.22279</c:v>
                </c:pt>
                <c:pt idx="5">
                  <c:v>8514.9922299999998</c:v>
                </c:pt>
                <c:pt idx="6">
                  <c:v>7363.4695400000001</c:v>
                </c:pt>
                <c:pt idx="7">
                  <c:v>7429.0817399999996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270961.41908999998</c:v>
                </c:pt>
                <c:pt idx="1">
                  <c:v>242574.73866999999</c:v>
                </c:pt>
                <c:pt idx="2">
                  <c:v>306425.38399</c:v>
                </c:pt>
                <c:pt idx="3">
                  <c:v>274546.70837000001</c:v>
                </c:pt>
                <c:pt idx="4">
                  <c:v>310016.05895999999</c:v>
                </c:pt>
                <c:pt idx="5">
                  <c:v>289671.64945000003</c:v>
                </c:pt>
                <c:pt idx="6">
                  <c:v>299932.43530000001</c:v>
                </c:pt>
                <c:pt idx="7">
                  <c:v>294517.99297000002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369497.39085999998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351943.73171000002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623308.73800999997</c:v>
                </c:pt>
                <c:pt idx="1">
                  <c:v>575943.58794999996</c:v>
                </c:pt>
                <c:pt idx="2">
                  <c:v>758722.72048999998</c:v>
                </c:pt>
                <c:pt idx="3">
                  <c:v>626893.74555999995</c:v>
                </c:pt>
                <c:pt idx="4">
                  <c:v>729330.23370999994</c:v>
                </c:pt>
                <c:pt idx="5">
                  <c:v>664285.63992999995</c:v>
                </c:pt>
                <c:pt idx="6">
                  <c:v>608039.25222999998</c:v>
                </c:pt>
                <c:pt idx="7">
                  <c:v>678978.57856000005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622165.83944000001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612460.77609000006</c:v>
                </c:pt>
                <c:pt idx="5">
                  <c:v>799353.19348000002</c:v>
                </c:pt>
                <c:pt idx="6">
                  <c:v>605448.27394999994</c:v>
                </c:pt>
                <c:pt idx="7">
                  <c:v>730780.09765000001</c:v>
                </c:pt>
                <c:pt idx="8">
                  <c:v>759483.17426999996</c:v>
                </c:pt>
                <c:pt idx="9">
                  <c:v>702853.52387000003</c:v>
                </c:pt>
                <c:pt idx="10">
                  <c:v>762971.54027</c:v>
                </c:pt>
                <c:pt idx="11">
                  <c:v>755262.26784999995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816902.07773999998</c:v>
                </c:pt>
                <c:pt idx="1">
                  <c:v>715289.77014000004</c:v>
                </c:pt>
                <c:pt idx="2">
                  <c:v>901267.50928999996</c:v>
                </c:pt>
                <c:pt idx="3">
                  <c:v>757054.89026000001</c:v>
                </c:pt>
                <c:pt idx="4">
                  <c:v>847766.26054000005</c:v>
                </c:pt>
                <c:pt idx="5">
                  <c:v>771297.50829000003</c:v>
                </c:pt>
                <c:pt idx="6">
                  <c:v>695605.21840000001</c:v>
                </c:pt>
                <c:pt idx="7">
                  <c:v>782741.39254000003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814740.94741000002</c:v>
                </c:pt>
                <c:pt idx="1">
                  <c:v>879773.74635999999</c:v>
                </c:pt>
                <c:pt idx="2">
                  <c:v>950764.31969999999</c:v>
                </c:pt>
                <c:pt idx="3">
                  <c:v>992915.25086000003</c:v>
                </c:pt>
                <c:pt idx="4">
                  <c:v>766271.68854</c:v>
                </c:pt>
                <c:pt idx="5">
                  <c:v>980872.72842000006</c:v>
                </c:pt>
                <c:pt idx="6">
                  <c:v>726524.83891000005</c:v>
                </c:pt>
                <c:pt idx="7">
                  <c:v>834419.86109999998</c:v>
                </c:pt>
                <c:pt idx="8">
                  <c:v>933408.49089999998</c:v>
                </c:pt>
                <c:pt idx="9">
                  <c:v>832643.45106999995</c:v>
                </c:pt>
                <c:pt idx="10">
                  <c:v>842580.53818000003</c:v>
                </c:pt>
                <c:pt idx="11">
                  <c:v>797180.52583000006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177828.10690000001</c:v>
                </c:pt>
                <c:pt idx="1">
                  <c:v>171526.84972999999</c:v>
                </c:pt>
                <c:pt idx="2">
                  <c:v>219568.21012</c:v>
                </c:pt>
                <c:pt idx="3">
                  <c:v>146236.59271999999</c:v>
                </c:pt>
                <c:pt idx="4">
                  <c:v>149331.63719000001</c:v>
                </c:pt>
                <c:pt idx="5">
                  <c:v>160419.26603</c:v>
                </c:pt>
                <c:pt idx="6">
                  <c:v>135161.12252</c:v>
                </c:pt>
                <c:pt idx="7">
                  <c:v>168797.20348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132687.614</c:v>
                </c:pt>
                <c:pt idx="1">
                  <c:v>177382.25305</c:v>
                </c:pt>
                <c:pt idx="2">
                  <c:v>191674.08778</c:v>
                </c:pt>
                <c:pt idx="3">
                  <c:v>186942.25571999999</c:v>
                </c:pt>
                <c:pt idx="4">
                  <c:v>116439.71348999999</c:v>
                </c:pt>
                <c:pt idx="5">
                  <c:v>171939.18301000001</c:v>
                </c:pt>
                <c:pt idx="6">
                  <c:v>155356.09933</c:v>
                </c:pt>
                <c:pt idx="7">
                  <c:v>190885.04905999999</c:v>
                </c:pt>
                <c:pt idx="8">
                  <c:v>209733.83264000001</c:v>
                </c:pt>
                <c:pt idx="9">
                  <c:v>168268.20879</c:v>
                </c:pt>
                <c:pt idx="10">
                  <c:v>173158.37473000001</c:v>
                </c:pt>
                <c:pt idx="11">
                  <c:v>182051.38039999999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209144.68768</c:v>
                </c:pt>
                <c:pt idx="1">
                  <c:v>131700.81945000001</c:v>
                </c:pt>
                <c:pt idx="2">
                  <c:v>262408.49757000001</c:v>
                </c:pt>
                <c:pt idx="3">
                  <c:v>216373.32749</c:v>
                </c:pt>
                <c:pt idx="4">
                  <c:v>233627.8365</c:v>
                </c:pt>
                <c:pt idx="5">
                  <c:v>225471.88873000001</c:v>
                </c:pt>
                <c:pt idx="6">
                  <c:v>187650.98262</c:v>
                </c:pt>
                <c:pt idx="7">
                  <c:v>234421.25789000001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256622.58987</c:v>
                </c:pt>
                <c:pt idx="10">
                  <c:v>256407.3983</c:v>
                </c:pt>
                <c:pt idx="11">
                  <c:v>260537.56518000001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467269.16996000003</c:v>
                </c:pt>
                <c:pt idx="4">
                  <c:v>546810.00312999997</c:v>
                </c:pt>
                <c:pt idx="5">
                  <c:v>482784.61009999999</c:v>
                </c:pt>
                <c:pt idx="6">
                  <c:v>463711.77655000001</c:v>
                </c:pt>
                <c:pt idx="7">
                  <c:v>496750.43700999999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2301066.99027</c:v>
                </c:pt>
                <c:pt idx="1">
                  <c:v>2263376.19209</c:v>
                </c:pt>
                <c:pt idx="2">
                  <c:v>2882390.3350200001</c:v>
                </c:pt>
                <c:pt idx="3">
                  <c:v>2384074.9963099998</c:v>
                </c:pt>
                <c:pt idx="4">
                  <c:v>2440610.9534200002</c:v>
                </c:pt>
                <c:pt idx="5">
                  <c:v>2378152.8800499998</c:v>
                </c:pt>
                <c:pt idx="6">
                  <c:v>2155588.86974</c:v>
                </c:pt>
                <c:pt idx="7">
                  <c:v>2665453.7861799998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2140694.3029700001</c:v>
                </c:pt>
                <c:pt idx="1">
                  <c:v>2431946.38747</c:v>
                </c:pt>
                <c:pt idx="2">
                  <c:v>3018878.8643100001</c:v>
                </c:pt>
                <c:pt idx="3">
                  <c:v>3329500.2152800001</c:v>
                </c:pt>
                <c:pt idx="4">
                  <c:v>2789094.0331999999</c:v>
                </c:pt>
                <c:pt idx="5">
                  <c:v>3166410.1940899999</c:v>
                </c:pt>
                <c:pt idx="6">
                  <c:v>2890159.2645800002</c:v>
                </c:pt>
                <c:pt idx="7">
                  <c:v>2921050.7971100002</c:v>
                </c:pt>
                <c:pt idx="8">
                  <c:v>2938514.09038</c:v>
                </c:pt>
                <c:pt idx="9">
                  <c:v>2599045.4630399998</c:v>
                </c:pt>
                <c:pt idx="10">
                  <c:v>2594897.39763</c:v>
                </c:pt>
                <c:pt idx="11">
                  <c:v>2701993.7291100002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841349.21200000006</c:v>
                </c:pt>
                <c:pt idx="1">
                  <c:v>847914.20048999996</c:v>
                </c:pt>
                <c:pt idx="2">
                  <c:v>1052119.16166</c:v>
                </c:pt>
                <c:pt idx="3">
                  <c:v>883451.33291999996</c:v>
                </c:pt>
                <c:pt idx="4">
                  <c:v>922285.67980000004</c:v>
                </c:pt>
                <c:pt idx="5">
                  <c:v>977875.56093000004</c:v>
                </c:pt>
                <c:pt idx="6">
                  <c:v>833557.82733999996</c:v>
                </c:pt>
                <c:pt idx="7">
                  <c:v>976162.59083999996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710623.13197999995</c:v>
                </c:pt>
                <c:pt idx="1">
                  <c:v>812965.62821</c:v>
                </c:pt>
                <c:pt idx="2">
                  <c:v>908495.41397999995</c:v>
                </c:pt>
                <c:pt idx="3">
                  <c:v>905763.86228</c:v>
                </c:pt>
                <c:pt idx="4">
                  <c:v>719443.06295000005</c:v>
                </c:pt>
                <c:pt idx="5">
                  <c:v>903203.80504000001</c:v>
                </c:pt>
                <c:pt idx="6">
                  <c:v>720295.57866999996</c:v>
                </c:pt>
                <c:pt idx="7">
                  <c:v>848008.80617</c:v>
                </c:pt>
                <c:pt idx="8">
                  <c:v>946806.83955999999</c:v>
                </c:pt>
                <c:pt idx="9">
                  <c:v>851490.48245999997</c:v>
                </c:pt>
                <c:pt idx="10">
                  <c:v>1009816.72385</c:v>
                </c:pt>
                <c:pt idx="11">
                  <c:v>1024885.37077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2712605.9733000002</c:v>
                </c:pt>
                <c:pt idx="1">
                  <c:v>2610342.3958700001</c:v>
                </c:pt>
                <c:pt idx="2">
                  <c:v>3284948.4659000002</c:v>
                </c:pt>
                <c:pt idx="3">
                  <c:v>2690861.4355799998</c:v>
                </c:pt>
                <c:pt idx="4">
                  <c:v>3027096.9819100001</c:v>
                </c:pt>
                <c:pt idx="5">
                  <c:v>3007899.44264</c:v>
                </c:pt>
                <c:pt idx="6">
                  <c:v>2728908.1960100001</c:v>
                </c:pt>
                <c:pt idx="7">
                  <c:v>2738980.31439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2227477.3536200002</c:v>
                </c:pt>
                <c:pt idx="1">
                  <c:v>2537876.24994</c:v>
                </c:pt>
                <c:pt idx="2">
                  <c:v>2679350.7283000001</c:v>
                </c:pt>
                <c:pt idx="3">
                  <c:v>2742252.4482399998</c:v>
                </c:pt>
                <c:pt idx="4">
                  <c:v>2294857.86919</c:v>
                </c:pt>
                <c:pt idx="5">
                  <c:v>2768702.8717700001</c:v>
                </c:pt>
                <c:pt idx="6">
                  <c:v>2048195.4367800001</c:v>
                </c:pt>
                <c:pt idx="7">
                  <c:v>2264566.8483500001</c:v>
                </c:pt>
                <c:pt idx="8">
                  <c:v>2751297.0780400001</c:v>
                </c:pt>
                <c:pt idx="9">
                  <c:v>2647890.9394499999</c:v>
                </c:pt>
                <c:pt idx="10">
                  <c:v>2872036.50501</c:v>
                </c:pt>
                <c:pt idx="11">
                  <c:v>3142596.4588700002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1173674.70896</c:v>
                </c:pt>
                <c:pt idx="1">
                  <c:v>1303361.5712900001</c:v>
                </c:pt>
                <c:pt idx="2">
                  <c:v>1511998.97477</c:v>
                </c:pt>
                <c:pt idx="3">
                  <c:v>1216662.54104</c:v>
                </c:pt>
                <c:pt idx="4">
                  <c:v>1381566.6942100001</c:v>
                </c:pt>
                <c:pt idx="5">
                  <c:v>1338081.2492</c:v>
                </c:pt>
                <c:pt idx="6">
                  <c:v>1264991.0012300001</c:v>
                </c:pt>
                <c:pt idx="7">
                  <c:v>1402245.5643199999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1395615.83901</c:v>
                </c:pt>
                <c:pt idx="4">
                  <c:v>1064241.48202</c:v>
                </c:pt>
                <c:pt idx="5">
                  <c:v>1356586.2416900001</c:v>
                </c:pt>
                <c:pt idx="6">
                  <c:v>1024650.73094</c:v>
                </c:pt>
                <c:pt idx="7">
                  <c:v>1253655.895</c:v>
                </c:pt>
                <c:pt idx="8">
                  <c:v>1334627.00973</c:v>
                </c:pt>
                <c:pt idx="9">
                  <c:v>1320596.3035899999</c:v>
                </c:pt>
                <c:pt idx="10">
                  <c:v>1423781.7828500001</c:v>
                </c:pt>
                <c:pt idx="11">
                  <c:v>1472984.76819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1623782.5839</c:v>
                </c:pt>
                <c:pt idx="1">
                  <c:v>1576813.42402</c:v>
                </c:pt>
                <c:pt idx="2">
                  <c:v>1990699.12237</c:v>
                </c:pt>
                <c:pt idx="3">
                  <c:v>1498456.10644</c:v>
                </c:pt>
                <c:pt idx="4">
                  <c:v>1648524.1257499999</c:v>
                </c:pt>
                <c:pt idx="5">
                  <c:v>1653815.6756200001</c:v>
                </c:pt>
                <c:pt idx="6">
                  <c:v>1554002.7298699999</c:v>
                </c:pt>
                <c:pt idx="7">
                  <c:v>1674160.01679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1591566.3069</c:v>
                </c:pt>
                <c:pt idx="1">
                  <c:v>1840234.04779</c:v>
                </c:pt>
                <c:pt idx="2">
                  <c:v>2014038.1791300001</c:v>
                </c:pt>
                <c:pt idx="3">
                  <c:v>2035670.0064399999</c:v>
                </c:pt>
                <c:pt idx="4">
                  <c:v>1335847.94732</c:v>
                </c:pt>
                <c:pt idx="5">
                  <c:v>1965708.6468100001</c:v>
                </c:pt>
                <c:pt idx="6">
                  <c:v>1617512.7072099999</c:v>
                </c:pt>
                <c:pt idx="7">
                  <c:v>1836867.0798299999</c:v>
                </c:pt>
                <c:pt idx="8">
                  <c:v>1920018.01737</c:v>
                </c:pt>
                <c:pt idx="9">
                  <c:v>1701809.1123899999</c:v>
                </c:pt>
                <c:pt idx="10">
                  <c:v>1630759.63341</c:v>
                </c:pt>
                <c:pt idx="11">
                  <c:v>1704045.8568299999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1050088.4943599999</c:v>
                </c:pt>
                <c:pt idx="1">
                  <c:v>1001485.55325</c:v>
                </c:pt>
                <c:pt idx="2">
                  <c:v>1224610.3345600001</c:v>
                </c:pt>
                <c:pt idx="3">
                  <c:v>997357.76295999996</c:v>
                </c:pt>
                <c:pt idx="4">
                  <c:v>1143369.6067600001</c:v>
                </c:pt>
                <c:pt idx="5">
                  <c:v>1090245.2412399999</c:v>
                </c:pt>
                <c:pt idx="6">
                  <c:v>988521.20426999999</c:v>
                </c:pt>
                <c:pt idx="7">
                  <c:v>1067447.73749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1241106.2379099999</c:v>
                </c:pt>
                <c:pt idx="2">
                  <c:v>1443490.8133700001</c:v>
                </c:pt>
                <c:pt idx="3">
                  <c:v>1496963.6429900001</c:v>
                </c:pt>
                <c:pt idx="4">
                  <c:v>1165758.5621799999</c:v>
                </c:pt>
                <c:pt idx="5">
                  <c:v>1343441.4020400001</c:v>
                </c:pt>
                <c:pt idx="6">
                  <c:v>978550.27092000004</c:v>
                </c:pt>
                <c:pt idx="7">
                  <c:v>1131631.90488</c:v>
                </c:pt>
                <c:pt idx="8">
                  <c:v>1187676.33451</c:v>
                </c:pt>
                <c:pt idx="9">
                  <c:v>1048139.47652</c:v>
                </c:pt>
                <c:pt idx="10">
                  <c:v>1127730.5237100001</c:v>
                </c:pt>
                <c:pt idx="11">
                  <c:v>1095922.9375100001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360491.01581000001</c:v>
                </c:pt>
                <c:pt idx="1">
                  <c:v>354126.15661000001</c:v>
                </c:pt>
                <c:pt idx="2">
                  <c:v>438199.34662999999</c:v>
                </c:pt>
                <c:pt idx="3">
                  <c:v>373618.36064999999</c:v>
                </c:pt>
                <c:pt idx="4">
                  <c:v>450008.44790000003</c:v>
                </c:pt>
                <c:pt idx="5">
                  <c:v>412403.06533999997</c:v>
                </c:pt>
                <c:pt idx="6">
                  <c:v>372142.26799000002</c:v>
                </c:pt>
                <c:pt idx="7">
                  <c:v>395718.77431000001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428029.62461</c:v>
                </c:pt>
                <c:pt idx="2">
                  <c:v>512999.46243999997</c:v>
                </c:pt>
                <c:pt idx="3">
                  <c:v>565765.46421000001</c:v>
                </c:pt>
                <c:pt idx="4">
                  <c:v>444256.31745999999</c:v>
                </c:pt>
                <c:pt idx="5">
                  <c:v>522786.63435000001</c:v>
                </c:pt>
                <c:pt idx="6">
                  <c:v>416802.49142999999</c:v>
                </c:pt>
                <c:pt idx="7">
                  <c:v>473865.71408000001</c:v>
                </c:pt>
                <c:pt idx="8">
                  <c:v>458797.53444000002</c:v>
                </c:pt>
                <c:pt idx="9">
                  <c:v>413662.68997000001</c:v>
                </c:pt>
                <c:pt idx="10">
                  <c:v>416755.06638999999</c:v>
                </c:pt>
                <c:pt idx="11">
                  <c:v>439725.59570000001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525532.66608</c:v>
                </c:pt>
                <c:pt idx="2">
                  <c:v>737647.84496999998</c:v>
                </c:pt>
                <c:pt idx="3">
                  <c:v>474011.15473000001</c:v>
                </c:pt>
                <c:pt idx="4">
                  <c:v>459317.34545999998</c:v>
                </c:pt>
                <c:pt idx="5">
                  <c:v>439252.79920000001</c:v>
                </c:pt>
                <c:pt idx="6">
                  <c:v>497571.71755</c:v>
                </c:pt>
                <c:pt idx="7">
                  <c:v>460344.14483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358702.97214999999</c:v>
                </c:pt>
                <c:pt idx="1">
                  <c:v>490368.09152999998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352247.50109999999</c:v>
                </c:pt>
                <c:pt idx="5">
                  <c:v>532181.44374000002</c:v>
                </c:pt>
                <c:pt idx="6">
                  <c:v>370694.84694999998</c:v>
                </c:pt>
                <c:pt idx="7">
                  <c:v>500628.32678</c:v>
                </c:pt>
                <c:pt idx="8">
                  <c:v>602884.61609000002</c:v>
                </c:pt>
                <c:pt idx="9">
                  <c:v>535537.90162999998</c:v>
                </c:pt>
                <c:pt idx="10">
                  <c:v>604023.04359999998</c:v>
                </c:pt>
                <c:pt idx="11">
                  <c:v>547118.07987000002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1105724.87264</c:v>
                </c:pt>
                <c:pt idx="1">
                  <c:v>1056841.3925900001</c:v>
                </c:pt>
                <c:pt idx="2">
                  <c:v>1388586.5827800001</c:v>
                </c:pt>
                <c:pt idx="3">
                  <c:v>1063474.47542</c:v>
                </c:pt>
                <c:pt idx="4">
                  <c:v>1249941.47465</c:v>
                </c:pt>
                <c:pt idx="5">
                  <c:v>1315398.6747600001</c:v>
                </c:pt>
                <c:pt idx="6">
                  <c:v>1154181.65665</c:v>
                </c:pt>
                <c:pt idx="7">
                  <c:v>1351817.0248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1746701.55259</c:v>
                </c:pt>
                <c:pt idx="2">
                  <c:v>2254350.4908799999</c:v>
                </c:pt>
                <c:pt idx="3">
                  <c:v>2016303.9983900001</c:v>
                </c:pt>
                <c:pt idx="4">
                  <c:v>1903111.08714</c:v>
                </c:pt>
                <c:pt idx="5">
                  <c:v>2283458.2668699999</c:v>
                </c:pt>
                <c:pt idx="6">
                  <c:v>1596981.80024</c:v>
                </c:pt>
                <c:pt idx="7">
                  <c:v>1804277.5189499999</c:v>
                </c:pt>
                <c:pt idx="8">
                  <c:v>1754877.41145</c:v>
                </c:pt>
                <c:pt idx="9">
                  <c:v>1376326.7111500001</c:v>
                </c:pt>
                <c:pt idx="10">
                  <c:v>1337396.81651</c:v>
                </c:pt>
                <c:pt idx="11">
                  <c:v>1329272.3201900001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441306.82462999999</c:v>
                </c:pt>
                <c:pt idx="1">
                  <c:v>397254.84522000002</c:v>
                </c:pt>
                <c:pt idx="2">
                  <c:v>478851.44981999998</c:v>
                </c:pt>
                <c:pt idx="3">
                  <c:v>467269.16996000003</c:v>
                </c:pt>
                <c:pt idx="4">
                  <c:v>546810.00312999997</c:v>
                </c:pt>
                <c:pt idx="5">
                  <c:v>482784.61009999999</c:v>
                </c:pt>
                <c:pt idx="6">
                  <c:v>463711.77655000001</c:v>
                </c:pt>
                <c:pt idx="7">
                  <c:v>496750.43700999999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487987.18544999999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462008.54527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'2002_2020_AYLIK_IHR'!$A$83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'2002_2020_AYLIK_IHR'!$C$83:$N$83</c:f>
              <c:numCache>
                <c:formatCode>#,##0</c:formatCode>
                <c:ptCount val="12"/>
                <c:pt idx="0">
                  <c:v>19326962.783</c:v>
                </c:pt>
                <c:pt idx="1">
                  <c:v>18573956.467999998</c:v>
                </c:pt>
                <c:pt idx="2">
                  <c:v>23565285.094000001</c:v>
                </c:pt>
                <c:pt idx="3">
                  <c:v>19260492.999000002</c:v>
                </c:pt>
                <c:pt idx="4">
                  <c:v>21638909.903999999</c:v>
                </c:pt>
                <c:pt idx="5">
                  <c:v>20843930.550999999</c:v>
                </c:pt>
                <c:pt idx="6">
                  <c:v>20077952.831999999</c:v>
                </c:pt>
                <c:pt idx="7">
                  <c:v>21619243.338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185364.09646</c:v>
                </c:pt>
                <c:pt idx="6">
                  <c:v>202576.08718999999</c:v>
                </c:pt>
                <c:pt idx="7">
                  <c:v>304431.42813000001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505697.49037999997</c:v>
                </c:pt>
                <c:pt idx="3">
                  <c:v>417849.97619000002</c:v>
                </c:pt>
                <c:pt idx="4">
                  <c:v>553859.89242000005</c:v>
                </c:pt>
                <c:pt idx="5">
                  <c:v>333579.02552000002</c:v>
                </c:pt>
                <c:pt idx="6">
                  <c:v>657334.97959999996</c:v>
                </c:pt>
                <c:pt idx="7">
                  <c:v>376127.08672000002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464523.28284</c:v>
                </c:pt>
                <c:pt idx="10">
                  <c:v>503261.04168000002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525336.50225999998</c:v>
                </c:pt>
                <c:pt idx="1">
                  <c:v>565932.97242999997</c:v>
                </c:pt>
                <c:pt idx="2">
                  <c:v>673521.46999000001</c:v>
                </c:pt>
                <c:pt idx="3">
                  <c:v>560808.98927000002</c:v>
                </c:pt>
                <c:pt idx="4">
                  <c:v>637925.78232999996</c:v>
                </c:pt>
                <c:pt idx="5">
                  <c:v>617438.87960999995</c:v>
                </c:pt>
                <c:pt idx="6">
                  <c:v>569548.71466000006</c:v>
                </c:pt>
                <c:pt idx="7">
                  <c:v>605330.29131999996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616159.58473999996</c:v>
                </c:pt>
                <c:pt idx="3">
                  <c:v>634995.85970000003</c:v>
                </c:pt>
                <c:pt idx="4">
                  <c:v>494716.69890000002</c:v>
                </c:pt>
                <c:pt idx="5">
                  <c:v>619966.64288000006</c:v>
                </c:pt>
                <c:pt idx="6">
                  <c:v>458391.53563</c:v>
                </c:pt>
                <c:pt idx="7">
                  <c:v>544491.95169999998</c:v>
                </c:pt>
                <c:pt idx="8">
                  <c:v>576806.47553000005</c:v>
                </c:pt>
                <c:pt idx="9">
                  <c:v>551133.91248000006</c:v>
                </c:pt>
                <c:pt idx="10">
                  <c:v>598846.71713999996</c:v>
                </c:pt>
                <c:pt idx="11">
                  <c:v>586365.73001000006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2742220.7013499998</c:v>
                </c:pt>
                <c:pt idx="2">
                  <c:v>2963244.4834699999</c:v>
                </c:pt>
                <c:pt idx="3">
                  <c:v>2748701.2679500002</c:v>
                </c:pt>
                <c:pt idx="4">
                  <c:v>2408019.7858600002</c:v>
                </c:pt>
                <c:pt idx="5">
                  <c:v>2984263.70101</c:v>
                </c:pt>
                <c:pt idx="6">
                  <c:v>2311535.0742999995</c:v>
                </c:pt>
                <c:pt idx="7">
                  <c:v>2759812.8862800002</c:v>
                </c:pt>
                <c:pt idx="8">
                  <c:v>2981895.0395499999</c:v>
                </c:pt>
                <c:pt idx="9">
                  <c:v>3023924.3570100004</c:v>
                </c:pt>
                <c:pt idx="10">
                  <c:v>3317752.2097399998</c:v>
                </c:pt>
                <c:pt idx="11">
                  <c:v>3425258.5741699999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2860247.1643099994</c:v>
                </c:pt>
                <c:pt idx="1">
                  <c:v>2544206.3225000002</c:v>
                </c:pt>
                <c:pt idx="2">
                  <c:v>3181702.68487</c:v>
                </c:pt>
                <c:pt idx="3">
                  <c:v>2552501.2471599998</c:v>
                </c:pt>
                <c:pt idx="4">
                  <c:v>2886250.9532799996</c:v>
                </c:pt>
                <c:pt idx="5">
                  <c:v>2569052.6096100002</c:v>
                </c:pt>
                <c:pt idx="6">
                  <c:v>3078619.0136599997</c:v>
                </c:pt>
                <c:pt idx="7">
                  <c:v>2854239.6923200004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'2002_2020_AYLIK_IHR'!$A$83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'2002_2020_AYLIK_IHR'!$C$83:$N$83</c:f>
              <c:numCache>
                <c:formatCode>#,##0</c:formatCode>
                <c:ptCount val="12"/>
                <c:pt idx="0">
                  <c:v>19326962.783</c:v>
                </c:pt>
                <c:pt idx="1">
                  <c:v>18573956.467999998</c:v>
                </c:pt>
                <c:pt idx="2">
                  <c:v>23565285.094000001</c:v>
                </c:pt>
                <c:pt idx="3">
                  <c:v>19260492.999000002</c:v>
                </c:pt>
                <c:pt idx="4">
                  <c:v>21638909.903999999</c:v>
                </c:pt>
                <c:pt idx="5">
                  <c:v>20843930.550999999</c:v>
                </c:pt>
                <c:pt idx="6">
                  <c:v>20077952.831999999</c:v>
                </c:pt>
                <c:pt idx="7">
                  <c:v>21619243.338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164906733.96899998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982581.49841999996</c:v>
                </c:pt>
                <c:pt idx="1">
                  <c:v>822385.48898000002</c:v>
                </c:pt>
                <c:pt idx="2">
                  <c:v>1114715.13775</c:v>
                </c:pt>
                <c:pt idx="3">
                  <c:v>857081.36858999997</c:v>
                </c:pt>
                <c:pt idx="4">
                  <c:v>937161.11941000004</c:v>
                </c:pt>
                <c:pt idx="5">
                  <c:v>772952.46490999998</c:v>
                </c:pt>
                <c:pt idx="6">
                  <c:v>1373825.3101999999</c:v>
                </c:pt>
                <c:pt idx="7">
                  <c:v>1158612.9820099999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994703.55980000005</c:v>
                </c:pt>
                <c:pt idx="6">
                  <c:v>826188.97987000004</c:v>
                </c:pt>
                <c:pt idx="7">
                  <c:v>993087.55908000004</c:v>
                </c:pt>
                <c:pt idx="8">
                  <c:v>1008996.6328500001</c:v>
                </c:pt>
                <c:pt idx="9">
                  <c:v>1039700.78813</c:v>
                </c:pt>
                <c:pt idx="10">
                  <c:v>1072880.19361</c:v>
                </c:pt>
                <c:pt idx="11">
                  <c:v>1122233.1863200001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308071.88037999999</c:v>
                </c:pt>
                <c:pt idx="2">
                  <c:v>306940.14425000001</c:v>
                </c:pt>
                <c:pt idx="3">
                  <c:v>234987.49570999999</c:v>
                </c:pt>
                <c:pt idx="4">
                  <c:v>248974.95183000001</c:v>
                </c:pt>
                <c:pt idx="5">
                  <c:v>272507.56763000001</c:v>
                </c:pt>
                <c:pt idx="6">
                  <c:v>197252.57467999999</c:v>
                </c:pt>
                <c:pt idx="7">
                  <c:v>157798.89626000001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178508.83384000001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414746.53094999999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170736.32375000001</c:v>
                </c:pt>
                <c:pt idx="2">
                  <c:v>208492.76095</c:v>
                </c:pt>
                <c:pt idx="3">
                  <c:v>168446.80403</c:v>
                </c:pt>
                <c:pt idx="4">
                  <c:v>185262.12427</c:v>
                </c:pt>
                <c:pt idx="5">
                  <c:v>169943.6525</c:v>
                </c:pt>
                <c:pt idx="6">
                  <c:v>185804.61637</c:v>
                </c:pt>
                <c:pt idx="7">
                  <c:v>222874.06844999999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261484.11749999999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3449002</xdr:colOff>
      <xdr:row>3</xdr:row>
      <xdr:rowOff>130492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134302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3028687</xdr:colOff>
      <xdr:row>3</xdr:row>
      <xdr:rowOff>137158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131445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K2" sqref="K2"/>
    </sheetView>
  </sheetViews>
  <sheetFormatPr defaultColWidth="9.21875" defaultRowHeight="13.2" x14ac:dyDescent="0.25"/>
  <cols>
    <col min="1" max="1" width="50.77734375" style="1" customWidth="1"/>
    <col min="2" max="3" width="17.77734375" style="1" customWidth="1"/>
    <col min="4" max="5" width="10.77734375" style="1" customWidth="1"/>
    <col min="6" max="7" width="17.77734375" style="1" customWidth="1"/>
    <col min="8" max="9" width="10.77734375" style="1" customWidth="1"/>
    <col min="10" max="11" width="17.77734375" style="1" customWidth="1"/>
    <col min="12" max="13" width="10.77734375" style="1" customWidth="1"/>
    <col min="14" max="16384" width="9.21875" style="1"/>
  </cols>
  <sheetData>
    <row r="1" spans="1:13" ht="24.6" x14ac:dyDescent="0.4">
      <c r="B1" s="149" t="s">
        <v>123</v>
      </c>
      <c r="C1" s="149"/>
      <c r="D1" s="149"/>
      <c r="E1" s="149"/>
      <c r="F1" s="149"/>
      <c r="G1" s="149"/>
      <c r="H1" s="149"/>
      <c r="I1" s="149"/>
      <c r="J1" s="149"/>
      <c r="K1" s="67"/>
      <c r="L1" s="67"/>
      <c r="M1" s="67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6" t="s">
        <v>124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7.399999999999999" x14ac:dyDescent="0.25">
      <c r="A6" s="3"/>
      <c r="B6" s="145" t="s">
        <v>125</v>
      </c>
      <c r="C6" s="145"/>
      <c r="D6" s="145"/>
      <c r="E6" s="145"/>
      <c r="F6" s="145" t="s">
        <v>126</v>
      </c>
      <c r="G6" s="145"/>
      <c r="H6" s="145"/>
      <c r="I6" s="145"/>
      <c r="J6" s="145" t="s">
        <v>104</v>
      </c>
      <c r="K6" s="145"/>
      <c r="L6" s="145"/>
      <c r="M6" s="145"/>
    </row>
    <row r="7" spans="1:13" ht="28.2" x14ac:dyDescent="0.3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127</v>
      </c>
      <c r="K7" s="5" t="s">
        <v>128</v>
      </c>
      <c r="L7" s="7" t="s">
        <v>118</v>
      </c>
      <c r="M7" s="7" t="s">
        <v>119</v>
      </c>
    </row>
    <row r="8" spans="1:13" ht="16.8" x14ac:dyDescent="0.3">
      <c r="A8" s="83" t="s">
        <v>2</v>
      </c>
      <c r="B8" s="8">
        <f>B9+B18+B20</f>
        <v>2759812.8862800002</v>
      </c>
      <c r="C8" s="8">
        <f>C9+C18+C20</f>
        <v>2854239.6923200004</v>
      </c>
      <c r="D8" s="10">
        <f t="shared" ref="D8:D46" si="0">(C8-B8)/B8*100</f>
        <v>3.421493047931945</v>
      </c>
      <c r="E8" s="10">
        <f>C8/C$44*100</f>
        <v>15.382450743496445</v>
      </c>
      <c r="F8" s="8">
        <f>F9+F18+F20</f>
        <v>21467355.279919997</v>
      </c>
      <c r="G8" s="8">
        <f>G9+G18+G20</f>
        <v>22526819.687710002</v>
      </c>
      <c r="H8" s="10">
        <f t="shared" ref="H8:H46" si="1">(G8-F8)/F8*100</f>
        <v>4.9352348902568375</v>
      </c>
      <c r="I8" s="10">
        <f t="shared" ref="I8:I44" si="2">G8/G$44*100</f>
        <v>15.665239725808283</v>
      </c>
      <c r="J8" s="8">
        <f>J9+J18+J20</f>
        <v>33248431.933360003</v>
      </c>
      <c r="K8" s="8">
        <f>K9+K18+K20</f>
        <v>35275649.868179999</v>
      </c>
      <c r="L8" s="10">
        <f t="shared" ref="L8:L46" si="3">(K8-J8)/J8*100</f>
        <v>6.0971835871332498</v>
      </c>
      <c r="M8" s="10">
        <f t="shared" ref="M8:M44" si="4">K8/K$44*100</f>
        <v>15.933881860590922</v>
      </c>
    </row>
    <row r="9" spans="1:13" ht="15.6" x14ac:dyDescent="0.3">
      <c r="A9" s="9" t="s">
        <v>3</v>
      </c>
      <c r="B9" s="8">
        <f>B10+B11+B12+B13+B14+B15+B16+B17</f>
        <v>1705996.2162200003</v>
      </c>
      <c r="C9" s="8">
        <f>C10+C11+C12+C13+C14+C15+C16+C17</f>
        <v>1880743.1207900001</v>
      </c>
      <c r="D9" s="10">
        <f t="shared" si="0"/>
        <v>10.243100360280339</v>
      </c>
      <c r="E9" s="10">
        <f t="shared" ref="E9:E44" si="5">C9/C$44*100</f>
        <v>10.135952665281081</v>
      </c>
      <c r="F9" s="8">
        <f>F10+F11+F12+F13+F14+F15+F16+F17</f>
        <v>13320527.956969999</v>
      </c>
      <c r="G9" s="8">
        <f>G10+G11+G12+G13+G14+G15+G16+G17</f>
        <v>14972670.804470001</v>
      </c>
      <c r="H9" s="10">
        <f t="shared" si="1"/>
        <v>12.402983221363341</v>
      </c>
      <c r="I9" s="10">
        <f t="shared" si="2"/>
        <v>10.41205464149906</v>
      </c>
      <c r="J9" s="8">
        <f>J10+J11+J12+J13+J14+J15+J16+J17</f>
        <v>21113279.511580002</v>
      </c>
      <c r="K9" s="8">
        <f>K10+K11+K12+K13+K14+K15+K16+K17</f>
        <v>23369016.293729998</v>
      </c>
      <c r="L9" s="10">
        <f t="shared" si="3"/>
        <v>10.683971577758882</v>
      </c>
      <c r="M9" s="10">
        <f t="shared" si="4"/>
        <v>10.555699078938883</v>
      </c>
    </row>
    <row r="10" spans="1:13" ht="13.8" x14ac:dyDescent="0.25">
      <c r="A10" s="11" t="s">
        <v>129</v>
      </c>
      <c r="B10" s="12">
        <v>993087.55908000004</v>
      </c>
      <c r="C10" s="12">
        <v>1158612.9820099999</v>
      </c>
      <c r="D10" s="13">
        <f t="shared" si="0"/>
        <v>16.667757179774082</v>
      </c>
      <c r="E10" s="13">
        <f t="shared" si="5"/>
        <v>6.2441522253717663</v>
      </c>
      <c r="F10" s="12">
        <v>7218287.9474999998</v>
      </c>
      <c r="G10" s="12">
        <v>8019315.3702699998</v>
      </c>
      <c r="H10" s="13">
        <f t="shared" si="1"/>
        <v>11.097194079760007</v>
      </c>
      <c r="I10" s="13">
        <f t="shared" si="2"/>
        <v>5.5766637036951883</v>
      </c>
      <c r="J10" s="12">
        <v>10800604.000019999</v>
      </c>
      <c r="K10" s="12">
        <v>12263126.171180001</v>
      </c>
      <c r="L10" s="13">
        <f t="shared" si="3"/>
        <v>13.541114655784927</v>
      </c>
      <c r="M10" s="13">
        <f t="shared" si="4"/>
        <v>5.5392091820641536</v>
      </c>
    </row>
    <row r="11" spans="1:13" ht="13.8" x14ac:dyDescent="0.25">
      <c r="A11" s="11" t="s">
        <v>130</v>
      </c>
      <c r="B11" s="12">
        <v>154822.78200000001</v>
      </c>
      <c r="C11" s="12">
        <v>157798.89626000001</v>
      </c>
      <c r="D11" s="13">
        <f t="shared" si="0"/>
        <v>1.9222715297804183</v>
      </c>
      <c r="E11" s="13">
        <f t="shared" si="5"/>
        <v>0.85043094160201926</v>
      </c>
      <c r="F11" s="12">
        <v>1765764.2718</v>
      </c>
      <c r="G11" s="12">
        <v>2050709.9725299999</v>
      </c>
      <c r="H11" s="13">
        <f t="shared" si="1"/>
        <v>16.137244664007699</v>
      </c>
      <c r="I11" s="13">
        <f t="shared" si="2"/>
        <v>1.4260718456105275</v>
      </c>
      <c r="J11" s="12">
        <v>3060849.7552299998</v>
      </c>
      <c r="K11" s="12">
        <v>3236917.9224899998</v>
      </c>
      <c r="L11" s="13">
        <f t="shared" si="3"/>
        <v>5.7522642840981204</v>
      </c>
      <c r="M11" s="13">
        <f t="shared" si="4"/>
        <v>1.4621039714964745</v>
      </c>
    </row>
    <row r="12" spans="1:13" ht="13.8" x14ac:dyDescent="0.25">
      <c r="A12" s="11" t="s">
        <v>131</v>
      </c>
      <c r="B12" s="12">
        <v>235788.68835000001</v>
      </c>
      <c r="C12" s="12">
        <v>222874.06844999999</v>
      </c>
      <c r="D12" s="13">
        <f t="shared" si="0"/>
        <v>-5.4772007895602766</v>
      </c>
      <c r="E12" s="13">
        <f t="shared" si="5"/>
        <v>1.2011427733835935</v>
      </c>
      <c r="F12" s="12">
        <v>1548647.2352199999</v>
      </c>
      <c r="G12" s="12">
        <v>1482001.9007900001</v>
      </c>
      <c r="H12" s="13">
        <f t="shared" si="1"/>
        <v>-4.3034548420274819</v>
      </c>
      <c r="I12" s="13">
        <f t="shared" si="2"/>
        <v>1.0305899976926101</v>
      </c>
      <c r="J12" s="12">
        <v>2308522.99413</v>
      </c>
      <c r="K12" s="12">
        <v>2457936.9822399998</v>
      </c>
      <c r="L12" s="13">
        <f t="shared" si="3"/>
        <v>6.4722763641480903</v>
      </c>
      <c r="M12" s="13">
        <f t="shared" si="4"/>
        <v>1.1102411335337978</v>
      </c>
    </row>
    <row r="13" spans="1:13" ht="13.8" x14ac:dyDescent="0.25">
      <c r="A13" s="11" t="s">
        <v>132</v>
      </c>
      <c r="B13" s="12">
        <v>105840.06853</v>
      </c>
      <c r="C13" s="12">
        <v>116027.86864</v>
      </c>
      <c r="D13" s="13">
        <f t="shared" si="0"/>
        <v>9.6256552471073835</v>
      </c>
      <c r="E13" s="13">
        <f t="shared" si="5"/>
        <v>0.6253129262514564</v>
      </c>
      <c r="F13" s="12">
        <v>933148.38619999995</v>
      </c>
      <c r="G13" s="12">
        <v>941352.14755999995</v>
      </c>
      <c r="H13" s="13">
        <f t="shared" si="1"/>
        <v>0.87914864145108296</v>
      </c>
      <c r="I13" s="13">
        <f t="shared" si="2"/>
        <v>0.65462001571296502</v>
      </c>
      <c r="J13" s="12">
        <v>1633176.3375899999</v>
      </c>
      <c r="K13" s="12">
        <v>1577873.59662</v>
      </c>
      <c r="L13" s="13">
        <f t="shared" si="3"/>
        <v>-3.3862075819447357</v>
      </c>
      <c r="M13" s="13">
        <f t="shared" si="4"/>
        <v>0.71271972517698434</v>
      </c>
    </row>
    <row r="14" spans="1:13" ht="13.8" x14ac:dyDescent="0.25">
      <c r="A14" s="11" t="s">
        <v>133</v>
      </c>
      <c r="B14" s="12">
        <v>90782.418600000005</v>
      </c>
      <c r="C14" s="12">
        <v>92132.327980000002</v>
      </c>
      <c r="D14" s="13">
        <f t="shared" si="0"/>
        <v>1.4869722583046463</v>
      </c>
      <c r="E14" s="13">
        <f t="shared" si="5"/>
        <v>0.49653187882201133</v>
      </c>
      <c r="F14" s="12">
        <v>1007773.80183</v>
      </c>
      <c r="G14" s="12">
        <v>1059596.9132399999</v>
      </c>
      <c r="H14" s="13">
        <f t="shared" si="1"/>
        <v>5.1423356427697522</v>
      </c>
      <c r="I14" s="13">
        <f t="shared" si="2"/>
        <v>0.73684789458704358</v>
      </c>
      <c r="J14" s="12">
        <v>1984560.33568</v>
      </c>
      <c r="K14" s="12">
        <v>1798876.29208</v>
      </c>
      <c r="L14" s="13">
        <f t="shared" si="3"/>
        <v>-9.3564322667154496</v>
      </c>
      <c r="M14" s="13">
        <f t="shared" si="4"/>
        <v>0.81254583337033792</v>
      </c>
    </row>
    <row r="15" spans="1:13" ht="13.8" x14ac:dyDescent="0.25">
      <c r="A15" s="11" t="s">
        <v>134</v>
      </c>
      <c r="B15" s="12">
        <v>29110.841799999998</v>
      </c>
      <c r="C15" s="12">
        <v>42575.980689999997</v>
      </c>
      <c r="D15" s="13">
        <f t="shared" si="0"/>
        <v>46.254721806086692</v>
      </c>
      <c r="E15" s="13">
        <f t="shared" si="5"/>
        <v>0.22945617622171116</v>
      </c>
      <c r="F15" s="12">
        <v>245811.61045000001</v>
      </c>
      <c r="G15" s="12">
        <v>688773.83343</v>
      </c>
      <c r="H15" s="13">
        <f t="shared" si="1"/>
        <v>180.2039464975158</v>
      </c>
      <c r="I15" s="13">
        <f t="shared" si="2"/>
        <v>0.47897605463728676</v>
      </c>
      <c r="J15" s="12">
        <v>371187.19484000001</v>
      </c>
      <c r="K15" s="12">
        <v>938424.94368000003</v>
      </c>
      <c r="L15" s="13">
        <f t="shared" si="3"/>
        <v>152.81716522697059</v>
      </c>
      <c r="M15" s="13">
        <f t="shared" si="4"/>
        <v>0.42388311040349597</v>
      </c>
    </row>
    <row r="16" spans="1:13" ht="13.8" x14ac:dyDescent="0.25">
      <c r="A16" s="11" t="s">
        <v>135</v>
      </c>
      <c r="B16" s="12">
        <v>88413.106140000004</v>
      </c>
      <c r="C16" s="12">
        <v>83291.91502</v>
      </c>
      <c r="D16" s="13">
        <f t="shared" si="0"/>
        <v>-5.792343854417604</v>
      </c>
      <c r="E16" s="13">
        <f t="shared" si="5"/>
        <v>0.44888794153276651</v>
      </c>
      <c r="F16" s="12">
        <v>502875.43258999998</v>
      </c>
      <c r="G16" s="12">
        <v>631061.65011000005</v>
      </c>
      <c r="H16" s="13">
        <f t="shared" si="1"/>
        <v>25.490650211284375</v>
      </c>
      <c r="I16" s="13">
        <f t="shared" si="2"/>
        <v>0.43884277353765466</v>
      </c>
      <c r="J16" s="12">
        <v>815648.73763999995</v>
      </c>
      <c r="K16" s="12">
        <v>957057.37470000004</v>
      </c>
      <c r="L16" s="13">
        <f t="shared" si="3"/>
        <v>17.336952849231668</v>
      </c>
      <c r="M16" s="13">
        <f t="shared" si="4"/>
        <v>0.43229931126039622</v>
      </c>
    </row>
    <row r="17" spans="1:13" ht="13.8" x14ac:dyDescent="0.25">
      <c r="A17" s="11" t="s">
        <v>136</v>
      </c>
      <c r="B17" s="12">
        <v>8150.7517200000002</v>
      </c>
      <c r="C17" s="12">
        <v>7429.0817399999996</v>
      </c>
      <c r="D17" s="13">
        <f t="shared" si="0"/>
        <v>-8.8540297237762076</v>
      </c>
      <c r="E17" s="13">
        <f t="shared" si="5"/>
        <v>4.0037802095755713E-2</v>
      </c>
      <c r="F17" s="12">
        <v>98219.271380000006</v>
      </c>
      <c r="G17" s="12">
        <v>99859.016539999997</v>
      </c>
      <c r="H17" s="13">
        <f t="shared" si="1"/>
        <v>1.6694739606202027</v>
      </c>
      <c r="I17" s="13">
        <f t="shared" si="2"/>
        <v>6.9442356025782054E-2</v>
      </c>
      <c r="J17" s="12">
        <v>138730.15645000001</v>
      </c>
      <c r="K17" s="12">
        <v>138803.01074</v>
      </c>
      <c r="L17" s="13">
        <f t="shared" si="3"/>
        <v>5.2515106927199302E-2</v>
      </c>
      <c r="M17" s="13">
        <f t="shared" si="4"/>
        <v>6.269681163324238E-2</v>
      </c>
    </row>
    <row r="18" spans="1:13" ht="15.6" x14ac:dyDescent="0.3">
      <c r="A18" s="9" t="s">
        <v>12</v>
      </c>
      <c r="B18" s="8">
        <f>B19</f>
        <v>323036.57241000002</v>
      </c>
      <c r="C18" s="8">
        <f>C19</f>
        <v>294517.99297000002</v>
      </c>
      <c r="D18" s="10">
        <f t="shared" si="0"/>
        <v>-8.8282819580576923</v>
      </c>
      <c r="E18" s="10">
        <f t="shared" si="5"/>
        <v>1.5872558048031429</v>
      </c>
      <c r="F18" s="8">
        <f>F19</f>
        <v>2691666.33085</v>
      </c>
      <c r="G18" s="8">
        <f>G19</f>
        <v>2288646.3868</v>
      </c>
      <c r="H18" s="10">
        <f t="shared" si="1"/>
        <v>-14.97287904636867</v>
      </c>
      <c r="I18" s="10">
        <f t="shared" si="2"/>
        <v>1.5915337714709412</v>
      </c>
      <c r="J18" s="8">
        <f>J19</f>
        <v>4008492.9758899999</v>
      </c>
      <c r="K18" s="8">
        <f>K19</f>
        <v>3660560.5717500001</v>
      </c>
      <c r="L18" s="10">
        <f t="shared" si="3"/>
        <v>-8.6798805993354371</v>
      </c>
      <c r="M18" s="10">
        <f t="shared" si="4"/>
        <v>1.6534618047225491</v>
      </c>
    </row>
    <row r="19" spans="1:13" ht="13.8" x14ac:dyDescent="0.25">
      <c r="A19" s="11" t="s">
        <v>137</v>
      </c>
      <c r="B19" s="12">
        <v>323036.57241000002</v>
      </c>
      <c r="C19" s="12">
        <v>294517.99297000002</v>
      </c>
      <c r="D19" s="13">
        <f t="shared" si="0"/>
        <v>-8.8282819580576923</v>
      </c>
      <c r="E19" s="13">
        <f t="shared" si="5"/>
        <v>1.5872558048031429</v>
      </c>
      <c r="F19" s="12">
        <v>2691666.33085</v>
      </c>
      <c r="G19" s="12">
        <v>2288646.3868</v>
      </c>
      <c r="H19" s="13">
        <f t="shared" si="1"/>
        <v>-14.97287904636867</v>
      </c>
      <c r="I19" s="13">
        <f t="shared" si="2"/>
        <v>1.5915337714709412</v>
      </c>
      <c r="J19" s="12">
        <v>4008492.9758899999</v>
      </c>
      <c r="K19" s="12">
        <v>3660560.5717500001</v>
      </c>
      <c r="L19" s="13">
        <f t="shared" si="3"/>
        <v>-8.6798805993354371</v>
      </c>
      <c r="M19" s="13">
        <f t="shared" si="4"/>
        <v>1.6534618047225491</v>
      </c>
    </row>
    <row r="20" spans="1:13" ht="15.6" x14ac:dyDescent="0.3">
      <c r="A20" s="9" t="s">
        <v>110</v>
      </c>
      <c r="B20" s="8">
        <f>B21</f>
        <v>730780.09765000001</v>
      </c>
      <c r="C20" s="8">
        <f>C21</f>
        <v>678978.57856000005</v>
      </c>
      <c r="D20" s="10">
        <f t="shared" si="0"/>
        <v>-7.088523518440125</v>
      </c>
      <c r="E20" s="10">
        <f t="shared" si="5"/>
        <v>3.6592422734122194</v>
      </c>
      <c r="F20" s="8">
        <f>F21</f>
        <v>5455160.9921000004</v>
      </c>
      <c r="G20" s="8">
        <f>G21</f>
        <v>5265502.4964399999</v>
      </c>
      <c r="H20" s="10">
        <f t="shared" si="1"/>
        <v>-3.4766800821214661</v>
      </c>
      <c r="I20" s="10">
        <f t="shared" si="2"/>
        <v>3.6616513128382815</v>
      </c>
      <c r="J20" s="8">
        <f>J21</f>
        <v>8126659.4458900001</v>
      </c>
      <c r="K20" s="8">
        <f>K21</f>
        <v>8246073.0027000001</v>
      </c>
      <c r="L20" s="10">
        <f t="shared" si="3"/>
        <v>1.4694052040090413</v>
      </c>
      <c r="M20" s="10">
        <f t="shared" si="4"/>
        <v>3.7247209769294902</v>
      </c>
    </row>
    <row r="21" spans="1:13" ht="13.8" x14ac:dyDescent="0.25">
      <c r="A21" s="11" t="s">
        <v>138</v>
      </c>
      <c r="B21" s="12">
        <v>730780.09765000001</v>
      </c>
      <c r="C21" s="12">
        <v>678978.57856000005</v>
      </c>
      <c r="D21" s="13">
        <f t="shared" si="0"/>
        <v>-7.088523518440125</v>
      </c>
      <c r="E21" s="13">
        <f t="shared" si="5"/>
        <v>3.6592422734122194</v>
      </c>
      <c r="F21" s="12">
        <v>5455160.9921000004</v>
      </c>
      <c r="G21" s="12">
        <v>5265502.4964399999</v>
      </c>
      <c r="H21" s="13">
        <f t="shared" si="1"/>
        <v>-3.4766800821214661</v>
      </c>
      <c r="I21" s="13">
        <f t="shared" si="2"/>
        <v>3.6616513128382815</v>
      </c>
      <c r="J21" s="12">
        <v>8126659.4458900001</v>
      </c>
      <c r="K21" s="12">
        <v>8246073.0027000001</v>
      </c>
      <c r="L21" s="13">
        <f t="shared" si="3"/>
        <v>1.4694052040090413</v>
      </c>
      <c r="M21" s="13">
        <f t="shared" si="4"/>
        <v>3.7247209769294902</v>
      </c>
    </row>
    <row r="22" spans="1:13" ht="16.8" x14ac:dyDescent="0.3">
      <c r="A22" s="83" t="s">
        <v>14</v>
      </c>
      <c r="B22" s="8">
        <f>B23+B27+B29</f>
        <v>15249781.662280003</v>
      </c>
      <c r="C22" s="8">
        <f>C23+C27+C29</f>
        <v>15204178.61403</v>
      </c>
      <c r="D22" s="10">
        <f t="shared" si="0"/>
        <v>-0.29904066340045327</v>
      </c>
      <c r="E22" s="10">
        <f t="shared" si="5"/>
        <v>81.940395284579893</v>
      </c>
      <c r="F22" s="8">
        <f>F23+F27+F29</f>
        <v>122905816.8612</v>
      </c>
      <c r="G22" s="8">
        <f>G23+G27+G29</f>
        <v>117499749.58311003</v>
      </c>
      <c r="H22" s="10">
        <f t="shared" si="1"/>
        <v>-4.398544687429359</v>
      </c>
      <c r="I22" s="10">
        <f t="shared" si="2"/>
        <v>81.709791726440358</v>
      </c>
      <c r="J22" s="8">
        <f>J23+J27+J29</f>
        <v>187509672.48861998</v>
      </c>
      <c r="K22" s="8">
        <f>K23+K27+K29</f>
        <v>180318688.3039</v>
      </c>
      <c r="L22" s="10">
        <f t="shared" si="3"/>
        <v>-3.8349937308734852</v>
      </c>
      <c r="M22" s="10">
        <f t="shared" si="4"/>
        <v>81.449291152046982</v>
      </c>
    </row>
    <row r="23" spans="1:13" ht="15.6" x14ac:dyDescent="0.3">
      <c r="A23" s="9" t="s">
        <v>15</v>
      </c>
      <c r="B23" s="8">
        <f>B24+B25+B26</f>
        <v>1249588.4993400001</v>
      </c>
      <c r="C23" s="8">
        <f>C24+C25+C26</f>
        <v>1185959.8539100001</v>
      </c>
      <c r="D23" s="10">
        <f>(C23-B23)/B23*100</f>
        <v>-5.0919679129254964</v>
      </c>
      <c r="E23" s="10">
        <f t="shared" si="5"/>
        <v>6.3915336492663153</v>
      </c>
      <c r="F23" s="8">
        <f>F24+F25+F26</f>
        <v>10003885.413419999</v>
      </c>
      <c r="G23" s="8">
        <f>G24+G25+G26</f>
        <v>9317592.9138200004</v>
      </c>
      <c r="H23" s="10">
        <f t="shared" si="1"/>
        <v>-6.860259501566782</v>
      </c>
      <c r="I23" s="10">
        <f t="shared" si="2"/>
        <v>6.4794910549275508</v>
      </c>
      <c r="J23" s="8">
        <f>J24+J25+J26</f>
        <v>15480501.850510001</v>
      </c>
      <c r="K23" s="8">
        <f>K24+K25+K26</f>
        <v>14475703.635310002</v>
      </c>
      <c r="L23" s="10">
        <f t="shared" si="3"/>
        <v>-6.4907341176855757</v>
      </c>
      <c r="M23" s="10">
        <f t="shared" si="4"/>
        <v>6.5386223198120321</v>
      </c>
    </row>
    <row r="24" spans="1:13" ht="13.8" x14ac:dyDescent="0.25">
      <c r="A24" s="11" t="s">
        <v>139</v>
      </c>
      <c r="B24" s="12">
        <v>834419.86109999998</v>
      </c>
      <c r="C24" s="12">
        <v>782741.39254000003</v>
      </c>
      <c r="D24" s="13">
        <f t="shared" si="0"/>
        <v>-6.1933411426560721</v>
      </c>
      <c r="E24" s="13">
        <f t="shared" si="5"/>
        <v>4.218454724752128</v>
      </c>
      <c r="F24" s="12">
        <v>6946283.3812999995</v>
      </c>
      <c r="G24" s="12">
        <v>6287924.6272</v>
      </c>
      <c r="H24" s="13">
        <f t="shared" si="1"/>
        <v>-9.4778562572376295</v>
      </c>
      <c r="I24" s="13">
        <f t="shared" si="2"/>
        <v>4.3726477162970987</v>
      </c>
      <c r="J24" s="12">
        <v>10674188.209620001</v>
      </c>
      <c r="K24" s="12">
        <v>9693737.6331799999</v>
      </c>
      <c r="L24" s="13">
        <f t="shared" si="3"/>
        <v>-9.1852472261673253</v>
      </c>
      <c r="M24" s="13">
        <f t="shared" si="4"/>
        <v>4.3786257889463363</v>
      </c>
    </row>
    <row r="25" spans="1:13" ht="13.8" x14ac:dyDescent="0.25">
      <c r="A25" s="11" t="s">
        <v>140</v>
      </c>
      <c r="B25" s="12">
        <v>190885.04905999999</v>
      </c>
      <c r="C25" s="12">
        <v>168797.20348</v>
      </c>
      <c r="D25" s="13">
        <f t="shared" si="0"/>
        <v>-11.571281087109774</v>
      </c>
      <c r="E25" s="13">
        <f t="shared" si="5"/>
        <v>0.90970449158757649</v>
      </c>
      <c r="F25" s="12">
        <v>1323306.25544</v>
      </c>
      <c r="G25" s="12">
        <v>1328868.98869</v>
      </c>
      <c r="H25" s="13">
        <f t="shared" si="1"/>
        <v>0.42036627780849084</v>
      </c>
      <c r="I25" s="13">
        <f t="shared" si="2"/>
        <v>0.92410076347254921</v>
      </c>
      <c r="J25" s="12">
        <v>1960989.2415199999</v>
      </c>
      <c r="K25" s="12">
        <v>2062080.78525</v>
      </c>
      <c r="L25" s="13">
        <f t="shared" si="3"/>
        <v>5.1551299512302302</v>
      </c>
      <c r="M25" s="13">
        <f t="shared" si="4"/>
        <v>0.93143433903981177</v>
      </c>
    </row>
    <row r="26" spans="1:13" ht="13.8" x14ac:dyDescent="0.25">
      <c r="A26" s="11" t="s">
        <v>141</v>
      </c>
      <c r="B26" s="12">
        <v>224283.58918000001</v>
      </c>
      <c r="C26" s="12">
        <v>234421.25789000001</v>
      </c>
      <c r="D26" s="13">
        <f t="shared" si="0"/>
        <v>4.5200225068022952</v>
      </c>
      <c r="E26" s="13">
        <f t="shared" si="5"/>
        <v>1.2633744329266099</v>
      </c>
      <c r="F26" s="12">
        <v>1734295.7766799999</v>
      </c>
      <c r="G26" s="12">
        <v>1700799.2979299999</v>
      </c>
      <c r="H26" s="13">
        <f t="shared" si="1"/>
        <v>-1.9314167283577803</v>
      </c>
      <c r="I26" s="13">
        <f t="shared" si="2"/>
        <v>1.1827425751579028</v>
      </c>
      <c r="J26" s="12">
        <v>2845324.3993700002</v>
      </c>
      <c r="K26" s="12">
        <v>2719885.2168800002</v>
      </c>
      <c r="L26" s="13">
        <f t="shared" si="3"/>
        <v>-4.4086074163555571</v>
      </c>
      <c r="M26" s="13">
        <f t="shared" si="4"/>
        <v>1.2285621918258831</v>
      </c>
    </row>
    <row r="27" spans="1:13" ht="15.6" x14ac:dyDescent="0.3">
      <c r="A27" s="9" t="s">
        <v>19</v>
      </c>
      <c r="B27" s="8">
        <f>B28</f>
        <v>2921050.7971100002</v>
      </c>
      <c r="C27" s="8">
        <f>C28</f>
        <v>2665453.7861799998</v>
      </c>
      <c r="D27" s="10">
        <f t="shared" si="0"/>
        <v>-8.7501734370001483</v>
      </c>
      <c r="E27" s="10">
        <f t="shared" si="5"/>
        <v>14.365020458969616</v>
      </c>
      <c r="F27" s="8">
        <f>F28</f>
        <v>22687734.059009999</v>
      </c>
      <c r="G27" s="8">
        <f>G28</f>
        <v>19470715.003079999</v>
      </c>
      <c r="H27" s="10">
        <f t="shared" si="1"/>
        <v>-14.179552032665081</v>
      </c>
      <c r="I27" s="10">
        <f t="shared" si="2"/>
        <v>13.540012411185891</v>
      </c>
      <c r="J27" s="8">
        <f>J28</f>
        <v>32121177.9417</v>
      </c>
      <c r="K27" s="8">
        <f>K28</f>
        <v>30305165.68324</v>
      </c>
      <c r="L27" s="10">
        <f t="shared" si="3"/>
        <v>-5.6536290846994026</v>
      </c>
      <c r="M27" s="10">
        <f t="shared" si="4"/>
        <v>13.688732356932586</v>
      </c>
    </row>
    <row r="28" spans="1:13" ht="13.8" x14ac:dyDescent="0.25">
      <c r="A28" s="11" t="s">
        <v>142</v>
      </c>
      <c r="B28" s="12">
        <v>2921050.7971100002</v>
      </c>
      <c r="C28" s="12">
        <v>2665453.7861799998</v>
      </c>
      <c r="D28" s="13">
        <f t="shared" si="0"/>
        <v>-8.7501734370001483</v>
      </c>
      <c r="E28" s="13">
        <f t="shared" si="5"/>
        <v>14.365020458969616</v>
      </c>
      <c r="F28" s="12">
        <v>22687734.059009999</v>
      </c>
      <c r="G28" s="12">
        <v>19470715.003079999</v>
      </c>
      <c r="H28" s="13">
        <f t="shared" si="1"/>
        <v>-14.179552032665081</v>
      </c>
      <c r="I28" s="13">
        <f t="shared" si="2"/>
        <v>13.540012411185891</v>
      </c>
      <c r="J28" s="12">
        <v>32121177.9417</v>
      </c>
      <c r="K28" s="12">
        <v>30305165.68324</v>
      </c>
      <c r="L28" s="13">
        <f t="shared" si="3"/>
        <v>-5.6536290846994026</v>
      </c>
      <c r="M28" s="13">
        <f t="shared" si="4"/>
        <v>13.688732356932586</v>
      </c>
    </row>
    <row r="29" spans="1:13" ht="15.6" x14ac:dyDescent="0.3">
      <c r="A29" s="9" t="s">
        <v>21</v>
      </c>
      <c r="B29" s="8">
        <f>B30+B31+B32+B33+B34+B35+B36+B37+B38+B39+B40+B41</f>
        <v>11079142.365830002</v>
      </c>
      <c r="C29" s="8">
        <f>C30+C31+C32+C33+C34+C35+C36+C37+C38+C39+C40+C41</f>
        <v>11352764.97394</v>
      </c>
      <c r="D29" s="10">
        <f t="shared" si="0"/>
        <v>2.4697092886349865</v>
      </c>
      <c r="E29" s="10">
        <f t="shared" si="5"/>
        <v>61.183841176343954</v>
      </c>
      <c r="F29" s="8">
        <f>F30+F31+F32+F33+F34+F35+F36+F37+F38+F39+F40+F41</f>
        <v>90214197.388770014</v>
      </c>
      <c r="G29" s="8">
        <f>G30+G31+G32+G33+G34+G35+G36+G37+G38+G39+G40+G41</f>
        <v>88711441.666210026</v>
      </c>
      <c r="H29" s="10">
        <f t="shared" si="1"/>
        <v>-1.6657641103694547</v>
      </c>
      <c r="I29" s="10">
        <f t="shared" si="2"/>
        <v>61.690288260326909</v>
      </c>
      <c r="J29" s="8">
        <f>J30+J31+J32+J33+J34+J35+J36+J37+J38+J39+J40+J41</f>
        <v>139907992.69640997</v>
      </c>
      <c r="K29" s="8">
        <f>K30+K31+K32+K33+K34+K35+K36+K37+K38+K39+K40+K41</f>
        <v>135537818.98534998</v>
      </c>
      <c r="L29" s="10">
        <f t="shared" si="3"/>
        <v>-3.1236054687332571</v>
      </c>
      <c r="M29" s="10">
        <f t="shared" si="4"/>
        <v>61.221936475302364</v>
      </c>
    </row>
    <row r="30" spans="1:13" ht="13.8" x14ac:dyDescent="0.25">
      <c r="A30" s="11" t="s">
        <v>143</v>
      </c>
      <c r="B30" s="12">
        <v>1836867.0798299999</v>
      </c>
      <c r="C30" s="12">
        <v>1674160.01679</v>
      </c>
      <c r="D30" s="13">
        <f t="shared" si="0"/>
        <v>-8.8578572084300333</v>
      </c>
      <c r="E30" s="13">
        <f t="shared" si="5"/>
        <v>9.0226073389340691</v>
      </c>
      <c r="F30" s="12">
        <v>14237444.921429999</v>
      </c>
      <c r="G30" s="12">
        <v>13220253.78476</v>
      </c>
      <c r="H30" s="13">
        <f t="shared" si="1"/>
        <v>-7.1444781158657014</v>
      </c>
      <c r="I30" s="13">
        <f t="shared" si="2"/>
        <v>9.1934168979599349</v>
      </c>
      <c r="J30" s="12">
        <v>21625572.046939999</v>
      </c>
      <c r="K30" s="12">
        <v>20176886.404759999</v>
      </c>
      <c r="L30" s="13">
        <f t="shared" si="3"/>
        <v>-6.6989471494003192</v>
      </c>
      <c r="M30" s="13">
        <f t="shared" si="4"/>
        <v>9.1138256981627119</v>
      </c>
    </row>
    <row r="31" spans="1:13" ht="13.8" x14ac:dyDescent="0.25">
      <c r="A31" s="11" t="s">
        <v>144</v>
      </c>
      <c r="B31" s="12">
        <v>2264566.8483500001</v>
      </c>
      <c r="C31" s="12">
        <v>2738980.31439</v>
      </c>
      <c r="D31" s="13">
        <f t="shared" si="0"/>
        <v>20.949413190679937</v>
      </c>
      <c r="E31" s="13">
        <f t="shared" si="5"/>
        <v>14.761279470283172</v>
      </c>
      <c r="F31" s="12">
        <v>19563279.806189999</v>
      </c>
      <c r="G31" s="12">
        <v>22801643.205600001</v>
      </c>
      <c r="H31" s="13">
        <f t="shared" si="1"/>
        <v>16.553274458536109</v>
      </c>
      <c r="I31" s="13">
        <f t="shared" si="2"/>
        <v>15.85635308977708</v>
      </c>
      <c r="J31" s="12">
        <v>30118686.00296</v>
      </c>
      <c r="K31" s="12">
        <v>34215464.186970003</v>
      </c>
      <c r="L31" s="13">
        <f t="shared" si="3"/>
        <v>13.602114592938683</v>
      </c>
      <c r="M31" s="13">
        <f t="shared" si="4"/>
        <v>15.45499987095171</v>
      </c>
    </row>
    <row r="32" spans="1:13" ht="13.8" x14ac:dyDescent="0.25">
      <c r="A32" s="11" t="s">
        <v>145</v>
      </c>
      <c r="B32" s="12">
        <v>77395.488570000001</v>
      </c>
      <c r="C32" s="12">
        <v>304431.42813000001</v>
      </c>
      <c r="D32" s="13">
        <f t="shared" si="0"/>
        <v>293.34518555905021</v>
      </c>
      <c r="E32" s="13">
        <f t="shared" si="5"/>
        <v>1.6406826170144173</v>
      </c>
      <c r="F32" s="12">
        <v>799747.85676</v>
      </c>
      <c r="G32" s="12">
        <v>1182253.6340900001</v>
      </c>
      <c r="H32" s="13">
        <f t="shared" si="1"/>
        <v>47.828296643349177</v>
      </c>
      <c r="I32" s="13">
        <f t="shared" si="2"/>
        <v>0.82214386457898569</v>
      </c>
      <c r="J32" s="12">
        <v>1555482.7663</v>
      </c>
      <c r="K32" s="12">
        <v>1835569.1557700001</v>
      </c>
      <c r="L32" s="13">
        <f t="shared" si="3"/>
        <v>18.006396183754365</v>
      </c>
      <c r="M32" s="13">
        <f t="shared" si="4"/>
        <v>0.82911986552418948</v>
      </c>
    </row>
    <row r="33" spans="1:13" ht="13.8" x14ac:dyDescent="0.25">
      <c r="A33" s="11" t="s">
        <v>146</v>
      </c>
      <c r="B33" s="12">
        <v>1253655.895</v>
      </c>
      <c r="C33" s="12">
        <v>1402245.5643199999</v>
      </c>
      <c r="D33" s="13">
        <f t="shared" si="0"/>
        <v>11.852508324862132</v>
      </c>
      <c r="E33" s="13">
        <f t="shared" si="5"/>
        <v>7.5571695612943204</v>
      </c>
      <c r="F33" s="12">
        <v>9614063.2005899996</v>
      </c>
      <c r="G33" s="12">
        <v>10592582.305020001</v>
      </c>
      <c r="H33" s="13">
        <f t="shared" si="1"/>
        <v>10.17799741913441</v>
      </c>
      <c r="I33" s="13">
        <f t="shared" si="2"/>
        <v>7.3661237326821967</v>
      </c>
      <c r="J33" s="12">
        <v>14704231.248050001</v>
      </c>
      <c r="K33" s="12">
        <v>16144572.16938</v>
      </c>
      <c r="L33" s="13">
        <f t="shared" si="3"/>
        <v>9.7954180469040839</v>
      </c>
      <c r="M33" s="13">
        <f t="shared" si="4"/>
        <v>7.2924441249976963</v>
      </c>
    </row>
    <row r="34" spans="1:13" ht="13.8" x14ac:dyDescent="0.25">
      <c r="A34" s="11" t="s">
        <v>147</v>
      </c>
      <c r="B34" s="12">
        <v>848008.80617</v>
      </c>
      <c r="C34" s="12">
        <v>976162.59083999996</v>
      </c>
      <c r="D34" s="13">
        <f t="shared" si="0"/>
        <v>15.11231767141685</v>
      </c>
      <c r="E34" s="13">
        <f t="shared" si="5"/>
        <v>5.2608661464710282</v>
      </c>
      <c r="F34" s="12">
        <v>6528799.2892800001</v>
      </c>
      <c r="G34" s="12">
        <v>7334715.5659800004</v>
      </c>
      <c r="H34" s="13">
        <f t="shared" si="1"/>
        <v>12.344019795849432</v>
      </c>
      <c r="I34" s="13">
        <f t="shared" si="2"/>
        <v>5.100590285471168</v>
      </c>
      <c r="J34" s="12">
        <v>9983722.4487999994</v>
      </c>
      <c r="K34" s="12">
        <v>11167714.982620001</v>
      </c>
      <c r="L34" s="13">
        <f t="shared" si="3"/>
        <v>11.85922925934617</v>
      </c>
      <c r="M34" s="13">
        <f t="shared" si="4"/>
        <v>5.0444159597561837</v>
      </c>
    </row>
    <row r="35" spans="1:13" ht="13.8" x14ac:dyDescent="0.25">
      <c r="A35" s="11" t="s">
        <v>148</v>
      </c>
      <c r="B35" s="12">
        <v>1131631.90488</v>
      </c>
      <c r="C35" s="12">
        <v>1067447.73749</v>
      </c>
      <c r="D35" s="13">
        <f t="shared" si="0"/>
        <v>-5.6718237717772961</v>
      </c>
      <c r="E35" s="13">
        <f t="shared" si="5"/>
        <v>5.7528322822285727</v>
      </c>
      <c r="F35" s="12">
        <v>9920799.71318</v>
      </c>
      <c r="G35" s="12">
        <v>8563125.9348900001</v>
      </c>
      <c r="H35" s="13">
        <f t="shared" si="1"/>
        <v>-13.685124360350711</v>
      </c>
      <c r="I35" s="13">
        <f t="shared" si="2"/>
        <v>5.954831726447515</v>
      </c>
      <c r="J35" s="12">
        <v>14643022.50547</v>
      </c>
      <c r="K35" s="12">
        <v>13022595.207140001</v>
      </c>
      <c r="L35" s="13">
        <f t="shared" si="3"/>
        <v>-11.066207797773158</v>
      </c>
      <c r="M35" s="13">
        <f t="shared" si="4"/>
        <v>5.8822585643146379</v>
      </c>
    </row>
    <row r="36" spans="1:13" ht="13.8" x14ac:dyDescent="0.25">
      <c r="A36" s="11" t="s">
        <v>149</v>
      </c>
      <c r="B36" s="12">
        <v>1804277.5189499999</v>
      </c>
      <c r="C36" s="12">
        <v>1351817.0248</v>
      </c>
      <c r="D36" s="13">
        <f t="shared" si="0"/>
        <v>-25.077100911466744</v>
      </c>
      <c r="E36" s="13">
        <f t="shared" si="5"/>
        <v>7.2853933235382193</v>
      </c>
      <c r="F36" s="12">
        <v>15229098.070180001</v>
      </c>
      <c r="G36" s="12">
        <v>9685966.15429</v>
      </c>
      <c r="H36" s="13">
        <f t="shared" si="1"/>
        <v>-36.398294175700215</v>
      </c>
      <c r="I36" s="13">
        <f t="shared" si="2"/>
        <v>6.7356592668870796</v>
      </c>
      <c r="J36" s="12">
        <v>24340070.22515</v>
      </c>
      <c r="K36" s="12">
        <v>15483839.413589999</v>
      </c>
      <c r="L36" s="13">
        <f t="shared" si="3"/>
        <v>-36.385395480120977</v>
      </c>
      <c r="M36" s="13">
        <f t="shared" si="4"/>
        <v>6.9939935589125275</v>
      </c>
    </row>
    <row r="37" spans="1:13" ht="13.8" x14ac:dyDescent="0.25">
      <c r="A37" s="14" t="s">
        <v>150</v>
      </c>
      <c r="B37" s="12">
        <v>473865.71408000001</v>
      </c>
      <c r="C37" s="12">
        <v>395718.77431000001</v>
      </c>
      <c r="D37" s="13">
        <f t="shared" si="0"/>
        <v>-16.491368218466825</v>
      </c>
      <c r="E37" s="13">
        <f t="shared" si="5"/>
        <v>2.1326606067735634</v>
      </c>
      <c r="F37" s="12">
        <v>3718156.1764699998</v>
      </c>
      <c r="G37" s="12">
        <v>3156707.43524</v>
      </c>
      <c r="H37" s="13">
        <f t="shared" si="1"/>
        <v>-15.100192530455692</v>
      </c>
      <c r="I37" s="13">
        <f t="shared" si="2"/>
        <v>2.1951868662692262</v>
      </c>
      <c r="J37" s="12">
        <v>5328067.5636</v>
      </c>
      <c r="K37" s="12">
        <v>4885648.3217399996</v>
      </c>
      <c r="L37" s="13">
        <f t="shared" si="3"/>
        <v>-8.3035591530876207</v>
      </c>
      <c r="M37" s="13">
        <f t="shared" si="4"/>
        <v>2.2068294549328993</v>
      </c>
    </row>
    <row r="38" spans="1:13" ht="13.8" x14ac:dyDescent="0.25">
      <c r="A38" s="11" t="s">
        <v>151</v>
      </c>
      <c r="B38" s="12">
        <v>500628.32678</v>
      </c>
      <c r="C38" s="12">
        <v>460344.14483</v>
      </c>
      <c r="D38" s="13">
        <f t="shared" si="0"/>
        <v>-8.0467244450797519</v>
      </c>
      <c r="E38" s="13">
        <f t="shared" si="5"/>
        <v>2.4809483071650043</v>
      </c>
      <c r="F38" s="12">
        <v>3567763.6847799998</v>
      </c>
      <c r="G38" s="12">
        <v>4007905.9702900001</v>
      </c>
      <c r="H38" s="13">
        <f t="shared" si="1"/>
        <v>12.33664346625976</v>
      </c>
      <c r="I38" s="13">
        <f t="shared" si="2"/>
        <v>2.7871137023991328</v>
      </c>
      <c r="J38" s="12">
        <v>6971761.0380600002</v>
      </c>
      <c r="K38" s="12">
        <v>6297469.6114800004</v>
      </c>
      <c r="L38" s="13">
        <f t="shared" si="3"/>
        <v>-9.6717518414491117</v>
      </c>
      <c r="M38" s="13">
        <f t="shared" si="4"/>
        <v>2.844543961201325</v>
      </c>
    </row>
    <row r="39" spans="1:13" ht="13.8" x14ac:dyDescent="0.25">
      <c r="A39" s="11" t="s">
        <v>152</v>
      </c>
      <c r="B39" s="12">
        <v>333532.23485000001</v>
      </c>
      <c r="C39" s="12">
        <v>376127.08672000002</v>
      </c>
      <c r="D39" s="13">
        <f>(C39-B39)/B39*100</f>
        <v>12.770835145561346</v>
      </c>
      <c r="E39" s="13">
        <f t="shared" si="5"/>
        <v>2.0270744606114008</v>
      </c>
      <c r="F39" s="12">
        <v>2583059.8983100001</v>
      </c>
      <c r="G39" s="12">
        <v>3410444.07418</v>
      </c>
      <c r="H39" s="13">
        <f t="shared" si="1"/>
        <v>32.03116491457773</v>
      </c>
      <c r="I39" s="13">
        <f t="shared" si="2"/>
        <v>2.3716363310103374</v>
      </c>
      <c r="J39" s="12">
        <v>3938509.82755</v>
      </c>
      <c r="K39" s="12">
        <v>5191895.8421999998</v>
      </c>
      <c r="L39" s="13">
        <f t="shared" si="3"/>
        <v>31.823864088963933</v>
      </c>
      <c r="M39" s="13">
        <f t="shared" si="4"/>
        <v>2.3451603383990669</v>
      </c>
    </row>
    <row r="40" spans="1:13" ht="13.8" x14ac:dyDescent="0.25">
      <c r="A40" s="11" t="s">
        <v>153</v>
      </c>
      <c r="B40" s="12">
        <v>544491.95169999998</v>
      </c>
      <c r="C40" s="12">
        <v>605330.29131999996</v>
      </c>
      <c r="D40" s="13">
        <f>(C40-B40)/B40*100</f>
        <v>11.173413937534239</v>
      </c>
      <c r="E40" s="13">
        <f t="shared" si="5"/>
        <v>3.2623270620301876</v>
      </c>
      <c r="F40" s="12">
        <v>4363578.8387599997</v>
      </c>
      <c r="G40" s="12">
        <v>4755843.6018700004</v>
      </c>
      <c r="H40" s="13">
        <f t="shared" si="1"/>
        <v>8.9895193281639134</v>
      </c>
      <c r="I40" s="13">
        <f t="shared" si="2"/>
        <v>3.3072324968442377</v>
      </c>
      <c r="J40" s="12">
        <v>6556392.3638000004</v>
      </c>
      <c r="K40" s="12">
        <v>7068996.4370299997</v>
      </c>
      <c r="L40" s="13">
        <f t="shared" si="3"/>
        <v>7.8183861609664342</v>
      </c>
      <c r="M40" s="13">
        <f t="shared" si="4"/>
        <v>3.1930398028521281</v>
      </c>
    </row>
    <row r="41" spans="1:13" ht="13.8" x14ac:dyDescent="0.25">
      <c r="A41" s="11" t="s">
        <v>154</v>
      </c>
      <c r="B41" s="12">
        <v>10220.596670000001</v>
      </c>
      <c r="C41" s="12">
        <v>0</v>
      </c>
      <c r="D41" s="13">
        <f t="shared" si="0"/>
        <v>-100</v>
      </c>
      <c r="E41" s="13">
        <f t="shared" si="5"/>
        <v>0</v>
      </c>
      <c r="F41" s="12">
        <v>88405.932839999994</v>
      </c>
      <c r="G41" s="12">
        <v>0</v>
      </c>
      <c r="H41" s="13">
        <f t="shared" si="1"/>
        <v>-100</v>
      </c>
      <c r="I41" s="13">
        <f t="shared" si="2"/>
        <v>0</v>
      </c>
      <c r="J41" s="12">
        <v>142474.65973000001</v>
      </c>
      <c r="K41" s="12">
        <v>47167.252670000002</v>
      </c>
      <c r="L41" s="13">
        <f t="shared" si="3"/>
        <v>-66.894286493201378</v>
      </c>
      <c r="M41" s="13">
        <f t="shared" si="4"/>
        <v>2.1305275297290996E-2</v>
      </c>
    </row>
    <row r="42" spans="1:13" ht="15.6" x14ac:dyDescent="0.3">
      <c r="A42" s="9" t="s">
        <v>31</v>
      </c>
      <c r="B42" s="8">
        <f>B43</f>
        <v>593089.54356999998</v>
      </c>
      <c r="C42" s="8">
        <f>C43</f>
        <v>496750.43700999999</v>
      </c>
      <c r="D42" s="10">
        <f t="shared" si="0"/>
        <v>-16.243602269583675</v>
      </c>
      <c r="E42" s="10">
        <f t="shared" si="5"/>
        <v>2.6771539719236612</v>
      </c>
      <c r="F42" s="8">
        <f>F43</f>
        <v>4436483.3115699999</v>
      </c>
      <c r="G42" s="8">
        <f>G43</f>
        <v>3774739.1164199999</v>
      </c>
      <c r="H42" s="10">
        <f t="shared" si="1"/>
        <v>-14.915962682068997</v>
      </c>
      <c r="I42" s="10">
        <f t="shared" si="2"/>
        <v>2.6249685477513678</v>
      </c>
      <c r="J42" s="8">
        <f>J43</f>
        <v>6563169.31415</v>
      </c>
      <c r="K42" s="8">
        <f>K43</f>
        <v>5793332.3078100001</v>
      </c>
      <c r="L42" s="10">
        <f t="shared" si="3"/>
        <v>-11.729653304543795</v>
      </c>
      <c r="M42" s="10">
        <f t="shared" si="4"/>
        <v>2.6168269873620824</v>
      </c>
    </row>
    <row r="43" spans="1:13" ht="13.8" x14ac:dyDescent="0.25">
      <c r="A43" s="11" t="s">
        <v>155</v>
      </c>
      <c r="B43" s="12">
        <v>593089.54356999998</v>
      </c>
      <c r="C43" s="12">
        <v>496750.43700999999</v>
      </c>
      <c r="D43" s="13">
        <f t="shared" si="0"/>
        <v>-16.243602269583675</v>
      </c>
      <c r="E43" s="13">
        <f t="shared" si="5"/>
        <v>2.6771539719236612</v>
      </c>
      <c r="F43" s="12">
        <v>4436483.3115699999</v>
      </c>
      <c r="G43" s="12">
        <v>3774739.1164199999</v>
      </c>
      <c r="H43" s="13">
        <f t="shared" si="1"/>
        <v>-14.915962682068997</v>
      </c>
      <c r="I43" s="13">
        <f t="shared" si="2"/>
        <v>2.6249685477513678</v>
      </c>
      <c r="J43" s="12">
        <v>6563169.31415</v>
      </c>
      <c r="K43" s="12">
        <v>5793332.3078100001</v>
      </c>
      <c r="L43" s="13">
        <f t="shared" si="3"/>
        <v>-11.729653304543795</v>
      </c>
      <c r="M43" s="13">
        <f t="shared" si="4"/>
        <v>2.6168269873620824</v>
      </c>
    </row>
    <row r="44" spans="1:13" ht="15.6" x14ac:dyDescent="0.3">
      <c r="A44" s="9" t="s">
        <v>33</v>
      </c>
      <c r="B44" s="8">
        <f>B8+B22+B42</f>
        <v>18602684.092130002</v>
      </c>
      <c r="C44" s="8">
        <f>C8+C22+C42</f>
        <v>18555168.743360002</v>
      </c>
      <c r="D44" s="10">
        <f t="shared" si="0"/>
        <v>-0.25542200541964666</v>
      </c>
      <c r="E44" s="10">
        <f t="shared" si="5"/>
        <v>100</v>
      </c>
      <c r="F44" s="15">
        <f>F8+F22+F42</f>
        <v>148809655.45269001</v>
      </c>
      <c r="G44" s="15">
        <f>G8+G22+G42</f>
        <v>143801308.38724002</v>
      </c>
      <c r="H44" s="16">
        <f t="shared" si="1"/>
        <v>-3.3656062506254849</v>
      </c>
      <c r="I44" s="16">
        <f t="shared" si="2"/>
        <v>100</v>
      </c>
      <c r="J44" s="15">
        <f>J8+J22+J42</f>
        <v>227321273.73613</v>
      </c>
      <c r="K44" s="15">
        <f>K8+K22+K42</f>
        <v>221387670.47989002</v>
      </c>
      <c r="L44" s="16">
        <f t="shared" si="3"/>
        <v>-2.610227876484446</v>
      </c>
      <c r="M44" s="16">
        <f t="shared" si="4"/>
        <v>100</v>
      </c>
    </row>
    <row r="45" spans="1:13" ht="30" x14ac:dyDescent="0.25">
      <c r="A45" s="137" t="s">
        <v>221</v>
      </c>
      <c r="B45" s="138">
        <f>B46-B44</f>
        <v>2673165.5698699988</v>
      </c>
      <c r="C45" s="138">
        <f>C46-C44</f>
        <v>3064074.5946399979</v>
      </c>
      <c r="D45" s="139">
        <f t="shared" si="0"/>
        <v>14.623449784631552</v>
      </c>
      <c r="E45" s="139">
        <f t="shared" ref="E45:E46" si="6">C45/C$46*100</f>
        <v>14.172903957532569</v>
      </c>
      <c r="F45" s="138">
        <f>F46-F44</f>
        <v>16692745.539310008</v>
      </c>
      <c r="G45" s="138">
        <f>G46-G44</f>
        <v>21105425.581759989</v>
      </c>
      <c r="H45" s="140">
        <f t="shared" si="1"/>
        <v>26.434716997623259</v>
      </c>
      <c r="I45" s="139">
        <f t="shared" ref="I45:I46" si="7">G45/G$46*100</f>
        <v>12.798401298595541</v>
      </c>
      <c r="J45" s="138">
        <f>J46-J44</f>
        <v>23299105.02087</v>
      </c>
      <c r="K45" s="138">
        <f>K46-K44</f>
        <v>32186410.160109967</v>
      </c>
      <c r="L45" s="140">
        <f t="shared" si="3"/>
        <v>38.144405681159121</v>
      </c>
      <c r="M45" s="139">
        <f t="shared" ref="M45:M46" si="8">K45/K$46*100</f>
        <v>12.693099420443183</v>
      </c>
    </row>
    <row r="46" spans="1:13" ht="21" x14ac:dyDescent="0.25">
      <c r="A46" s="141" t="s">
        <v>222</v>
      </c>
      <c r="B46" s="142">
        <v>21275849.662</v>
      </c>
      <c r="C46" s="142">
        <v>21619243.338</v>
      </c>
      <c r="D46" s="143">
        <f t="shared" si="0"/>
        <v>1.6140068737810349</v>
      </c>
      <c r="E46" s="144">
        <f t="shared" si="6"/>
        <v>100</v>
      </c>
      <c r="F46" s="142">
        <v>165502400.99200001</v>
      </c>
      <c r="G46" s="142">
        <v>164906733.96900001</v>
      </c>
      <c r="H46" s="143">
        <f t="shared" si="1"/>
        <v>-0.35991442989929495</v>
      </c>
      <c r="I46" s="144">
        <f t="shared" si="7"/>
        <v>100</v>
      </c>
      <c r="J46" s="142">
        <v>250620378.757</v>
      </c>
      <c r="K46" s="142">
        <v>253574080.63999999</v>
      </c>
      <c r="L46" s="143">
        <f t="shared" si="3"/>
        <v>1.1785561484063825</v>
      </c>
      <c r="M46" s="144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Q44" sqref="Q44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4"/>
      <c r="B1" s="108" t="s">
        <v>60</v>
      </c>
      <c r="C1" s="109" t="s">
        <v>44</v>
      </c>
      <c r="D1" s="109" t="s">
        <v>45</v>
      </c>
      <c r="E1" s="109" t="s">
        <v>46</v>
      </c>
      <c r="F1" s="109" t="s">
        <v>47</v>
      </c>
      <c r="G1" s="109" t="s">
        <v>48</v>
      </c>
      <c r="H1" s="109" t="s">
        <v>49</v>
      </c>
      <c r="I1" s="109" t="s">
        <v>0</v>
      </c>
      <c r="J1" s="109" t="s">
        <v>61</v>
      </c>
      <c r="K1" s="109" t="s">
        <v>50</v>
      </c>
      <c r="L1" s="109" t="s">
        <v>51</v>
      </c>
      <c r="M1" s="109" t="s">
        <v>52</v>
      </c>
      <c r="N1" s="109" t="s">
        <v>53</v>
      </c>
      <c r="O1" s="110" t="s">
        <v>42</v>
      </c>
    </row>
    <row r="2" spans="1:15" s="37" customFormat="1" ht="15" thickTop="1" thickBot="1" x14ac:dyDescent="0.3">
      <c r="A2" s="85">
        <v>2023</v>
      </c>
      <c r="B2" s="111" t="s">
        <v>2</v>
      </c>
      <c r="C2" s="112">
        <f>C4+C6+C8+C10+C12+C14+C16+C18+C20+C22</f>
        <v>2860247.1643099994</v>
      </c>
      <c r="D2" s="112">
        <f t="shared" ref="D2:O2" si="0">D4+D6+D8+D10+D12+D14+D16+D18+D20+D22</f>
        <v>2544206.3225000002</v>
      </c>
      <c r="E2" s="112">
        <f t="shared" si="0"/>
        <v>3181702.68487</v>
      </c>
      <c r="F2" s="112">
        <f t="shared" si="0"/>
        <v>2552501.2471599998</v>
      </c>
      <c r="G2" s="112">
        <f t="shared" si="0"/>
        <v>2886250.9532799996</v>
      </c>
      <c r="H2" s="112">
        <f t="shared" si="0"/>
        <v>2569052.6096100002</v>
      </c>
      <c r="I2" s="112">
        <f t="shared" si="0"/>
        <v>3078619.0136599997</v>
      </c>
      <c r="J2" s="112">
        <f t="shared" si="0"/>
        <v>2854239.6923200004</v>
      </c>
      <c r="K2" s="112"/>
      <c r="L2" s="112"/>
      <c r="M2" s="112"/>
      <c r="N2" s="112"/>
      <c r="O2" s="112">
        <f t="shared" si="0"/>
        <v>22526819.687710002</v>
      </c>
    </row>
    <row r="3" spans="1:15" ht="14.4" thickTop="1" x14ac:dyDescent="0.25">
      <c r="A3" s="84">
        <v>2022</v>
      </c>
      <c r="B3" s="111" t="s">
        <v>2</v>
      </c>
      <c r="C3" s="112">
        <f>C5+C7+C9+C11+C13+C15+C17+C19+C21+C23</f>
        <v>2549557.3796999999</v>
      </c>
      <c r="D3" s="112">
        <f t="shared" ref="D3:O3" si="1">D5+D7+D9+D11+D13+D15+D17+D19+D21+D23</f>
        <v>2742220.7013499998</v>
      </c>
      <c r="E3" s="112">
        <f t="shared" si="1"/>
        <v>2963244.4834699999</v>
      </c>
      <c r="F3" s="112">
        <f t="shared" si="1"/>
        <v>2748701.2679500002</v>
      </c>
      <c r="G3" s="112">
        <f t="shared" si="1"/>
        <v>2408019.7858600002</v>
      </c>
      <c r="H3" s="112">
        <f t="shared" si="1"/>
        <v>2984263.70101</v>
      </c>
      <c r="I3" s="112">
        <f t="shared" si="1"/>
        <v>2311535.0742999995</v>
      </c>
      <c r="J3" s="112">
        <f t="shared" si="1"/>
        <v>2759812.8862800002</v>
      </c>
      <c r="K3" s="112">
        <f t="shared" si="1"/>
        <v>2981895.0395499999</v>
      </c>
      <c r="L3" s="112">
        <f t="shared" si="1"/>
        <v>3023924.3570100004</v>
      </c>
      <c r="M3" s="112">
        <f t="shared" si="1"/>
        <v>3317752.2097399998</v>
      </c>
      <c r="N3" s="112">
        <f t="shared" si="1"/>
        <v>3425258.5741699999</v>
      </c>
      <c r="O3" s="112">
        <f t="shared" si="1"/>
        <v>34216185.460390002</v>
      </c>
    </row>
    <row r="4" spans="1:15" s="37" customFormat="1" ht="13.8" x14ac:dyDescent="0.25">
      <c r="A4" s="85">
        <v>2023</v>
      </c>
      <c r="B4" s="113" t="s">
        <v>129</v>
      </c>
      <c r="C4" s="114">
        <v>982581.49841999996</v>
      </c>
      <c r="D4" s="114">
        <v>822385.48898000002</v>
      </c>
      <c r="E4" s="114">
        <v>1114715.13775</v>
      </c>
      <c r="F4" s="114">
        <v>857081.36858999997</v>
      </c>
      <c r="G4" s="114">
        <v>937161.11941000004</v>
      </c>
      <c r="H4" s="114">
        <v>772952.46490999998</v>
      </c>
      <c r="I4" s="114">
        <v>1373825.3101999999</v>
      </c>
      <c r="J4" s="114">
        <v>1158612.9820099999</v>
      </c>
      <c r="K4" s="114"/>
      <c r="L4" s="114"/>
      <c r="M4" s="114"/>
      <c r="N4" s="114"/>
      <c r="O4" s="115">
        <v>8019315.3702699998</v>
      </c>
    </row>
    <row r="5" spans="1:15" ht="13.8" x14ac:dyDescent="0.25">
      <c r="A5" s="84">
        <v>2022</v>
      </c>
      <c r="B5" s="113" t="s">
        <v>129</v>
      </c>
      <c r="C5" s="114">
        <v>828945.51020000002</v>
      </c>
      <c r="D5" s="114">
        <v>938099.47031999996</v>
      </c>
      <c r="E5" s="114">
        <v>960869.57848000003</v>
      </c>
      <c r="F5" s="114">
        <v>811604.11647000001</v>
      </c>
      <c r="G5" s="114">
        <v>864789.17327999999</v>
      </c>
      <c r="H5" s="114">
        <v>994703.55980000005</v>
      </c>
      <c r="I5" s="114">
        <v>826188.97987000004</v>
      </c>
      <c r="J5" s="114">
        <v>993087.55908000004</v>
      </c>
      <c r="K5" s="114">
        <v>1008996.6328500001</v>
      </c>
      <c r="L5" s="114">
        <v>1039700.78813</v>
      </c>
      <c r="M5" s="114">
        <v>1072880.19361</v>
      </c>
      <c r="N5" s="114">
        <v>1122233.1863200001</v>
      </c>
      <c r="O5" s="115">
        <v>11462098.74841</v>
      </c>
    </row>
    <row r="6" spans="1:15" s="37" customFormat="1" ht="13.8" x14ac:dyDescent="0.25">
      <c r="A6" s="85">
        <v>2023</v>
      </c>
      <c r="B6" s="113" t="s">
        <v>130</v>
      </c>
      <c r="C6" s="114">
        <v>324176.46178999997</v>
      </c>
      <c r="D6" s="114">
        <v>308071.88037999999</v>
      </c>
      <c r="E6" s="114">
        <v>306940.14425000001</v>
      </c>
      <c r="F6" s="114">
        <v>234987.49570999999</v>
      </c>
      <c r="G6" s="114">
        <v>248974.95183000001</v>
      </c>
      <c r="H6" s="114">
        <v>272507.56763000001</v>
      </c>
      <c r="I6" s="114">
        <v>197252.57467999999</v>
      </c>
      <c r="J6" s="114">
        <v>157798.89626000001</v>
      </c>
      <c r="K6" s="114"/>
      <c r="L6" s="114"/>
      <c r="M6" s="114"/>
      <c r="N6" s="114"/>
      <c r="O6" s="115">
        <v>2050709.9725299999</v>
      </c>
    </row>
    <row r="7" spans="1:15" ht="13.8" x14ac:dyDescent="0.25">
      <c r="A7" s="84">
        <v>2022</v>
      </c>
      <c r="B7" s="113" t="s">
        <v>130</v>
      </c>
      <c r="C7" s="114">
        <v>284427.62802</v>
      </c>
      <c r="D7" s="114">
        <v>253755.51634</v>
      </c>
      <c r="E7" s="114">
        <v>224880.32947</v>
      </c>
      <c r="F7" s="114">
        <v>209873.58611</v>
      </c>
      <c r="G7" s="114">
        <v>189527.81724</v>
      </c>
      <c r="H7" s="114">
        <v>293428.89767999999</v>
      </c>
      <c r="I7" s="114">
        <v>155047.71494000001</v>
      </c>
      <c r="J7" s="114">
        <v>154822.78200000001</v>
      </c>
      <c r="K7" s="114">
        <v>178508.83384000001</v>
      </c>
      <c r="L7" s="114">
        <v>238876.24402000001</v>
      </c>
      <c r="M7" s="114">
        <v>354076.34114999999</v>
      </c>
      <c r="N7" s="114">
        <v>414746.53094999999</v>
      </c>
      <c r="O7" s="115">
        <v>2951972.2217600001</v>
      </c>
    </row>
    <row r="8" spans="1:15" s="37" customFormat="1" ht="13.8" x14ac:dyDescent="0.25">
      <c r="A8" s="85">
        <v>2023</v>
      </c>
      <c r="B8" s="113" t="s">
        <v>131</v>
      </c>
      <c r="C8" s="114">
        <v>170441.55046999999</v>
      </c>
      <c r="D8" s="114">
        <v>170736.32375000001</v>
      </c>
      <c r="E8" s="114">
        <v>208492.76095</v>
      </c>
      <c r="F8" s="114">
        <v>168446.80403</v>
      </c>
      <c r="G8" s="114">
        <v>185262.12427</v>
      </c>
      <c r="H8" s="114">
        <v>169943.6525</v>
      </c>
      <c r="I8" s="114">
        <v>185804.61637</v>
      </c>
      <c r="J8" s="114">
        <v>222874.06844999999</v>
      </c>
      <c r="K8" s="114"/>
      <c r="L8" s="114"/>
      <c r="M8" s="114"/>
      <c r="N8" s="114"/>
      <c r="O8" s="115">
        <v>1482001.9007900001</v>
      </c>
    </row>
    <row r="9" spans="1:15" ht="13.8" x14ac:dyDescent="0.25">
      <c r="A9" s="84">
        <v>2022</v>
      </c>
      <c r="B9" s="113" t="s">
        <v>131</v>
      </c>
      <c r="C9" s="114">
        <v>172966.68771</v>
      </c>
      <c r="D9" s="114">
        <v>202800.77635999999</v>
      </c>
      <c r="E9" s="114">
        <v>229785.32113999999</v>
      </c>
      <c r="F9" s="114">
        <v>206672.23843999999</v>
      </c>
      <c r="G9" s="114">
        <v>157716.62091999999</v>
      </c>
      <c r="H9" s="114">
        <v>182173.97292</v>
      </c>
      <c r="I9" s="114">
        <v>160742.92937999999</v>
      </c>
      <c r="J9" s="114">
        <v>235788.68835000001</v>
      </c>
      <c r="K9" s="114">
        <v>261484.11749999999</v>
      </c>
      <c r="L9" s="114">
        <v>246193.94370999999</v>
      </c>
      <c r="M9" s="114">
        <v>231119.84904999999</v>
      </c>
      <c r="N9" s="114">
        <v>237137.17118999999</v>
      </c>
      <c r="O9" s="115">
        <v>2524582.3166700001</v>
      </c>
    </row>
    <row r="10" spans="1:15" s="37" customFormat="1" ht="13.8" x14ac:dyDescent="0.25">
      <c r="A10" s="85">
        <v>2023</v>
      </c>
      <c r="B10" s="113" t="s">
        <v>132</v>
      </c>
      <c r="C10" s="114">
        <v>127562.32638</v>
      </c>
      <c r="D10" s="114">
        <v>106488.92019</v>
      </c>
      <c r="E10" s="114">
        <v>149250.61898</v>
      </c>
      <c r="F10" s="114">
        <v>109147.45918000001</v>
      </c>
      <c r="G10" s="114">
        <v>119629.40794</v>
      </c>
      <c r="H10" s="114">
        <v>111860.72934999999</v>
      </c>
      <c r="I10" s="114">
        <v>101384.81690000001</v>
      </c>
      <c r="J10" s="114">
        <v>116027.86864</v>
      </c>
      <c r="K10" s="114"/>
      <c r="L10" s="114"/>
      <c r="M10" s="114"/>
      <c r="N10" s="114"/>
      <c r="O10" s="115">
        <v>941352.14755999995</v>
      </c>
    </row>
    <row r="11" spans="1:15" ht="13.8" x14ac:dyDescent="0.25">
      <c r="A11" s="84">
        <v>2022</v>
      </c>
      <c r="B11" s="113" t="s">
        <v>132</v>
      </c>
      <c r="C11" s="114">
        <v>119385.47077</v>
      </c>
      <c r="D11" s="114">
        <v>126400.26445</v>
      </c>
      <c r="E11" s="114">
        <v>155057.61134999999</v>
      </c>
      <c r="F11" s="114">
        <v>138195.41055</v>
      </c>
      <c r="G11" s="114">
        <v>94807.453850000005</v>
      </c>
      <c r="H11" s="114">
        <v>119314.41304</v>
      </c>
      <c r="I11" s="114">
        <v>74147.693660000004</v>
      </c>
      <c r="J11" s="114">
        <v>105840.06853</v>
      </c>
      <c r="K11" s="114">
        <v>146579.94868</v>
      </c>
      <c r="L11" s="114">
        <v>176568.07123999999</v>
      </c>
      <c r="M11" s="114">
        <v>168028.51066999999</v>
      </c>
      <c r="N11" s="114">
        <v>145344.91847</v>
      </c>
      <c r="O11" s="115">
        <v>1569669.8352600001</v>
      </c>
    </row>
    <row r="12" spans="1:15" s="37" customFormat="1" ht="13.8" x14ac:dyDescent="0.25">
      <c r="A12" s="85">
        <v>2023</v>
      </c>
      <c r="B12" s="113" t="s">
        <v>133</v>
      </c>
      <c r="C12" s="114">
        <v>142081.73874</v>
      </c>
      <c r="D12" s="114">
        <v>155720.60957</v>
      </c>
      <c r="E12" s="114">
        <v>156007.13349000001</v>
      </c>
      <c r="F12" s="114">
        <v>124398.74106</v>
      </c>
      <c r="G12" s="114">
        <v>143214.07701000001</v>
      </c>
      <c r="H12" s="114">
        <v>119157.58912999999</v>
      </c>
      <c r="I12" s="114">
        <v>126884.69626</v>
      </c>
      <c r="J12" s="114">
        <v>92132.327980000002</v>
      </c>
      <c r="K12" s="114"/>
      <c r="L12" s="114"/>
      <c r="M12" s="114"/>
      <c r="N12" s="114"/>
      <c r="O12" s="115">
        <v>1059596.9132399999</v>
      </c>
    </row>
    <row r="13" spans="1:15" ht="13.8" x14ac:dyDescent="0.25">
      <c r="A13" s="84">
        <v>2022</v>
      </c>
      <c r="B13" s="113" t="s">
        <v>133</v>
      </c>
      <c r="C13" s="114">
        <v>181950.72448999999</v>
      </c>
      <c r="D13" s="114">
        <v>165835.78760000001</v>
      </c>
      <c r="E13" s="114">
        <v>147564.06748999999</v>
      </c>
      <c r="F13" s="114">
        <v>124825.16201</v>
      </c>
      <c r="G13" s="114">
        <v>99421.289829999994</v>
      </c>
      <c r="H13" s="114">
        <v>111564.36086</v>
      </c>
      <c r="I13" s="114">
        <v>85829.990950000007</v>
      </c>
      <c r="J13" s="114">
        <v>90782.418600000005</v>
      </c>
      <c r="K13" s="114">
        <v>135250.18925</v>
      </c>
      <c r="L13" s="114">
        <v>177423.31140999999</v>
      </c>
      <c r="M13" s="114">
        <v>223769.94023000001</v>
      </c>
      <c r="N13" s="114">
        <v>202835.93794999999</v>
      </c>
      <c r="O13" s="115">
        <v>1747053.1806699999</v>
      </c>
    </row>
    <row r="14" spans="1:15" s="37" customFormat="1" ht="13.8" x14ac:dyDescent="0.25">
      <c r="A14" s="85">
        <v>2023</v>
      </c>
      <c r="B14" s="113" t="s">
        <v>134</v>
      </c>
      <c r="C14" s="114">
        <v>119104.41473999999</v>
      </c>
      <c r="D14" s="114">
        <v>81393.866899999994</v>
      </c>
      <c r="E14" s="114">
        <v>91928.388930000001</v>
      </c>
      <c r="F14" s="114">
        <v>84225.148029999997</v>
      </c>
      <c r="G14" s="114">
        <v>103626.08791</v>
      </c>
      <c r="H14" s="114">
        <v>79520.73646</v>
      </c>
      <c r="I14" s="114">
        <v>86399.209770000001</v>
      </c>
      <c r="J14" s="114">
        <v>42575.980689999997</v>
      </c>
      <c r="K14" s="114"/>
      <c r="L14" s="114"/>
      <c r="M14" s="114"/>
      <c r="N14" s="114"/>
      <c r="O14" s="115">
        <v>688773.83343</v>
      </c>
    </row>
    <row r="15" spans="1:15" ht="13.8" x14ac:dyDescent="0.25">
      <c r="A15" s="84">
        <v>2022</v>
      </c>
      <c r="B15" s="113" t="s">
        <v>134</v>
      </c>
      <c r="C15" s="114">
        <v>37521.507830000002</v>
      </c>
      <c r="D15" s="114">
        <v>46265.332340000001</v>
      </c>
      <c r="E15" s="114">
        <v>31049.380369999999</v>
      </c>
      <c r="F15" s="114">
        <v>29631.197840000001</v>
      </c>
      <c r="G15" s="114">
        <v>21837.58901</v>
      </c>
      <c r="H15" s="114">
        <v>26325.63495</v>
      </c>
      <c r="I15" s="114">
        <v>24070.12631</v>
      </c>
      <c r="J15" s="114">
        <v>29110.841799999998</v>
      </c>
      <c r="K15" s="114">
        <v>44324.273529999999</v>
      </c>
      <c r="L15" s="114">
        <v>37697.34519</v>
      </c>
      <c r="M15" s="114">
        <v>64223.611640000003</v>
      </c>
      <c r="N15" s="114">
        <v>103405.87989</v>
      </c>
      <c r="O15" s="115">
        <v>495462.72070000001</v>
      </c>
    </row>
    <row r="16" spans="1:15" ht="13.8" x14ac:dyDescent="0.25">
      <c r="A16" s="85">
        <v>2023</v>
      </c>
      <c r="B16" s="113" t="s">
        <v>135</v>
      </c>
      <c r="C16" s="114">
        <v>86086.110459999996</v>
      </c>
      <c r="D16" s="114">
        <v>64822.363810000003</v>
      </c>
      <c r="E16" s="114">
        <v>71187.896110000001</v>
      </c>
      <c r="F16" s="114">
        <v>58280.474829999999</v>
      </c>
      <c r="G16" s="114">
        <v>95022.669450000001</v>
      </c>
      <c r="H16" s="114">
        <v>80637.588019999996</v>
      </c>
      <c r="I16" s="114">
        <v>91732.632410000006</v>
      </c>
      <c r="J16" s="114">
        <v>83291.91502</v>
      </c>
      <c r="K16" s="114"/>
      <c r="L16" s="114"/>
      <c r="M16" s="114"/>
      <c r="N16" s="114"/>
      <c r="O16" s="115">
        <v>631061.65011000005</v>
      </c>
    </row>
    <row r="17" spans="1:15" ht="13.8" x14ac:dyDescent="0.25">
      <c r="A17" s="84">
        <v>2022</v>
      </c>
      <c r="B17" s="113" t="s">
        <v>135</v>
      </c>
      <c r="C17" s="114">
        <v>54248.671849999999</v>
      </c>
      <c r="D17" s="114">
        <v>55002.358999999997</v>
      </c>
      <c r="E17" s="114">
        <v>64496.353640000001</v>
      </c>
      <c r="F17" s="114">
        <v>51947.963620000002</v>
      </c>
      <c r="G17" s="114">
        <v>53632.734109999998</v>
      </c>
      <c r="H17" s="114">
        <v>78822.504300000001</v>
      </c>
      <c r="I17" s="114">
        <v>56311.739930000003</v>
      </c>
      <c r="J17" s="114">
        <v>88413.106140000004</v>
      </c>
      <c r="K17" s="114">
        <v>83802.197409999993</v>
      </c>
      <c r="L17" s="114">
        <v>87581.333559999999</v>
      </c>
      <c r="M17" s="114">
        <v>75182.485799999995</v>
      </c>
      <c r="N17" s="114">
        <v>79429.707819999996</v>
      </c>
      <c r="O17" s="115">
        <v>828871.15717999998</v>
      </c>
    </row>
    <row r="18" spans="1:15" ht="13.8" x14ac:dyDescent="0.25">
      <c r="A18" s="85">
        <v>2023</v>
      </c>
      <c r="B18" s="113" t="s">
        <v>136</v>
      </c>
      <c r="C18" s="114">
        <v>13942.906209999999</v>
      </c>
      <c r="D18" s="114">
        <v>16068.542299999999</v>
      </c>
      <c r="E18" s="114">
        <v>18032.499930000002</v>
      </c>
      <c r="F18" s="114">
        <v>14493.301799999999</v>
      </c>
      <c r="G18" s="114">
        <v>14014.22279</v>
      </c>
      <c r="H18" s="114">
        <v>8514.9922299999998</v>
      </c>
      <c r="I18" s="114">
        <v>7363.4695400000001</v>
      </c>
      <c r="J18" s="114">
        <v>7429.0817399999996</v>
      </c>
      <c r="K18" s="114"/>
      <c r="L18" s="114"/>
      <c r="M18" s="114"/>
      <c r="N18" s="114"/>
      <c r="O18" s="115">
        <v>99859.016539999997</v>
      </c>
    </row>
    <row r="19" spans="1:15" ht="13.8" x14ac:dyDescent="0.25">
      <c r="A19" s="84">
        <v>2022</v>
      </c>
      <c r="B19" s="113" t="s">
        <v>136</v>
      </c>
      <c r="C19" s="114">
        <v>12415.09123</v>
      </c>
      <c r="D19" s="114">
        <v>15693.36544</v>
      </c>
      <c r="E19" s="114">
        <v>17018.63062</v>
      </c>
      <c r="F19" s="114">
        <v>18025.69253</v>
      </c>
      <c r="G19" s="114">
        <v>12424.481959999999</v>
      </c>
      <c r="H19" s="114">
        <v>9079.7731199999998</v>
      </c>
      <c r="I19" s="114">
        <v>5411.4847600000003</v>
      </c>
      <c r="J19" s="114">
        <v>8150.7517200000002</v>
      </c>
      <c r="K19" s="114">
        <v>7678.1554299999998</v>
      </c>
      <c r="L19" s="114">
        <v>8254.6918999999998</v>
      </c>
      <c r="M19" s="114">
        <v>10091.904850000001</v>
      </c>
      <c r="N19" s="114">
        <v>12919.24202</v>
      </c>
      <c r="O19" s="115">
        <v>137163.26558000001</v>
      </c>
    </row>
    <row r="20" spans="1:15" ht="13.8" x14ac:dyDescent="0.25">
      <c r="A20" s="85">
        <v>2023</v>
      </c>
      <c r="B20" s="113" t="s">
        <v>137</v>
      </c>
      <c r="C20" s="116">
        <v>270961.41908999998</v>
      </c>
      <c r="D20" s="116">
        <v>242574.73866999999</v>
      </c>
      <c r="E20" s="116">
        <v>306425.38399</v>
      </c>
      <c r="F20" s="116">
        <v>274546.70837000001</v>
      </c>
      <c r="G20" s="116">
        <v>310016.05895999999</v>
      </c>
      <c r="H20" s="114">
        <v>289671.64945000003</v>
      </c>
      <c r="I20" s="114">
        <v>299932.43530000001</v>
      </c>
      <c r="J20" s="114">
        <v>294517.99297000002</v>
      </c>
      <c r="K20" s="114"/>
      <c r="L20" s="114"/>
      <c r="M20" s="114"/>
      <c r="N20" s="114"/>
      <c r="O20" s="115">
        <v>2288646.3868</v>
      </c>
    </row>
    <row r="21" spans="1:15" ht="13.8" x14ac:dyDescent="0.25">
      <c r="A21" s="84">
        <v>2022</v>
      </c>
      <c r="B21" s="113" t="s">
        <v>137</v>
      </c>
      <c r="C21" s="114">
        <v>300295.32032</v>
      </c>
      <c r="D21" s="114">
        <v>316201.99005999998</v>
      </c>
      <c r="E21" s="114">
        <v>380631.50910000002</v>
      </c>
      <c r="F21" s="114">
        <v>382265.55797999998</v>
      </c>
      <c r="G21" s="114">
        <v>301401.84957000002</v>
      </c>
      <c r="H21" s="114">
        <v>369497.39085999998</v>
      </c>
      <c r="I21" s="114">
        <v>318336.14055000001</v>
      </c>
      <c r="J21" s="114">
        <v>323036.57241000002</v>
      </c>
      <c r="K21" s="114">
        <v>355787.51679000002</v>
      </c>
      <c r="L21" s="114">
        <v>308775.10398000001</v>
      </c>
      <c r="M21" s="114">
        <v>355407.83247000002</v>
      </c>
      <c r="N21" s="114">
        <v>351943.73171000002</v>
      </c>
      <c r="O21" s="115">
        <v>4063580.5158000002</v>
      </c>
    </row>
    <row r="22" spans="1:15" ht="13.8" x14ac:dyDescent="0.25">
      <c r="A22" s="85">
        <v>2023</v>
      </c>
      <c r="B22" s="113" t="s">
        <v>138</v>
      </c>
      <c r="C22" s="116">
        <v>623308.73800999997</v>
      </c>
      <c r="D22" s="116">
        <v>575943.58794999996</v>
      </c>
      <c r="E22" s="116">
        <v>758722.72048999998</v>
      </c>
      <c r="F22" s="116">
        <v>626893.74555999995</v>
      </c>
      <c r="G22" s="116">
        <v>729330.23370999994</v>
      </c>
      <c r="H22" s="114">
        <v>664285.63992999995</v>
      </c>
      <c r="I22" s="114">
        <v>608039.25222999998</v>
      </c>
      <c r="J22" s="114">
        <v>678978.57856000005</v>
      </c>
      <c r="K22" s="114"/>
      <c r="L22" s="114"/>
      <c r="M22" s="114"/>
      <c r="N22" s="114"/>
      <c r="O22" s="115">
        <v>5265502.4964399999</v>
      </c>
    </row>
    <row r="23" spans="1:15" ht="13.8" x14ac:dyDescent="0.25">
      <c r="A23" s="84">
        <v>2022</v>
      </c>
      <c r="B23" s="113" t="s">
        <v>138</v>
      </c>
      <c r="C23" s="114">
        <v>557400.76728000003</v>
      </c>
      <c r="D23" s="116">
        <v>622165.83944000001</v>
      </c>
      <c r="E23" s="114">
        <v>751891.70181</v>
      </c>
      <c r="F23" s="114">
        <v>775660.34239999996</v>
      </c>
      <c r="G23" s="114">
        <v>612460.77609000006</v>
      </c>
      <c r="H23" s="114">
        <v>799353.19348000002</v>
      </c>
      <c r="I23" s="114">
        <v>605448.27394999994</v>
      </c>
      <c r="J23" s="114">
        <v>730780.09765000001</v>
      </c>
      <c r="K23" s="114">
        <v>759483.17426999996</v>
      </c>
      <c r="L23" s="114">
        <v>702853.52387000003</v>
      </c>
      <c r="M23" s="114">
        <v>762971.54027</v>
      </c>
      <c r="N23" s="114">
        <v>755262.26784999995</v>
      </c>
      <c r="O23" s="115">
        <v>8435731.4983600006</v>
      </c>
    </row>
    <row r="24" spans="1:15" ht="13.8" x14ac:dyDescent="0.25">
      <c r="A24" s="85">
        <v>2023</v>
      </c>
      <c r="B24" s="111" t="s">
        <v>14</v>
      </c>
      <c r="C24" s="117">
        <f>C26+C28+C30+C32+C34+C36+C38+C40+C42+C44+C46+C48+C50+C52+C54+C56</f>
        <v>13611619.552989999</v>
      </c>
      <c r="D24" s="117">
        <f t="shared" ref="D24:O24" si="2">D26+D28+D30+D32+D34+D36+D38+D40+D42+D44+D46+D48+D50+D52+D54+D56</f>
        <v>13460342.64799</v>
      </c>
      <c r="E24" s="117">
        <f t="shared" si="2"/>
        <v>17182249.113430001</v>
      </c>
      <c r="F24" s="117">
        <f t="shared" si="2"/>
        <v>13788279.635109998</v>
      </c>
      <c r="G24" s="117">
        <f t="shared" si="2"/>
        <v>15349042.190300001</v>
      </c>
      <c r="H24" s="117">
        <f t="shared" si="2"/>
        <v>14906695.253620002</v>
      </c>
      <c r="I24" s="117">
        <f t="shared" si="2"/>
        <v>13997342.575639999</v>
      </c>
      <c r="J24" s="117">
        <f t="shared" si="2"/>
        <v>15204178.61403</v>
      </c>
      <c r="K24" s="117"/>
      <c r="L24" s="117"/>
      <c r="M24" s="117"/>
      <c r="N24" s="117"/>
      <c r="O24" s="117">
        <f t="shared" si="2"/>
        <v>117499749.58311002</v>
      </c>
    </row>
    <row r="25" spans="1:15" ht="13.8" x14ac:dyDescent="0.25">
      <c r="A25" s="84">
        <v>2022</v>
      </c>
      <c r="B25" s="111" t="s">
        <v>14</v>
      </c>
      <c r="C25" s="117">
        <f>C27+C29+C31+C33+C35+C37+C39+C41+C43+C45+C47+C49+C51+C53+C55+C57</f>
        <v>13085078.16354</v>
      </c>
      <c r="D25" s="117">
        <f t="shared" ref="D25:O25" si="3">D27+D29+D31+D33+D35+D37+D39+D41+D43+D45+D47+D49+D51+D53+D55+D57</f>
        <v>14949917.084450001</v>
      </c>
      <c r="E25" s="117">
        <f t="shared" si="3"/>
        <v>17127918.33444</v>
      </c>
      <c r="F25" s="117">
        <f t="shared" si="3"/>
        <v>17697004.533490002</v>
      </c>
      <c r="G25" s="117">
        <f t="shared" si="3"/>
        <v>14045217.82549</v>
      </c>
      <c r="H25" s="117">
        <f t="shared" si="3"/>
        <v>17242574.865139998</v>
      </c>
      <c r="I25" s="117">
        <f t="shared" si="3"/>
        <v>13508324.39237</v>
      </c>
      <c r="J25" s="117">
        <f t="shared" si="3"/>
        <v>15249781.662280003</v>
      </c>
      <c r="K25" s="117">
        <f t="shared" si="3"/>
        <v>16237950.964190001</v>
      </c>
      <c r="L25" s="117">
        <f t="shared" si="3"/>
        <v>14989337.4959</v>
      </c>
      <c r="M25" s="117">
        <f t="shared" si="3"/>
        <v>15458706.642460002</v>
      </c>
      <c r="N25" s="117">
        <f t="shared" si="3"/>
        <v>16132943.618239999</v>
      </c>
      <c r="O25" s="117">
        <f t="shared" si="3"/>
        <v>185724755.58199</v>
      </c>
    </row>
    <row r="26" spans="1:15" ht="13.8" x14ac:dyDescent="0.25">
      <c r="A26" s="85">
        <v>2023</v>
      </c>
      <c r="B26" s="113" t="s">
        <v>139</v>
      </c>
      <c r="C26" s="114">
        <v>816902.07773999998</v>
      </c>
      <c r="D26" s="114">
        <v>715289.77014000004</v>
      </c>
      <c r="E26" s="114">
        <v>901267.50928999996</v>
      </c>
      <c r="F26" s="114">
        <v>757054.89026000001</v>
      </c>
      <c r="G26" s="114">
        <v>847766.26054000005</v>
      </c>
      <c r="H26" s="114">
        <v>771297.50829000003</v>
      </c>
      <c r="I26" s="114">
        <v>695605.21840000001</v>
      </c>
      <c r="J26" s="114">
        <v>782741.39254000003</v>
      </c>
      <c r="K26" s="114"/>
      <c r="L26" s="114"/>
      <c r="M26" s="114"/>
      <c r="N26" s="114"/>
      <c r="O26" s="115">
        <v>6287924.6272</v>
      </c>
    </row>
    <row r="27" spans="1:15" ht="13.8" x14ac:dyDescent="0.25">
      <c r="A27" s="84">
        <v>2022</v>
      </c>
      <c r="B27" s="113" t="s">
        <v>139</v>
      </c>
      <c r="C27" s="114">
        <v>814740.94741000002</v>
      </c>
      <c r="D27" s="114">
        <v>879773.74635999999</v>
      </c>
      <c r="E27" s="114">
        <v>950764.31969999999</v>
      </c>
      <c r="F27" s="114">
        <v>992915.25086000003</v>
      </c>
      <c r="G27" s="114">
        <v>766271.68854</v>
      </c>
      <c r="H27" s="114">
        <v>980872.72842000006</v>
      </c>
      <c r="I27" s="114">
        <v>726524.83891000005</v>
      </c>
      <c r="J27" s="114">
        <v>834419.86109999998</v>
      </c>
      <c r="K27" s="114">
        <v>933408.49089999998</v>
      </c>
      <c r="L27" s="114">
        <v>832643.45106999995</v>
      </c>
      <c r="M27" s="114">
        <v>842580.53818000003</v>
      </c>
      <c r="N27" s="114">
        <v>797180.52583000006</v>
      </c>
      <c r="O27" s="115">
        <v>10352096.38728</v>
      </c>
    </row>
    <row r="28" spans="1:15" ht="13.8" x14ac:dyDescent="0.25">
      <c r="A28" s="85">
        <v>2023</v>
      </c>
      <c r="B28" s="113" t="s">
        <v>140</v>
      </c>
      <c r="C28" s="114">
        <v>177828.10690000001</v>
      </c>
      <c r="D28" s="114">
        <v>171526.84972999999</v>
      </c>
      <c r="E28" s="114">
        <v>219568.21012</v>
      </c>
      <c r="F28" s="114">
        <v>146236.59271999999</v>
      </c>
      <c r="G28" s="114">
        <v>149331.63719000001</v>
      </c>
      <c r="H28" s="114">
        <v>160419.26603</v>
      </c>
      <c r="I28" s="114">
        <v>135161.12252</v>
      </c>
      <c r="J28" s="114">
        <v>168797.20348</v>
      </c>
      <c r="K28" s="114"/>
      <c r="L28" s="114"/>
      <c r="M28" s="114"/>
      <c r="N28" s="114"/>
      <c r="O28" s="115">
        <v>1328868.98869</v>
      </c>
    </row>
    <row r="29" spans="1:15" ht="13.8" x14ac:dyDescent="0.25">
      <c r="A29" s="84">
        <v>2022</v>
      </c>
      <c r="B29" s="113" t="s">
        <v>140</v>
      </c>
      <c r="C29" s="114">
        <v>132687.614</v>
      </c>
      <c r="D29" s="114">
        <v>177382.25305</v>
      </c>
      <c r="E29" s="114">
        <v>191674.08778</v>
      </c>
      <c r="F29" s="114">
        <v>186942.25571999999</v>
      </c>
      <c r="G29" s="114">
        <v>116439.71348999999</v>
      </c>
      <c r="H29" s="114">
        <v>171939.18301000001</v>
      </c>
      <c r="I29" s="114">
        <v>155356.09933</v>
      </c>
      <c r="J29" s="114">
        <v>190885.04905999999</v>
      </c>
      <c r="K29" s="114">
        <v>209733.83264000001</v>
      </c>
      <c r="L29" s="114">
        <v>168268.20879</v>
      </c>
      <c r="M29" s="114">
        <v>173158.37473000001</v>
      </c>
      <c r="N29" s="114">
        <v>182051.38039999999</v>
      </c>
      <c r="O29" s="115">
        <v>2056518.0519999999</v>
      </c>
    </row>
    <row r="30" spans="1:15" s="37" customFormat="1" ht="13.8" x14ac:dyDescent="0.25">
      <c r="A30" s="85">
        <v>2023</v>
      </c>
      <c r="B30" s="113" t="s">
        <v>141</v>
      </c>
      <c r="C30" s="114">
        <v>209144.68768</v>
      </c>
      <c r="D30" s="114">
        <v>131700.81945000001</v>
      </c>
      <c r="E30" s="114">
        <v>262408.49757000001</v>
      </c>
      <c r="F30" s="114">
        <v>216373.32749</v>
      </c>
      <c r="G30" s="114">
        <v>233627.8365</v>
      </c>
      <c r="H30" s="114">
        <v>225471.88873000001</v>
      </c>
      <c r="I30" s="114">
        <v>187650.98262</v>
      </c>
      <c r="J30" s="114">
        <v>234421.25789000001</v>
      </c>
      <c r="K30" s="114"/>
      <c r="L30" s="114"/>
      <c r="M30" s="114"/>
      <c r="N30" s="114"/>
      <c r="O30" s="115">
        <v>1700799.2979299999</v>
      </c>
    </row>
    <row r="31" spans="1:15" ht="13.8" x14ac:dyDescent="0.25">
      <c r="A31" s="84">
        <v>2022</v>
      </c>
      <c r="B31" s="113" t="s">
        <v>141</v>
      </c>
      <c r="C31" s="114">
        <v>198477.64064999999</v>
      </c>
      <c r="D31" s="114">
        <v>251000.23457999999</v>
      </c>
      <c r="E31" s="114">
        <v>259245.27828999999</v>
      </c>
      <c r="F31" s="114">
        <v>262164.34668000002</v>
      </c>
      <c r="G31" s="114">
        <v>157792.49171</v>
      </c>
      <c r="H31" s="114">
        <v>225184.98795000001</v>
      </c>
      <c r="I31" s="114">
        <v>156147.20764000001</v>
      </c>
      <c r="J31" s="114">
        <v>224283.58918000001</v>
      </c>
      <c r="K31" s="114">
        <v>245518.36559999999</v>
      </c>
      <c r="L31" s="114">
        <v>256622.58987</v>
      </c>
      <c r="M31" s="114">
        <v>256407.3983</v>
      </c>
      <c r="N31" s="114">
        <v>260537.56518000001</v>
      </c>
      <c r="O31" s="115">
        <v>2753381.69563</v>
      </c>
    </row>
    <row r="32" spans="1:15" ht="13.8" x14ac:dyDescent="0.25">
      <c r="A32" s="85">
        <v>2023</v>
      </c>
      <c r="B32" s="113" t="s">
        <v>142</v>
      </c>
      <c r="C32" s="116">
        <v>2301066.99027</v>
      </c>
      <c r="D32" s="116">
        <v>2263376.19209</v>
      </c>
      <c r="E32" s="116">
        <v>2882390.3350200001</v>
      </c>
      <c r="F32" s="116">
        <v>2384074.9963099998</v>
      </c>
      <c r="G32" s="116">
        <v>2440610.9534200002</v>
      </c>
      <c r="H32" s="116">
        <v>2378152.8800499998</v>
      </c>
      <c r="I32" s="116">
        <v>2155588.86974</v>
      </c>
      <c r="J32" s="116">
        <v>2665453.7861799998</v>
      </c>
      <c r="K32" s="116"/>
      <c r="L32" s="116"/>
      <c r="M32" s="116"/>
      <c r="N32" s="116"/>
      <c r="O32" s="115">
        <v>19470715.003079999</v>
      </c>
    </row>
    <row r="33" spans="1:15" ht="13.8" x14ac:dyDescent="0.25">
      <c r="A33" s="84">
        <v>2022</v>
      </c>
      <c r="B33" s="113" t="s">
        <v>142</v>
      </c>
      <c r="C33" s="114">
        <v>2140694.3029700001</v>
      </c>
      <c r="D33" s="114">
        <v>2431946.38747</v>
      </c>
      <c r="E33" s="114">
        <v>3018878.8643100001</v>
      </c>
      <c r="F33" s="116">
        <v>3329500.2152800001</v>
      </c>
      <c r="G33" s="116">
        <v>2789094.0331999999</v>
      </c>
      <c r="H33" s="116">
        <v>3166410.1940899999</v>
      </c>
      <c r="I33" s="116">
        <v>2890159.2645800002</v>
      </c>
      <c r="J33" s="116">
        <v>2921050.7971100002</v>
      </c>
      <c r="K33" s="116">
        <v>2938514.09038</v>
      </c>
      <c r="L33" s="116">
        <v>2599045.4630399998</v>
      </c>
      <c r="M33" s="116">
        <v>2594897.39763</v>
      </c>
      <c r="N33" s="116">
        <v>2701993.7291100002</v>
      </c>
      <c r="O33" s="115">
        <v>33522184.73917</v>
      </c>
    </row>
    <row r="34" spans="1:15" ht="13.8" x14ac:dyDescent="0.25">
      <c r="A34" s="85">
        <v>2023</v>
      </c>
      <c r="B34" s="113" t="s">
        <v>143</v>
      </c>
      <c r="C34" s="114">
        <v>1623782.5839</v>
      </c>
      <c r="D34" s="114">
        <v>1576813.42402</v>
      </c>
      <c r="E34" s="114">
        <v>1990699.12237</v>
      </c>
      <c r="F34" s="114">
        <v>1498456.10644</v>
      </c>
      <c r="G34" s="114">
        <v>1648524.1257499999</v>
      </c>
      <c r="H34" s="114">
        <v>1653815.6756200001</v>
      </c>
      <c r="I34" s="114">
        <v>1554002.7298699999</v>
      </c>
      <c r="J34" s="114">
        <v>1674160.01679</v>
      </c>
      <c r="K34" s="114"/>
      <c r="L34" s="114"/>
      <c r="M34" s="114"/>
      <c r="N34" s="114"/>
      <c r="O34" s="115">
        <v>13220253.78476</v>
      </c>
    </row>
    <row r="35" spans="1:15" ht="13.8" x14ac:dyDescent="0.25">
      <c r="A35" s="84">
        <v>2022</v>
      </c>
      <c r="B35" s="113" t="s">
        <v>143</v>
      </c>
      <c r="C35" s="114">
        <v>1591566.3069</v>
      </c>
      <c r="D35" s="114">
        <v>1840234.04779</v>
      </c>
      <c r="E35" s="114">
        <v>2014038.1791300001</v>
      </c>
      <c r="F35" s="114">
        <v>2035670.0064399999</v>
      </c>
      <c r="G35" s="114">
        <v>1335847.94732</v>
      </c>
      <c r="H35" s="114">
        <v>1965708.6468100001</v>
      </c>
      <c r="I35" s="114">
        <v>1617512.7072099999</v>
      </c>
      <c r="J35" s="114">
        <v>1836867.0798299999</v>
      </c>
      <c r="K35" s="114">
        <v>1920018.01737</v>
      </c>
      <c r="L35" s="114">
        <v>1701809.1123899999</v>
      </c>
      <c r="M35" s="114">
        <v>1630759.63341</v>
      </c>
      <c r="N35" s="114">
        <v>1704045.8568299999</v>
      </c>
      <c r="O35" s="115">
        <v>21194077.54143</v>
      </c>
    </row>
    <row r="36" spans="1:15" ht="13.8" x14ac:dyDescent="0.25">
      <c r="A36" s="85">
        <v>2023</v>
      </c>
      <c r="B36" s="113" t="s">
        <v>144</v>
      </c>
      <c r="C36" s="114">
        <v>2712605.9733000002</v>
      </c>
      <c r="D36" s="114">
        <v>2610342.3958700001</v>
      </c>
      <c r="E36" s="114">
        <v>3284948.4659000002</v>
      </c>
      <c r="F36" s="114">
        <v>2690861.4355799998</v>
      </c>
      <c r="G36" s="114">
        <v>3027096.9819100001</v>
      </c>
      <c r="H36" s="114">
        <v>3007899.44264</v>
      </c>
      <c r="I36" s="114">
        <v>2728908.1960100001</v>
      </c>
      <c r="J36" s="114">
        <v>2738980.31439</v>
      </c>
      <c r="K36" s="114"/>
      <c r="L36" s="114"/>
      <c r="M36" s="114"/>
      <c r="N36" s="114"/>
      <c r="O36" s="115">
        <v>22801643.205600001</v>
      </c>
    </row>
    <row r="37" spans="1:15" ht="13.8" x14ac:dyDescent="0.25">
      <c r="A37" s="84">
        <v>2022</v>
      </c>
      <c r="B37" s="113" t="s">
        <v>144</v>
      </c>
      <c r="C37" s="114">
        <v>2227477.3536200002</v>
      </c>
      <c r="D37" s="114">
        <v>2537876.24994</v>
      </c>
      <c r="E37" s="114">
        <v>2679350.7283000001</v>
      </c>
      <c r="F37" s="114">
        <v>2742252.4482399998</v>
      </c>
      <c r="G37" s="114">
        <v>2294857.86919</v>
      </c>
      <c r="H37" s="114">
        <v>2768702.8717700001</v>
      </c>
      <c r="I37" s="114">
        <v>2048195.4367800001</v>
      </c>
      <c r="J37" s="114">
        <v>2264566.8483500001</v>
      </c>
      <c r="K37" s="114">
        <v>2751297.0780400001</v>
      </c>
      <c r="L37" s="114">
        <v>2647890.9394499999</v>
      </c>
      <c r="M37" s="114">
        <v>2872036.50501</v>
      </c>
      <c r="N37" s="114">
        <v>3142596.4588700002</v>
      </c>
      <c r="O37" s="115">
        <v>30977100.787560001</v>
      </c>
    </row>
    <row r="38" spans="1:15" ht="13.8" x14ac:dyDescent="0.25">
      <c r="A38" s="85">
        <v>2023</v>
      </c>
      <c r="B38" s="113" t="s">
        <v>145</v>
      </c>
      <c r="C38" s="114">
        <v>20511.080989999999</v>
      </c>
      <c r="D38" s="114">
        <v>48988.009310000001</v>
      </c>
      <c r="E38" s="114">
        <v>108585.76742</v>
      </c>
      <c r="F38" s="114">
        <v>107987.69313</v>
      </c>
      <c r="G38" s="114">
        <v>203809.47146</v>
      </c>
      <c r="H38" s="114">
        <v>185364.09646</v>
      </c>
      <c r="I38" s="114">
        <v>202576.08718999999</v>
      </c>
      <c r="J38" s="114">
        <v>304431.42813000001</v>
      </c>
      <c r="K38" s="114"/>
      <c r="L38" s="114"/>
      <c r="M38" s="114"/>
      <c r="N38" s="114"/>
      <c r="O38" s="115">
        <v>1182253.6340900001</v>
      </c>
    </row>
    <row r="39" spans="1:15" ht="13.8" x14ac:dyDescent="0.25">
      <c r="A39" s="84">
        <v>2022</v>
      </c>
      <c r="B39" s="113" t="s">
        <v>145</v>
      </c>
      <c r="C39" s="114">
        <v>70779.795960000003</v>
      </c>
      <c r="D39" s="114">
        <v>67064.578930000003</v>
      </c>
      <c r="E39" s="114">
        <v>140227.68844</v>
      </c>
      <c r="F39" s="114">
        <v>198881.65714</v>
      </c>
      <c r="G39" s="114">
        <v>100124.42561000001</v>
      </c>
      <c r="H39" s="114">
        <v>101131.22425</v>
      </c>
      <c r="I39" s="114">
        <v>44142.997860000003</v>
      </c>
      <c r="J39" s="114">
        <v>77395.488570000001</v>
      </c>
      <c r="K39" s="114">
        <v>199348.73256</v>
      </c>
      <c r="L39" s="114">
        <v>209571.99903000001</v>
      </c>
      <c r="M39" s="114">
        <v>55079.846700000002</v>
      </c>
      <c r="N39" s="114">
        <v>189314.94339</v>
      </c>
      <c r="O39" s="115">
        <v>1453063.3784399999</v>
      </c>
    </row>
    <row r="40" spans="1:15" ht="13.8" x14ac:dyDescent="0.25">
      <c r="A40" s="85">
        <v>2023</v>
      </c>
      <c r="B40" s="113" t="s">
        <v>146</v>
      </c>
      <c r="C40" s="114">
        <v>1173674.70896</v>
      </c>
      <c r="D40" s="114">
        <v>1303361.5712900001</v>
      </c>
      <c r="E40" s="114">
        <v>1511998.97477</v>
      </c>
      <c r="F40" s="114">
        <v>1216662.54104</v>
      </c>
      <c r="G40" s="114">
        <v>1381566.6942100001</v>
      </c>
      <c r="H40" s="114">
        <v>1338081.2492</v>
      </c>
      <c r="I40" s="114">
        <v>1264991.0012300001</v>
      </c>
      <c r="J40" s="114">
        <v>1402245.5643199999</v>
      </c>
      <c r="K40" s="114"/>
      <c r="L40" s="114"/>
      <c r="M40" s="114"/>
      <c r="N40" s="114"/>
      <c r="O40" s="115">
        <v>10592582.305020001</v>
      </c>
    </row>
    <row r="41" spans="1:15" ht="13.8" x14ac:dyDescent="0.25">
      <c r="A41" s="84">
        <v>2022</v>
      </c>
      <c r="B41" s="113" t="s">
        <v>146</v>
      </c>
      <c r="C41" s="114">
        <v>980376.86144999997</v>
      </c>
      <c r="D41" s="114">
        <v>1173474.2985799999</v>
      </c>
      <c r="E41" s="114">
        <v>1365461.8518999999</v>
      </c>
      <c r="F41" s="114">
        <v>1395615.83901</v>
      </c>
      <c r="G41" s="114">
        <v>1064241.48202</v>
      </c>
      <c r="H41" s="114">
        <v>1356586.2416900001</v>
      </c>
      <c r="I41" s="114">
        <v>1024650.73094</v>
      </c>
      <c r="J41" s="114">
        <v>1253655.895</v>
      </c>
      <c r="K41" s="114">
        <v>1334627.00973</v>
      </c>
      <c r="L41" s="114">
        <v>1320596.3035899999</v>
      </c>
      <c r="M41" s="114">
        <v>1423781.7828500001</v>
      </c>
      <c r="N41" s="114">
        <v>1472984.76819</v>
      </c>
      <c r="O41" s="115">
        <v>15166053.06495</v>
      </c>
    </row>
    <row r="42" spans="1:15" ht="13.8" x14ac:dyDescent="0.25">
      <c r="A42" s="85">
        <v>2023</v>
      </c>
      <c r="B42" s="113" t="s">
        <v>147</v>
      </c>
      <c r="C42" s="114">
        <v>841349.21200000006</v>
      </c>
      <c r="D42" s="114">
        <v>847914.20048999996</v>
      </c>
      <c r="E42" s="114">
        <v>1052119.16166</v>
      </c>
      <c r="F42" s="114">
        <v>883451.33291999996</v>
      </c>
      <c r="G42" s="114">
        <v>922285.67980000004</v>
      </c>
      <c r="H42" s="114">
        <v>977875.56093000004</v>
      </c>
      <c r="I42" s="114">
        <v>833557.82733999996</v>
      </c>
      <c r="J42" s="114">
        <v>976162.59083999996</v>
      </c>
      <c r="K42" s="114"/>
      <c r="L42" s="114"/>
      <c r="M42" s="114"/>
      <c r="N42" s="114"/>
      <c r="O42" s="115">
        <v>7334715.5659800004</v>
      </c>
    </row>
    <row r="43" spans="1:15" ht="13.8" x14ac:dyDescent="0.25">
      <c r="A43" s="84">
        <v>2022</v>
      </c>
      <c r="B43" s="113" t="s">
        <v>147</v>
      </c>
      <c r="C43" s="114">
        <v>710623.13197999995</v>
      </c>
      <c r="D43" s="114">
        <v>812965.62821</v>
      </c>
      <c r="E43" s="114">
        <v>908495.41397999995</v>
      </c>
      <c r="F43" s="114">
        <v>905763.86228</v>
      </c>
      <c r="G43" s="114">
        <v>719443.06295000005</v>
      </c>
      <c r="H43" s="114">
        <v>903203.80504000001</v>
      </c>
      <c r="I43" s="114">
        <v>720295.57866999996</v>
      </c>
      <c r="J43" s="114">
        <v>848008.80617</v>
      </c>
      <c r="K43" s="114">
        <v>946806.83955999999</v>
      </c>
      <c r="L43" s="114">
        <v>851490.48245999997</v>
      </c>
      <c r="M43" s="114">
        <v>1009816.72385</v>
      </c>
      <c r="N43" s="114">
        <v>1024885.37077</v>
      </c>
      <c r="O43" s="115">
        <v>10361798.70592</v>
      </c>
    </row>
    <row r="44" spans="1:15" ht="13.8" x14ac:dyDescent="0.25">
      <c r="A44" s="85">
        <v>2023</v>
      </c>
      <c r="B44" s="113" t="s">
        <v>148</v>
      </c>
      <c r="C44" s="114">
        <v>1050088.4943599999</v>
      </c>
      <c r="D44" s="114">
        <v>1001485.55325</v>
      </c>
      <c r="E44" s="114">
        <v>1224610.3345600001</v>
      </c>
      <c r="F44" s="114">
        <v>997357.76295999996</v>
      </c>
      <c r="G44" s="114">
        <v>1143369.6067600001</v>
      </c>
      <c r="H44" s="114">
        <v>1090245.2412399999</v>
      </c>
      <c r="I44" s="114">
        <v>988521.20426999999</v>
      </c>
      <c r="J44" s="114">
        <v>1067447.73749</v>
      </c>
      <c r="K44" s="114"/>
      <c r="L44" s="114"/>
      <c r="M44" s="114"/>
      <c r="N44" s="114"/>
      <c r="O44" s="115">
        <v>8563125.9348900001</v>
      </c>
    </row>
    <row r="45" spans="1:15" ht="13.8" x14ac:dyDescent="0.25">
      <c r="A45" s="84">
        <v>2022</v>
      </c>
      <c r="B45" s="113" t="s">
        <v>148</v>
      </c>
      <c r="C45" s="114">
        <v>1119856.8788900001</v>
      </c>
      <c r="D45" s="114">
        <v>1241106.2379099999</v>
      </c>
      <c r="E45" s="114">
        <v>1443490.8133700001</v>
      </c>
      <c r="F45" s="114">
        <v>1496963.6429900001</v>
      </c>
      <c r="G45" s="114">
        <v>1165758.5621799999</v>
      </c>
      <c r="H45" s="114">
        <v>1343441.4020400001</v>
      </c>
      <c r="I45" s="114">
        <v>978550.27092000004</v>
      </c>
      <c r="J45" s="114">
        <v>1131631.90488</v>
      </c>
      <c r="K45" s="114">
        <v>1187676.33451</v>
      </c>
      <c r="L45" s="114">
        <v>1048139.47652</v>
      </c>
      <c r="M45" s="114">
        <v>1127730.5237100001</v>
      </c>
      <c r="N45" s="114">
        <v>1095922.9375100001</v>
      </c>
      <c r="O45" s="115">
        <v>14380268.98543</v>
      </c>
    </row>
    <row r="46" spans="1:15" ht="13.8" x14ac:dyDescent="0.25">
      <c r="A46" s="85">
        <v>2023</v>
      </c>
      <c r="B46" s="113" t="s">
        <v>149</v>
      </c>
      <c r="C46" s="114">
        <v>1105724.87264</v>
      </c>
      <c r="D46" s="114">
        <v>1056841.3925900001</v>
      </c>
      <c r="E46" s="114">
        <v>1388586.5827800001</v>
      </c>
      <c r="F46" s="114">
        <v>1063474.47542</v>
      </c>
      <c r="G46" s="114">
        <v>1249941.47465</v>
      </c>
      <c r="H46" s="114">
        <v>1315398.6747600001</v>
      </c>
      <c r="I46" s="114">
        <v>1154181.65665</v>
      </c>
      <c r="J46" s="114">
        <v>1351817.0248</v>
      </c>
      <c r="K46" s="114"/>
      <c r="L46" s="114"/>
      <c r="M46" s="114"/>
      <c r="N46" s="114"/>
      <c r="O46" s="115">
        <v>9685966.15429</v>
      </c>
    </row>
    <row r="47" spans="1:15" ht="13.8" x14ac:dyDescent="0.25">
      <c r="A47" s="84">
        <v>2022</v>
      </c>
      <c r="B47" s="113" t="s">
        <v>149</v>
      </c>
      <c r="C47" s="114">
        <v>1623913.35512</v>
      </c>
      <c r="D47" s="114">
        <v>1746701.55259</v>
      </c>
      <c r="E47" s="114">
        <v>2254350.4908799999</v>
      </c>
      <c r="F47" s="114">
        <v>2016303.9983900001</v>
      </c>
      <c r="G47" s="114">
        <v>1903111.08714</v>
      </c>
      <c r="H47" s="114">
        <v>2283458.2668699999</v>
      </c>
      <c r="I47" s="114">
        <v>1596981.80024</v>
      </c>
      <c r="J47" s="114">
        <v>1804277.5189499999</v>
      </c>
      <c r="K47" s="114">
        <v>1754877.41145</v>
      </c>
      <c r="L47" s="114">
        <v>1376326.7111500001</v>
      </c>
      <c r="M47" s="114">
        <v>1337396.81651</v>
      </c>
      <c r="N47" s="114">
        <v>1329272.3201900001</v>
      </c>
      <c r="O47" s="115">
        <v>21026971.32948</v>
      </c>
    </row>
    <row r="48" spans="1:15" ht="13.8" x14ac:dyDescent="0.25">
      <c r="A48" s="85">
        <v>2023</v>
      </c>
      <c r="B48" s="113" t="s">
        <v>150</v>
      </c>
      <c r="C48" s="114">
        <v>360491.01581000001</v>
      </c>
      <c r="D48" s="114">
        <v>354126.15661000001</v>
      </c>
      <c r="E48" s="114">
        <v>438199.34662999999</v>
      </c>
      <c r="F48" s="114">
        <v>373618.36064999999</v>
      </c>
      <c r="G48" s="114">
        <v>450008.44790000003</v>
      </c>
      <c r="H48" s="114">
        <v>412403.06533999997</v>
      </c>
      <c r="I48" s="114">
        <v>372142.26799000002</v>
      </c>
      <c r="J48" s="114">
        <v>395718.77431000001</v>
      </c>
      <c r="K48" s="114"/>
      <c r="L48" s="114"/>
      <c r="M48" s="114"/>
      <c r="N48" s="114"/>
      <c r="O48" s="115">
        <v>3156707.43524</v>
      </c>
    </row>
    <row r="49" spans="1:15" ht="13.8" x14ac:dyDescent="0.25">
      <c r="A49" s="84">
        <v>2022</v>
      </c>
      <c r="B49" s="113" t="s">
        <v>150</v>
      </c>
      <c r="C49" s="114">
        <v>353650.46789000003</v>
      </c>
      <c r="D49" s="114">
        <v>428029.62461</v>
      </c>
      <c r="E49" s="114">
        <v>512999.46243999997</v>
      </c>
      <c r="F49" s="114">
        <v>565765.46421000001</v>
      </c>
      <c r="G49" s="114">
        <v>444256.31745999999</v>
      </c>
      <c r="H49" s="114">
        <v>522786.63435000001</v>
      </c>
      <c r="I49" s="114">
        <v>416802.49142999999</v>
      </c>
      <c r="J49" s="114">
        <v>473865.71408000001</v>
      </c>
      <c r="K49" s="114">
        <v>458797.53444000002</v>
      </c>
      <c r="L49" s="114">
        <v>413662.68997000001</v>
      </c>
      <c r="M49" s="114">
        <v>416755.06638999999</v>
      </c>
      <c r="N49" s="114">
        <v>439725.59570000001</v>
      </c>
      <c r="O49" s="115">
        <v>5447097.0629700003</v>
      </c>
    </row>
    <row r="50" spans="1:15" ht="13.8" x14ac:dyDescent="0.25">
      <c r="A50" s="85">
        <v>2023</v>
      </c>
      <c r="B50" s="113" t="s">
        <v>151</v>
      </c>
      <c r="C50" s="114">
        <v>414228.29746999999</v>
      </c>
      <c r="D50" s="114">
        <v>525532.66608</v>
      </c>
      <c r="E50" s="114">
        <v>737647.84496999998</v>
      </c>
      <c r="F50" s="114">
        <v>474011.15473000001</v>
      </c>
      <c r="G50" s="114">
        <v>459317.34545999998</v>
      </c>
      <c r="H50" s="114">
        <v>439252.79920000001</v>
      </c>
      <c r="I50" s="114">
        <v>497571.71755</v>
      </c>
      <c r="J50" s="114">
        <v>460344.14483</v>
      </c>
      <c r="K50" s="114"/>
      <c r="L50" s="114"/>
      <c r="M50" s="114"/>
      <c r="N50" s="114"/>
      <c r="O50" s="115">
        <v>4007905.9702900001</v>
      </c>
    </row>
    <row r="51" spans="1:15" ht="13.8" x14ac:dyDescent="0.25">
      <c r="A51" s="84">
        <v>2022</v>
      </c>
      <c r="B51" s="113" t="s">
        <v>151</v>
      </c>
      <c r="C51" s="114">
        <v>358702.97214999999</v>
      </c>
      <c r="D51" s="114">
        <v>490368.09152999998</v>
      </c>
      <c r="E51" s="114">
        <v>434421.48194000003</v>
      </c>
      <c r="F51" s="114">
        <v>528519.02058999997</v>
      </c>
      <c r="G51" s="114">
        <v>352247.50109999999</v>
      </c>
      <c r="H51" s="114">
        <v>532181.44374000002</v>
      </c>
      <c r="I51" s="114">
        <v>370694.84694999998</v>
      </c>
      <c r="J51" s="114">
        <v>500628.32678</v>
      </c>
      <c r="K51" s="114">
        <v>602884.61609000002</v>
      </c>
      <c r="L51" s="114">
        <v>535537.90162999998</v>
      </c>
      <c r="M51" s="114">
        <v>604023.04359999998</v>
      </c>
      <c r="N51" s="114">
        <v>547118.07987000002</v>
      </c>
      <c r="O51" s="115">
        <v>5857327.3259699997</v>
      </c>
    </row>
    <row r="52" spans="1:15" ht="13.8" x14ac:dyDescent="0.25">
      <c r="A52" s="85">
        <v>2023</v>
      </c>
      <c r="B52" s="113" t="s">
        <v>152</v>
      </c>
      <c r="C52" s="114">
        <v>278884.94871000003</v>
      </c>
      <c r="D52" s="114">
        <v>287110.67463999998</v>
      </c>
      <c r="E52" s="114">
        <v>505697.49037999997</v>
      </c>
      <c r="F52" s="114">
        <v>417849.97619000002</v>
      </c>
      <c r="G52" s="114">
        <v>553859.89242000005</v>
      </c>
      <c r="H52" s="114">
        <v>333579.02552000002</v>
      </c>
      <c r="I52" s="114">
        <v>657334.97959999996</v>
      </c>
      <c r="J52" s="114">
        <v>376127.08672000002</v>
      </c>
      <c r="K52" s="114"/>
      <c r="L52" s="114"/>
      <c r="M52" s="114"/>
      <c r="N52" s="114"/>
      <c r="O52" s="115">
        <v>3410444.07418</v>
      </c>
    </row>
    <row r="53" spans="1:15" ht="13.8" x14ac:dyDescent="0.25">
      <c r="A53" s="84">
        <v>2022</v>
      </c>
      <c r="B53" s="113" t="s">
        <v>152</v>
      </c>
      <c r="C53" s="114">
        <v>295374.95462999999</v>
      </c>
      <c r="D53" s="114">
        <v>325086.05401000002</v>
      </c>
      <c r="E53" s="114">
        <v>326941.74854</v>
      </c>
      <c r="F53" s="114">
        <v>390461.09840999998</v>
      </c>
      <c r="G53" s="114">
        <v>330384.31631000002</v>
      </c>
      <c r="H53" s="114">
        <v>286911.48207999999</v>
      </c>
      <c r="I53" s="114">
        <v>294368.00948000001</v>
      </c>
      <c r="J53" s="114">
        <v>333532.23485000001</v>
      </c>
      <c r="K53" s="114">
        <v>166231.57717999999</v>
      </c>
      <c r="L53" s="114">
        <v>464523.28284</v>
      </c>
      <c r="M53" s="114">
        <v>503261.04168000002</v>
      </c>
      <c r="N53" s="114">
        <v>647435.86632000003</v>
      </c>
      <c r="O53" s="115">
        <v>4364511.6663300004</v>
      </c>
    </row>
    <row r="54" spans="1:15" ht="13.8" x14ac:dyDescent="0.25">
      <c r="A54" s="85">
        <v>2023</v>
      </c>
      <c r="B54" s="113" t="s">
        <v>153</v>
      </c>
      <c r="C54" s="114">
        <v>525336.50225999998</v>
      </c>
      <c r="D54" s="114">
        <v>565932.97242999997</v>
      </c>
      <c r="E54" s="114">
        <v>673521.46999000001</v>
      </c>
      <c r="F54" s="114">
        <v>560808.98927000002</v>
      </c>
      <c r="G54" s="114">
        <v>637925.78232999996</v>
      </c>
      <c r="H54" s="114">
        <v>617438.87960999995</v>
      </c>
      <c r="I54" s="114">
        <v>569548.71466000006</v>
      </c>
      <c r="J54" s="114">
        <v>605330.29131999996</v>
      </c>
      <c r="K54" s="114"/>
      <c r="L54" s="114"/>
      <c r="M54" s="114"/>
      <c r="N54" s="114"/>
      <c r="O54" s="115">
        <v>4755843.6018700004</v>
      </c>
    </row>
    <row r="55" spans="1:15" ht="13.8" x14ac:dyDescent="0.25">
      <c r="A55" s="84">
        <v>2022</v>
      </c>
      <c r="B55" s="113" t="s">
        <v>153</v>
      </c>
      <c r="C55" s="114">
        <v>457957.73116999998</v>
      </c>
      <c r="D55" s="114">
        <v>536898.83403999999</v>
      </c>
      <c r="E55" s="114">
        <v>616159.58473999996</v>
      </c>
      <c r="F55" s="114">
        <v>634995.85970000003</v>
      </c>
      <c r="G55" s="114">
        <v>494716.69890000002</v>
      </c>
      <c r="H55" s="114">
        <v>619966.64288000006</v>
      </c>
      <c r="I55" s="114">
        <v>458391.53563</v>
      </c>
      <c r="J55" s="114">
        <v>544491.95169999998</v>
      </c>
      <c r="K55" s="114">
        <v>576806.47553000005</v>
      </c>
      <c r="L55" s="114">
        <v>551133.91248000006</v>
      </c>
      <c r="M55" s="114">
        <v>598846.71713999996</v>
      </c>
      <c r="N55" s="114">
        <v>586365.73001000006</v>
      </c>
      <c r="O55" s="115">
        <v>6676731.67392</v>
      </c>
    </row>
    <row r="56" spans="1:15" ht="13.8" x14ac:dyDescent="0.25">
      <c r="A56" s="85">
        <v>2023</v>
      </c>
      <c r="B56" s="113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5">
        <f t="shared" ref="O56" si="4">SUM(C56:N56)</f>
        <v>0</v>
      </c>
    </row>
    <row r="57" spans="1:15" ht="13.8" x14ac:dyDescent="0.25">
      <c r="A57" s="84">
        <v>2022</v>
      </c>
      <c r="B57" s="113" t="s">
        <v>154</v>
      </c>
      <c r="C57" s="114">
        <v>8197.8487499999992</v>
      </c>
      <c r="D57" s="114">
        <v>10009.26485</v>
      </c>
      <c r="E57" s="114">
        <v>11418.340700000001</v>
      </c>
      <c r="F57" s="114">
        <v>14289.56755</v>
      </c>
      <c r="G57" s="114">
        <v>10630.62837</v>
      </c>
      <c r="H57" s="114">
        <v>14089.11015</v>
      </c>
      <c r="I57" s="114">
        <v>9550.5758000000005</v>
      </c>
      <c r="J57" s="114">
        <v>10220.596670000001</v>
      </c>
      <c r="K57" s="114">
        <v>11404.558209999999</v>
      </c>
      <c r="L57" s="114">
        <v>12074.97162</v>
      </c>
      <c r="M57" s="114">
        <v>12175.232770000001</v>
      </c>
      <c r="N57" s="114">
        <v>11512.49007</v>
      </c>
      <c r="O57" s="115">
        <v>135573.18551000001</v>
      </c>
    </row>
    <row r="58" spans="1:15" ht="13.8" x14ac:dyDescent="0.25">
      <c r="A58" s="85">
        <v>2023</v>
      </c>
      <c r="B58" s="111" t="s">
        <v>31</v>
      </c>
      <c r="C58" s="117">
        <f>C60</f>
        <v>441306.82462999999</v>
      </c>
      <c r="D58" s="117">
        <f t="shared" ref="D58:O58" si="5">D60</f>
        <v>397254.84522000002</v>
      </c>
      <c r="E58" s="117">
        <f t="shared" si="5"/>
        <v>478851.44981999998</v>
      </c>
      <c r="F58" s="117">
        <f t="shared" si="5"/>
        <v>467269.16996000003</v>
      </c>
      <c r="G58" s="117">
        <f t="shared" si="5"/>
        <v>546810.00312999997</v>
      </c>
      <c r="H58" s="117">
        <f t="shared" si="5"/>
        <v>482784.61009999999</v>
      </c>
      <c r="I58" s="117">
        <f t="shared" si="5"/>
        <v>463711.77655000001</v>
      </c>
      <c r="J58" s="117">
        <f t="shared" si="5"/>
        <v>496750.43700999999</v>
      </c>
      <c r="K58" s="117"/>
      <c r="L58" s="117"/>
      <c r="M58" s="117"/>
      <c r="N58" s="117"/>
      <c r="O58" s="117">
        <f t="shared" si="5"/>
        <v>3774739.1164199999</v>
      </c>
    </row>
    <row r="59" spans="1:15" ht="13.8" x14ac:dyDescent="0.25">
      <c r="A59" s="84">
        <v>2022</v>
      </c>
      <c r="B59" s="111" t="s">
        <v>31</v>
      </c>
      <c r="C59" s="117">
        <f>C61</f>
        <v>497849.89552999998</v>
      </c>
      <c r="D59" s="117">
        <f t="shared" ref="D59:O59" si="6">D61</f>
        <v>471704.26270999998</v>
      </c>
      <c r="E59" s="117">
        <f t="shared" si="6"/>
        <v>554613.88878000004</v>
      </c>
      <c r="F59" s="117">
        <f t="shared" si="6"/>
        <v>704145.15989999997</v>
      </c>
      <c r="G59" s="117">
        <f t="shared" si="6"/>
        <v>533041.87158000004</v>
      </c>
      <c r="H59" s="117">
        <f t="shared" si="6"/>
        <v>594051.50404999999</v>
      </c>
      <c r="I59" s="117">
        <f t="shared" si="6"/>
        <v>487987.18544999999</v>
      </c>
      <c r="J59" s="117">
        <f t="shared" si="6"/>
        <v>593089.54356999998</v>
      </c>
      <c r="K59" s="117">
        <f t="shared" si="6"/>
        <v>537866.99407999997</v>
      </c>
      <c r="L59" s="117">
        <f t="shared" si="6"/>
        <v>462008.54527</v>
      </c>
      <c r="M59" s="117">
        <f t="shared" si="6"/>
        <v>503422.24767000001</v>
      </c>
      <c r="N59" s="117">
        <f t="shared" si="6"/>
        <v>515295.40437</v>
      </c>
      <c r="O59" s="117">
        <f t="shared" si="6"/>
        <v>6455076.5029600002</v>
      </c>
    </row>
    <row r="60" spans="1:15" ht="13.8" x14ac:dyDescent="0.25">
      <c r="A60" s="85">
        <v>2023</v>
      </c>
      <c r="B60" s="113" t="s">
        <v>155</v>
      </c>
      <c r="C60" s="114">
        <v>441306.82462999999</v>
      </c>
      <c r="D60" s="114">
        <v>397254.84522000002</v>
      </c>
      <c r="E60" s="114">
        <v>478851.44981999998</v>
      </c>
      <c r="F60" s="114">
        <v>467269.16996000003</v>
      </c>
      <c r="G60" s="114">
        <v>546810.00312999997</v>
      </c>
      <c r="H60" s="114">
        <v>482784.61009999999</v>
      </c>
      <c r="I60" s="114">
        <v>463711.77655000001</v>
      </c>
      <c r="J60" s="114">
        <v>496750.43700999999</v>
      </c>
      <c r="K60" s="114"/>
      <c r="L60" s="114"/>
      <c r="M60" s="114"/>
      <c r="N60" s="114"/>
      <c r="O60" s="115">
        <v>3774739.1164199999</v>
      </c>
    </row>
    <row r="61" spans="1:15" ht="14.4" thickBot="1" x14ac:dyDescent="0.3">
      <c r="A61" s="84">
        <v>2022</v>
      </c>
      <c r="B61" s="113" t="s">
        <v>155</v>
      </c>
      <c r="C61" s="114">
        <v>497849.89552999998</v>
      </c>
      <c r="D61" s="114">
        <v>471704.26270999998</v>
      </c>
      <c r="E61" s="114">
        <v>554613.88878000004</v>
      </c>
      <c r="F61" s="114">
        <v>704145.15989999997</v>
      </c>
      <c r="G61" s="114">
        <v>533041.87158000004</v>
      </c>
      <c r="H61" s="114">
        <v>594051.50404999999</v>
      </c>
      <c r="I61" s="114">
        <v>487987.18544999999</v>
      </c>
      <c r="J61" s="114">
        <v>593089.54356999998</v>
      </c>
      <c r="K61" s="114">
        <v>537866.99407999997</v>
      </c>
      <c r="L61" s="114">
        <v>462008.54527</v>
      </c>
      <c r="M61" s="114">
        <v>503422.24767000001</v>
      </c>
      <c r="N61" s="114">
        <v>515295.40437</v>
      </c>
      <c r="O61" s="115">
        <v>6455076.5029600002</v>
      </c>
    </row>
    <row r="62" spans="1:15" s="32" customFormat="1" ht="15" customHeight="1" thickBot="1" x14ac:dyDescent="0.25">
      <c r="A62" s="118">
        <v>2002</v>
      </c>
      <c r="B62" s="119" t="s">
        <v>40</v>
      </c>
      <c r="C62" s="120">
        <v>2607319.6609999998</v>
      </c>
      <c r="D62" s="120">
        <v>2383772.9539999999</v>
      </c>
      <c r="E62" s="120">
        <v>2918943.5210000002</v>
      </c>
      <c r="F62" s="120">
        <v>2742857.9219999998</v>
      </c>
      <c r="G62" s="120">
        <v>3000325.2429999998</v>
      </c>
      <c r="H62" s="120">
        <v>2770693.8810000001</v>
      </c>
      <c r="I62" s="120">
        <v>3103851.8620000002</v>
      </c>
      <c r="J62" s="120">
        <v>2975888.9739999999</v>
      </c>
      <c r="K62" s="120">
        <v>3218206.861</v>
      </c>
      <c r="L62" s="120">
        <v>3501128.02</v>
      </c>
      <c r="M62" s="120">
        <v>3593604.8960000002</v>
      </c>
      <c r="N62" s="120">
        <v>3242495.2340000002</v>
      </c>
      <c r="O62" s="121">
        <f>SUM(C62:N62)</f>
        <v>36059089.028999999</v>
      </c>
    </row>
    <row r="63" spans="1:15" s="32" customFormat="1" ht="15" customHeight="1" thickBot="1" x14ac:dyDescent="0.25">
      <c r="A63" s="118">
        <v>2003</v>
      </c>
      <c r="B63" s="119" t="s">
        <v>40</v>
      </c>
      <c r="C63" s="120">
        <v>3533705.5819999999</v>
      </c>
      <c r="D63" s="120">
        <v>2923460.39</v>
      </c>
      <c r="E63" s="120">
        <v>3908255.9909999999</v>
      </c>
      <c r="F63" s="120">
        <v>3662183.449</v>
      </c>
      <c r="G63" s="120">
        <v>3860471.3</v>
      </c>
      <c r="H63" s="120">
        <v>3796113.5219999999</v>
      </c>
      <c r="I63" s="120">
        <v>4236114.2640000004</v>
      </c>
      <c r="J63" s="120">
        <v>3828726.17</v>
      </c>
      <c r="K63" s="120">
        <v>4114677.523</v>
      </c>
      <c r="L63" s="120">
        <v>4824388.2589999996</v>
      </c>
      <c r="M63" s="120">
        <v>3969697.4580000001</v>
      </c>
      <c r="N63" s="120">
        <v>4595042.3940000003</v>
      </c>
      <c r="O63" s="121">
        <f t="shared" ref="O63:O81" si="7">SUM(C63:N63)</f>
        <v>47252836.302000001</v>
      </c>
    </row>
    <row r="64" spans="1:15" s="32" customFormat="1" ht="15" customHeight="1" thickBot="1" x14ac:dyDescent="0.25">
      <c r="A64" s="118">
        <v>2004</v>
      </c>
      <c r="B64" s="119" t="s">
        <v>40</v>
      </c>
      <c r="C64" s="120">
        <v>4619660.84</v>
      </c>
      <c r="D64" s="120">
        <v>3664503.0430000001</v>
      </c>
      <c r="E64" s="120">
        <v>5218042.1770000001</v>
      </c>
      <c r="F64" s="120">
        <v>5072462.9939999999</v>
      </c>
      <c r="G64" s="120">
        <v>5170061.6050000004</v>
      </c>
      <c r="H64" s="120">
        <v>5284383.2860000003</v>
      </c>
      <c r="I64" s="120">
        <v>5632138.7980000004</v>
      </c>
      <c r="J64" s="120">
        <v>4707491.284</v>
      </c>
      <c r="K64" s="120">
        <v>5656283.5209999997</v>
      </c>
      <c r="L64" s="120">
        <v>5867342.1210000003</v>
      </c>
      <c r="M64" s="120">
        <v>5733908.9759999998</v>
      </c>
      <c r="N64" s="120">
        <v>6540874.1749999998</v>
      </c>
      <c r="O64" s="121">
        <f t="shared" si="7"/>
        <v>63167152.819999993</v>
      </c>
    </row>
    <row r="65" spans="1:15" s="32" customFormat="1" ht="15" customHeight="1" thickBot="1" x14ac:dyDescent="0.25">
      <c r="A65" s="118">
        <v>2005</v>
      </c>
      <c r="B65" s="119" t="s">
        <v>40</v>
      </c>
      <c r="C65" s="120">
        <v>4997279.7240000004</v>
      </c>
      <c r="D65" s="120">
        <v>5651741.2520000003</v>
      </c>
      <c r="E65" s="120">
        <v>6591859.2180000003</v>
      </c>
      <c r="F65" s="120">
        <v>6128131.8779999996</v>
      </c>
      <c r="G65" s="120">
        <v>5977226.2170000002</v>
      </c>
      <c r="H65" s="120">
        <v>6038534.3669999996</v>
      </c>
      <c r="I65" s="120">
        <v>5763466.3530000001</v>
      </c>
      <c r="J65" s="120">
        <v>5552867.2120000003</v>
      </c>
      <c r="K65" s="120">
        <v>6814268.9409999996</v>
      </c>
      <c r="L65" s="120">
        <v>6772178.5690000001</v>
      </c>
      <c r="M65" s="120">
        <v>5942575.7819999997</v>
      </c>
      <c r="N65" s="120">
        <v>7246278.6299999999</v>
      </c>
      <c r="O65" s="121">
        <f t="shared" si="7"/>
        <v>73476408.142999992</v>
      </c>
    </row>
    <row r="66" spans="1:15" s="32" customFormat="1" ht="15" customHeight="1" thickBot="1" x14ac:dyDescent="0.25">
      <c r="A66" s="118">
        <v>2006</v>
      </c>
      <c r="B66" s="119" t="s">
        <v>40</v>
      </c>
      <c r="C66" s="120">
        <v>5133048.8810000001</v>
      </c>
      <c r="D66" s="120">
        <v>6058251.2790000001</v>
      </c>
      <c r="E66" s="120">
        <v>7411101.659</v>
      </c>
      <c r="F66" s="120">
        <v>6456090.2609999999</v>
      </c>
      <c r="G66" s="120">
        <v>7041543.2470000004</v>
      </c>
      <c r="H66" s="120">
        <v>7815434.6220000004</v>
      </c>
      <c r="I66" s="120">
        <v>7067411.4790000003</v>
      </c>
      <c r="J66" s="120">
        <v>6811202.4100000001</v>
      </c>
      <c r="K66" s="120">
        <v>7606551.0949999997</v>
      </c>
      <c r="L66" s="120">
        <v>6888812.5489999996</v>
      </c>
      <c r="M66" s="120">
        <v>8641474.5559999999</v>
      </c>
      <c r="N66" s="120">
        <v>8603753.4800000004</v>
      </c>
      <c r="O66" s="121">
        <f t="shared" si="7"/>
        <v>85534675.517999992</v>
      </c>
    </row>
    <row r="67" spans="1:15" s="32" customFormat="1" ht="15" customHeight="1" thickBot="1" x14ac:dyDescent="0.25">
      <c r="A67" s="118">
        <v>2007</v>
      </c>
      <c r="B67" s="119" t="s">
        <v>40</v>
      </c>
      <c r="C67" s="120">
        <v>6564559.7929999996</v>
      </c>
      <c r="D67" s="120">
        <v>7656951.608</v>
      </c>
      <c r="E67" s="120">
        <v>8957851.6209999993</v>
      </c>
      <c r="F67" s="120">
        <v>8313312.0049999999</v>
      </c>
      <c r="G67" s="120">
        <v>9147620.0419999994</v>
      </c>
      <c r="H67" s="120">
        <v>8980247.4370000008</v>
      </c>
      <c r="I67" s="120">
        <v>8937741.591</v>
      </c>
      <c r="J67" s="120">
        <v>8736689.0920000002</v>
      </c>
      <c r="K67" s="120">
        <v>9038743.8959999997</v>
      </c>
      <c r="L67" s="120">
        <v>9895216.6219999995</v>
      </c>
      <c r="M67" s="120">
        <v>11318798.220000001</v>
      </c>
      <c r="N67" s="120">
        <v>9724017.977</v>
      </c>
      <c r="O67" s="121">
        <f t="shared" si="7"/>
        <v>107271749.90399998</v>
      </c>
    </row>
    <row r="68" spans="1:15" s="32" customFormat="1" ht="15" customHeight="1" thickBot="1" x14ac:dyDescent="0.25">
      <c r="A68" s="118">
        <v>2008</v>
      </c>
      <c r="B68" s="119" t="s">
        <v>40</v>
      </c>
      <c r="C68" s="120">
        <v>10632207.040999999</v>
      </c>
      <c r="D68" s="120">
        <v>11077899.119999999</v>
      </c>
      <c r="E68" s="120">
        <v>11428587.233999999</v>
      </c>
      <c r="F68" s="120">
        <v>11363963.503</v>
      </c>
      <c r="G68" s="120">
        <v>12477968.699999999</v>
      </c>
      <c r="H68" s="120">
        <v>11770634.384</v>
      </c>
      <c r="I68" s="120">
        <v>12595426.863</v>
      </c>
      <c r="J68" s="120">
        <v>11046830.085999999</v>
      </c>
      <c r="K68" s="120">
        <v>12793148.034</v>
      </c>
      <c r="L68" s="120">
        <v>9722708.7899999991</v>
      </c>
      <c r="M68" s="120">
        <v>9395872.8969999999</v>
      </c>
      <c r="N68" s="120">
        <v>7721948.9740000004</v>
      </c>
      <c r="O68" s="121">
        <f t="shared" si="7"/>
        <v>132027195.626</v>
      </c>
    </row>
    <row r="69" spans="1:15" s="32" customFormat="1" ht="15" customHeight="1" thickBot="1" x14ac:dyDescent="0.25">
      <c r="A69" s="118">
        <v>2009</v>
      </c>
      <c r="B69" s="119" t="s">
        <v>40</v>
      </c>
      <c r="C69" s="120">
        <v>7884493.5240000002</v>
      </c>
      <c r="D69" s="120">
        <v>8435115.8340000007</v>
      </c>
      <c r="E69" s="120">
        <v>8155485.0810000002</v>
      </c>
      <c r="F69" s="120">
        <v>7561696.2829999998</v>
      </c>
      <c r="G69" s="120">
        <v>7346407.5279999999</v>
      </c>
      <c r="H69" s="120">
        <v>8329692.7829999998</v>
      </c>
      <c r="I69" s="120">
        <v>9055733.6710000001</v>
      </c>
      <c r="J69" s="120">
        <v>7839908.8420000002</v>
      </c>
      <c r="K69" s="120">
        <v>8480708.3870000001</v>
      </c>
      <c r="L69" s="120">
        <v>10095768.029999999</v>
      </c>
      <c r="M69" s="120">
        <v>8903010.773</v>
      </c>
      <c r="N69" s="120">
        <v>10054591.867000001</v>
      </c>
      <c r="O69" s="121">
        <f t="shared" si="7"/>
        <v>102142612.603</v>
      </c>
    </row>
    <row r="70" spans="1:15" s="32" customFormat="1" ht="15" customHeight="1" thickBot="1" x14ac:dyDescent="0.25">
      <c r="A70" s="118">
        <v>2010</v>
      </c>
      <c r="B70" s="119" t="s">
        <v>40</v>
      </c>
      <c r="C70" s="120">
        <v>7828748.0580000002</v>
      </c>
      <c r="D70" s="120">
        <v>8263237.8140000002</v>
      </c>
      <c r="E70" s="120">
        <v>9886488.1710000001</v>
      </c>
      <c r="F70" s="120">
        <v>9396006.6539999992</v>
      </c>
      <c r="G70" s="120">
        <v>9799958.1170000006</v>
      </c>
      <c r="H70" s="120">
        <v>9542907.6439999994</v>
      </c>
      <c r="I70" s="120">
        <v>9564682.5449999999</v>
      </c>
      <c r="J70" s="120">
        <v>8523451.9729999993</v>
      </c>
      <c r="K70" s="120">
        <v>8909230.5209999997</v>
      </c>
      <c r="L70" s="120">
        <v>10963586.27</v>
      </c>
      <c r="M70" s="120">
        <v>9382369.7180000003</v>
      </c>
      <c r="N70" s="120">
        <v>11822551.698999999</v>
      </c>
      <c r="O70" s="121">
        <f t="shared" si="7"/>
        <v>113883219.18399999</v>
      </c>
    </row>
    <row r="71" spans="1:15" s="32" customFormat="1" ht="15" customHeight="1" thickBot="1" x14ac:dyDescent="0.25">
      <c r="A71" s="118">
        <v>2011</v>
      </c>
      <c r="B71" s="119" t="s">
        <v>40</v>
      </c>
      <c r="C71" s="120">
        <v>9551084.6390000004</v>
      </c>
      <c r="D71" s="120">
        <v>10059126.307</v>
      </c>
      <c r="E71" s="120">
        <v>11811085.16</v>
      </c>
      <c r="F71" s="120">
        <v>11873269.447000001</v>
      </c>
      <c r="G71" s="120">
        <v>10943364.372</v>
      </c>
      <c r="H71" s="120">
        <v>11349953.558</v>
      </c>
      <c r="I71" s="120">
        <v>11860004.271</v>
      </c>
      <c r="J71" s="120">
        <v>11245124.657</v>
      </c>
      <c r="K71" s="120">
        <v>10750626.098999999</v>
      </c>
      <c r="L71" s="120">
        <v>11907219.297</v>
      </c>
      <c r="M71" s="120">
        <v>11078524.743000001</v>
      </c>
      <c r="N71" s="120">
        <v>12477486.279999999</v>
      </c>
      <c r="O71" s="121">
        <f t="shared" si="7"/>
        <v>134906868.83000001</v>
      </c>
    </row>
    <row r="72" spans="1:15" ht="13.8" thickBot="1" x14ac:dyDescent="0.3">
      <c r="A72" s="118">
        <v>2012</v>
      </c>
      <c r="B72" s="119" t="s">
        <v>40</v>
      </c>
      <c r="C72" s="120">
        <v>10348187.165999999</v>
      </c>
      <c r="D72" s="120">
        <v>11748000.124</v>
      </c>
      <c r="E72" s="120">
        <v>13208572.977</v>
      </c>
      <c r="F72" s="120">
        <v>12630226.718</v>
      </c>
      <c r="G72" s="120">
        <v>13131530.960999999</v>
      </c>
      <c r="H72" s="120">
        <v>13231198.687999999</v>
      </c>
      <c r="I72" s="120">
        <v>12830675.307</v>
      </c>
      <c r="J72" s="120">
        <v>12831394.572000001</v>
      </c>
      <c r="K72" s="120">
        <v>12952651.721999999</v>
      </c>
      <c r="L72" s="120">
        <v>13190769.654999999</v>
      </c>
      <c r="M72" s="120">
        <v>13753052.493000001</v>
      </c>
      <c r="N72" s="120">
        <v>12605476.173</v>
      </c>
      <c r="O72" s="121">
        <f t="shared" si="7"/>
        <v>152461736.55599999</v>
      </c>
    </row>
    <row r="73" spans="1:15" ht="13.8" thickBot="1" x14ac:dyDescent="0.3">
      <c r="A73" s="118">
        <v>2013</v>
      </c>
      <c r="B73" s="119" t="s">
        <v>40</v>
      </c>
      <c r="C73" s="120">
        <v>11481521.079</v>
      </c>
      <c r="D73" s="120">
        <v>12385690.909</v>
      </c>
      <c r="E73" s="120">
        <v>13122058.141000001</v>
      </c>
      <c r="F73" s="120">
        <v>12468202.903000001</v>
      </c>
      <c r="G73" s="120">
        <v>13277209.017000001</v>
      </c>
      <c r="H73" s="120">
        <v>12399973.961999999</v>
      </c>
      <c r="I73" s="120">
        <v>13059519.685000001</v>
      </c>
      <c r="J73" s="120">
        <v>11118300.903000001</v>
      </c>
      <c r="K73" s="120">
        <v>13060371.039000001</v>
      </c>
      <c r="L73" s="120">
        <v>12053704.638</v>
      </c>
      <c r="M73" s="120">
        <v>14201227.351</v>
      </c>
      <c r="N73" s="120">
        <v>13174857.460000001</v>
      </c>
      <c r="O73" s="121">
        <f t="shared" si="7"/>
        <v>151802637.08700001</v>
      </c>
    </row>
    <row r="74" spans="1:15" ht="13.8" thickBot="1" x14ac:dyDescent="0.3">
      <c r="A74" s="118">
        <v>2014</v>
      </c>
      <c r="B74" s="119" t="s">
        <v>40</v>
      </c>
      <c r="C74" s="120">
        <v>12399761.948000001</v>
      </c>
      <c r="D74" s="120">
        <v>13053292.493000001</v>
      </c>
      <c r="E74" s="120">
        <v>14680110.779999999</v>
      </c>
      <c r="F74" s="120">
        <v>13371185.664000001</v>
      </c>
      <c r="G74" s="120">
        <v>13681906.159</v>
      </c>
      <c r="H74" s="120">
        <v>12880924.245999999</v>
      </c>
      <c r="I74" s="120">
        <v>13344776.958000001</v>
      </c>
      <c r="J74" s="120">
        <v>11386828.925000001</v>
      </c>
      <c r="K74" s="120">
        <v>13583120.905999999</v>
      </c>
      <c r="L74" s="120">
        <v>12891630.102</v>
      </c>
      <c r="M74" s="120">
        <v>13067348.107000001</v>
      </c>
      <c r="N74" s="120">
        <v>13269271.402000001</v>
      </c>
      <c r="O74" s="121">
        <f t="shared" si="7"/>
        <v>157610157.69</v>
      </c>
    </row>
    <row r="75" spans="1:15" ht="13.8" thickBot="1" x14ac:dyDescent="0.3">
      <c r="A75" s="118">
        <v>2015</v>
      </c>
      <c r="B75" s="119" t="s">
        <v>40</v>
      </c>
      <c r="C75" s="120">
        <v>12301766.75</v>
      </c>
      <c r="D75" s="120">
        <v>12231860.140000001</v>
      </c>
      <c r="E75" s="120">
        <v>12519910.437999999</v>
      </c>
      <c r="F75" s="120">
        <v>13349346.866</v>
      </c>
      <c r="G75" s="120">
        <v>11080385.127</v>
      </c>
      <c r="H75" s="120">
        <v>11949647.085999999</v>
      </c>
      <c r="I75" s="120">
        <v>11129358.973999999</v>
      </c>
      <c r="J75" s="120">
        <v>11022045.344000001</v>
      </c>
      <c r="K75" s="120">
        <v>11581703.842</v>
      </c>
      <c r="L75" s="120">
        <v>13240039.088</v>
      </c>
      <c r="M75" s="120">
        <v>11681989.013</v>
      </c>
      <c r="N75" s="120">
        <v>11750818.76</v>
      </c>
      <c r="O75" s="121">
        <f t="shared" si="7"/>
        <v>143838871.428</v>
      </c>
    </row>
    <row r="76" spans="1:15" ht="13.8" thickBot="1" x14ac:dyDescent="0.3">
      <c r="A76" s="118">
        <v>2016</v>
      </c>
      <c r="B76" s="119" t="s">
        <v>40</v>
      </c>
      <c r="C76" s="120">
        <v>9546115.4000000004</v>
      </c>
      <c r="D76" s="120">
        <v>12366388.057</v>
      </c>
      <c r="E76" s="120">
        <v>12757672.093</v>
      </c>
      <c r="F76" s="120">
        <v>11950497.685000001</v>
      </c>
      <c r="G76" s="120">
        <v>12098611.067</v>
      </c>
      <c r="H76" s="120">
        <v>12864154.060000001</v>
      </c>
      <c r="I76" s="120">
        <v>9850124.8719999995</v>
      </c>
      <c r="J76" s="120">
        <v>11830762.82</v>
      </c>
      <c r="K76" s="120">
        <v>10901638.452</v>
      </c>
      <c r="L76" s="120">
        <v>12796159.91</v>
      </c>
      <c r="M76" s="120">
        <v>12786936.247</v>
      </c>
      <c r="N76" s="120">
        <v>12780523.145</v>
      </c>
      <c r="O76" s="121">
        <f t="shared" si="7"/>
        <v>142529583.80799997</v>
      </c>
    </row>
    <row r="77" spans="1:15" ht="13.8" thickBot="1" x14ac:dyDescent="0.3">
      <c r="A77" s="118">
        <v>2017</v>
      </c>
      <c r="B77" s="119" t="s">
        <v>40</v>
      </c>
      <c r="C77" s="120">
        <v>11247585.677000133</v>
      </c>
      <c r="D77" s="120">
        <v>12089908.933999483</v>
      </c>
      <c r="E77" s="120">
        <v>14470814.05899963</v>
      </c>
      <c r="F77" s="120">
        <v>12859938.790999187</v>
      </c>
      <c r="G77" s="120">
        <v>13582079.73099998</v>
      </c>
      <c r="H77" s="120">
        <v>13125306.943999315</v>
      </c>
      <c r="I77" s="120">
        <v>12612074.05599888</v>
      </c>
      <c r="J77" s="120">
        <v>13248462.990000026</v>
      </c>
      <c r="K77" s="120">
        <v>11810080.804999635</v>
      </c>
      <c r="L77" s="120">
        <v>13912699.49399944</v>
      </c>
      <c r="M77" s="120">
        <v>14188323.115998682</v>
      </c>
      <c r="N77" s="120">
        <v>13845665.816998869</v>
      </c>
      <c r="O77" s="121">
        <f t="shared" si="7"/>
        <v>156992940.41399324</v>
      </c>
    </row>
    <row r="78" spans="1:15" ht="13.8" thickBot="1" x14ac:dyDescent="0.3">
      <c r="A78" s="118">
        <v>2018</v>
      </c>
      <c r="B78" s="119" t="s">
        <v>40</v>
      </c>
      <c r="C78" s="120">
        <v>13080096.762</v>
      </c>
      <c r="D78" s="120">
        <v>13827132.654999999</v>
      </c>
      <c r="E78" s="120">
        <v>16338253.918</v>
      </c>
      <c r="F78" s="120">
        <v>14530822.873</v>
      </c>
      <c r="G78" s="120">
        <v>15166648.044</v>
      </c>
      <c r="H78" s="120">
        <v>13657091.159</v>
      </c>
      <c r="I78" s="120">
        <v>14771360.698000001</v>
      </c>
      <c r="J78" s="120">
        <v>12926754.198999999</v>
      </c>
      <c r="K78" s="120">
        <v>15247368.846000001</v>
      </c>
      <c r="L78" s="120">
        <v>16590652.49</v>
      </c>
      <c r="M78" s="120">
        <v>16386878.392999999</v>
      </c>
      <c r="N78" s="120">
        <v>14645696.251</v>
      </c>
      <c r="O78" s="121">
        <f t="shared" si="7"/>
        <v>177168756.28799999</v>
      </c>
    </row>
    <row r="79" spans="1:15" ht="13.8" thickBot="1" x14ac:dyDescent="0.3">
      <c r="A79" s="118">
        <v>2019</v>
      </c>
      <c r="B79" s="119" t="s">
        <v>40</v>
      </c>
      <c r="C79" s="120">
        <v>13874826.012</v>
      </c>
      <c r="D79" s="120">
        <v>14323043.041999999</v>
      </c>
      <c r="E79" s="120">
        <v>16335862.397</v>
      </c>
      <c r="F79" s="120">
        <v>15340619.824999999</v>
      </c>
      <c r="G79" s="120">
        <v>16855105.096999999</v>
      </c>
      <c r="H79" s="120">
        <v>11634653.880999999</v>
      </c>
      <c r="I79" s="120">
        <v>15932004.723999999</v>
      </c>
      <c r="J79" s="120">
        <v>13222876.222999999</v>
      </c>
      <c r="K79" s="120">
        <v>15273579.960999999</v>
      </c>
      <c r="L79" s="120">
        <v>16410781.68</v>
      </c>
      <c r="M79" s="120">
        <v>16242650.391000001</v>
      </c>
      <c r="N79" s="120">
        <v>15386718.469000001</v>
      </c>
      <c r="O79" s="120">
        <f t="shared" si="7"/>
        <v>180832721.70199999</v>
      </c>
    </row>
    <row r="80" spans="1:15" ht="13.8" thickBot="1" x14ac:dyDescent="0.3">
      <c r="A80" s="118">
        <v>2020</v>
      </c>
      <c r="B80" s="119" t="s">
        <v>40</v>
      </c>
      <c r="C80" s="120">
        <v>14701346.982000001</v>
      </c>
      <c r="D80" s="120">
        <v>14608289.785</v>
      </c>
      <c r="E80" s="120">
        <v>13353075.963</v>
      </c>
      <c r="F80" s="120">
        <v>8978290.7589999996</v>
      </c>
      <c r="G80" s="120">
        <v>9957512.1809999999</v>
      </c>
      <c r="H80" s="120">
        <v>13460251.822000001</v>
      </c>
      <c r="I80" s="120">
        <v>14890653.468</v>
      </c>
      <c r="J80" s="120">
        <v>12456453.472999999</v>
      </c>
      <c r="K80" s="120">
        <v>15990797.705</v>
      </c>
      <c r="L80" s="120">
        <v>17315266.203000002</v>
      </c>
      <c r="M80" s="120">
        <v>16088682.231000001</v>
      </c>
      <c r="N80" s="120">
        <v>17837134.738000002</v>
      </c>
      <c r="O80" s="120">
        <f t="shared" si="7"/>
        <v>169637755.31000003</v>
      </c>
    </row>
    <row r="81" spans="1:15" ht="13.8" thickBot="1" x14ac:dyDescent="0.3">
      <c r="A81" s="118">
        <v>2021</v>
      </c>
      <c r="B81" s="119" t="s">
        <v>40</v>
      </c>
      <c r="C81" s="120">
        <v>15306487.643915899</v>
      </c>
      <c r="D81" s="120">
        <v>15777151.373676499</v>
      </c>
      <c r="E81" s="120">
        <v>18125533.345878098</v>
      </c>
      <c r="F81" s="120">
        <v>18106582.520971801</v>
      </c>
      <c r="G81" s="120">
        <v>18587253.5966384</v>
      </c>
      <c r="H81" s="120">
        <v>19036800.670268498</v>
      </c>
      <c r="I81" s="120">
        <v>19020902.292177301</v>
      </c>
      <c r="J81" s="120">
        <v>18681996.8976386</v>
      </c>
      <c r="K81" s="120">
        <v>19984264.497713201</v>
      </c>
      <c r="L81" s="120">
        <v>21100833.1277362</v>
      </c>
      <c r="M81" s="120">
        <v>20749365.9948617</v>
      </c>
      <c r="N81" s="120">
        <v>21316881.481321499</v>
      </c>
      <c r="O81" s="120">
        <f t="shared" si="7"/>
        <v>225794053.44279772</v>
      </c>
    </row>
    <row r="82" spans="1:15" ht="13.8" thickBot="1" x14ac:dyDescent="0.3">
      <c r="A82" s="118">
        <v>2022</v>
      </c>
      <c r="B82" s="119" t="s">
        <v>40</v>
      </c>
      <c r="C82" s="120">
        <v>17553745.067000002</v>
      </c>
      <c r="D82" s="120">
        <v>19904331.120000001</v>
      </c>
      <c r="E82" s="120">
        <v>22609642.478</v>
      </c>
      <c r="F82" s="120">
        <v>23330991.125</v>
      </c>
      <c r="G82" s="120">
        <v>18931811.633000001</v>
      </c>
      <c r="H82" s="120">
        <v>23359482.375999998</v>
      </c>
      <c r="I82" s="120">
        <v>18536547.530999999</v>
      </c>
      <c r="J82" s="120">
        <v>21275849.662</v>
      </c>
      <c r="K82" s="120">
        <v>22596774.302000001</v>
      </c>
      <c r="L82" s="120">
        <v>21300785.131999999</v>
      </c>
      <c r="M82" s="120">
        <v>21871038.612</v>
      </c>
      <c r="N82" s="120">
        <v>22898748.625</v>
      </c>
      <c r="O82" s="120">
        <f t="shared" ref="O82" si="8">SUM(C82:N82)</f>
        <v>254169747.66300002</v>
      </c>
    </row>
    <row r="83" spans="1:15" ht="13.8" thickBot="1" x14ac:dyDescent="0.3">
      <c r="A83" s="118">
        <v>2023</v>
      </c>
      <c r="B83" s="119" t="s">
        <v>40</v>
      </c>
      <c r="C83" s="120">
        <v>19326962.783</v>
      </c>
      <c r="D83" s="120">
        <v>18573956.467999998</v>
      </c>
      <c r="E83" s="120">
        <v>23565285.094000001</v>
      </c>
      <c r="F83" s="120">
        <v>19260492.999000002</v>
      </c>
      <c r="G83" s="120">
        <v>21638909.903999999</v>
      </c>
      <c r="H83" s="120">
        <v>20843930.550999999</v>
      </c>
      <c r="I83" s="120">
        <v>20077952.831999999</v>
      </c>
      <c r="J83" s="163">
        <v>21619243.338</v>
      </c>
      <c r="K83" s="120"/>
      <c r="L83" s="120"/>
      <c r="M83" s="120"/>
      <c r="N83" s="120"/>
      <c r="O83" s="120">
        <f t="shared" ref="O83" si="9">SUM(C83:N83)</f>
        <v>164906733.96899998</v>
      </c>
    </row>
    <row r="84" spans="1:15" x14ac:dyDescent="0.25">
      <c r="C84" s="35"/>
    </row>
  </sheetData>
  <autoFilter ref="A1:O83" xr:uid="{3E5F8C81-6578-4D95-B268-6EFE40909D27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1" sqref="F1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1" t="s">
        <v>62</v>
      </c>
      <c r="B2" s="151"/>
      <c r="C2" s="151"/>
      <c r="D2" s="151"/>
    </row>
    <row r="3" spans="1:4" ht="15.6" x14ac:dyDescent="0.3">
      <c r="A3" s="150" t="s">
        <v>63</v>
      </c>
      <c r="B3" s="150"/>
      <c r="C3" s="150"/>
      <c r="D3" s="150"/>
    </row>
    <row r="4" spans="1:4" x14ac:dyDescent="0.25">
      <c r="A4" s="122"/>
      <c r="B4" s="123"/>
      <c r="C4" s="123"/>
      <c r="D4" s="122"/>
    </row>
    <row r="5" spans="1:4" x14ac:dyDescent="0.25">
      <c r="A5" s="124" t="s">
        <v>64</v>
      </c>
      <c r="B5" s="125" t="s">
        <v>156</v>
      </c>
      <c r="C5" s="125" t="s">
        <v>157</v>
      </c>
      <c r="D5" s="126" t="s">
        <v>65</v>
      </c>
    </row>
    <row r="6" spans="1:4" x14ac:dyDescent="0.25">
      <c r="A6" s="127" t="s">
        <v>158</v>
      </c>
      <c r="B6" s="128">
        <v>6.2590000000000007E-2</v>
      </c>
      <c r="C6" s="128">
        <v>31.142199999999999</v>
      </c>
      <c r="D6" s="134">
        <f t="shared" ref="D6:D15" si="0">(C6-B6)/B6</f>
        <v>496.5587154497523</v>
      </c>
    </row>
    <row r="7" spans="1:4" x14ac:dyDescent="0.25">
      <c r="A7" s="127" t="s">
        <v>159</v>
      </c>
      <c r="B7" s="128">
        <v>154.79696999999999</v>
      </c>
      <c r="C7" s="128">
        <v>4388.0963899999997</v>
      </c>
      <c r="D7" s="134">
        <f t="shared" si="0"/>
        <v>27.34743076689421</v>
      </c>
    </row>
    <row r="8" spans="1:4" x14ac:dyDescent="0.25">
      <c r="A8" s="127" t="s">
        <v>160</v>
      </c>
      <c r="B8" s="128">
        <v>15.80782</v>
      </c>
      <c r="C8" s="128">
        <v>91.481219999999993</v>
      </c>
      <c r="D8" s="134">
        <f t="shared" si="0"/>
        <v>4.7870863914189297</v>
      </c>
    </row>
    <row r="9" spans="1:4" x14ac:dyDescent="0.25">
      <c r="A9" s="127" t="s">
        <v>161</v>
      </c>
      <c r="B9" s="128">
        <v>45495.045709999999</v>
      </c>
      <c r="C9" s="128">
        <v>256761.41918</v>
      </c>
      <c r="D9" s="134">
        <f t="shared" si="0"/>
        <v>4.6437226333759405</v>
      </c>
    </row>
    <row r="10" spans="1:4" x14ac:dyDescent="0.25">
      <c r="A10" s="127" t="s">
        <v>162</v>
      </c>
      <c r="B10" s="128">
        <v>344.84073999999998</v>
      </c>
      <c r="C10" s="128">
        <v>1814.84123</v>
      </c>
      <c r="D10" s="134">
        <f t="shared" si="0"/>
        <v>4.2628388107507247</v>
      </c>
    </row>
    <row r="11" spans="1:4" x14ac:dyDescent="0.25">
      <c r="A11" s="127" t="s">
        <v>163</v>
      </c>
      <c r="B11" s="128">
        <v>901.77243999999996</v>
      </c>
      <c r="C11" s="128">
        <v>4714.8576800000001</v>
      </c>
      <c r="D11" s="134">
        <f t="shared" si="0"/>
        <v>4.2284339938355187</v>
      </c>
    </row>
    <row r="12" spans="1:4" x14ac:dyDescent="0.25">
      <c r="A12" s="127" t="s">
        <v>164</v>
      </c>
      <c r="B12" s="128">
        <v>2643.8473899999999</v>
      </c>
      <c r="C12" s="128">
        <v>13634.69289</v>
      </c>
      <c r="D12" s="134">
        <f t="shared" si="0"/>
        <v>4.1571406661259669</v>
      </c>
    </row>
    <row r="13" spans="1:4" x14ac:dyDescent="0.25">
      <c r="A13" s="127" t="s">
        <v>165</v>
      </c>
      <c r="B13" s="128">
        <v>237.84945999999999</v>
      </c>
      <c r="C13" s="128">
        <v>1188.61553</v>
      </c>
      <c r="D13" s="134">
        <f t="shared" si="0"/>
        <v>3.9973438241146315</v>
      </c>
    </row>
    <row r="14" spans="1:4" x14ac:dyDescent="0.25">
      <c r="A14" s="127" t="s">
        <v>166</v>
      </c>
      <c r="B14" s="128">
        <v>955.13503000000003</v>
      </c>
      <c r="C14" s="128">
        <v>3918.6006000000002</v>
      </c>
      <c r="D14" s="134">
        <f t="shared" si="0"/>
        <v>3.1026666145832809</v>
      </c>
    </row>
    <row r="15" spans="1:4" x14ac:dyDescent="0.25">
      <c r="A15" s="127" t="s">
        <v>167</v>
      </c>
      <c r="B15" s="128">
        <v>3307.8021699999999</v>
      </c>
      <c r="C15" s="128">
        <v>12078.220880000001</v>
      </c>
      <c r="D15" s="134">
        <f t="shared" si="0"/>
        <v>2.6514338703635358</v>
      </c>
    </row>
    <row r="16" spans="1:4" x14ac:dyDescent="0.25">
      <c r="A16" s="129"/>
      <c r="B16" s="123"/>
      <c r="C16" s="123"/>
      <c r="D16" s="130"/>
    </row>
    <row r="17" spans="1:4" x14ac:dyDescent="0.25">
      <c r="A17" s="131"/>
      <c r="B17" s="123"/>
      <c r="C17" s="123"/>
      <c r="D17" s="122"/>
    </row>
    <row r="18" spans="1:4" ht="19.2" x14ac:dyDescent="0.35">
      <c r="A18" s="151" t="s">
        <v>66</v>
      </c>
      <c r="B18" s="151"/>
      <c r="C18" s="151"/>
      <c r="D18" s="151"/>
    </row>
    <row r="19" spans="1:4" ht="15.6" x14ac:dyDescent="0.3">
      <c r="A19" s="150" t="s">
        <v>67</v>
      </c>
      <c r="B19" s="150"/>
      <c r="C19" s="150"/>
      <c r="D19" s="150"/>
    </row>
    <row r="20" spans="1:4" x14ac:dyDescent="0.25">
      <c r="A20" s="132"/>
      <c r="B20" s="123"/>
      <c r="C20" s="123"/>
      <c r="D20" s="122"/>
    </row>
    <row r="21" spans="1:4" x14ac:dyDescent="0.25">
      <c r="A21" s="124" t="s">
        <v>64</v>
      </c>
      <c r="B21" s="125" t="s">
        <v>156</v>
      </c>
      <c r="C21" s="125" t="s">
        <v>157</v>
      </c>
      <c r="D21" s="126" t="s">
        <v>65</v>
      </c>
    </row>
    <row r="22" spans="1:4" x14ac:dyDescent="0.25">
      <c r="A22" s="127" t="s">
        <v>168</v>
      </c>
      <c r="B22" s="128">
        <v>1500816.8893200001</v>
      </c>
      <c r="C22" s="128">
        <v>1511997.79746</v>
      </c>
      <c r="D22" s="134">
        <f t="shared" ref="D22:D31" si="1">(C22-B22)/B22</f>
        <v>7.4498816075196719E-3</v>
      </c>
    </row>
    <row r="23" spans="1:4" x14ac:dyDescent="0.25">
      <c r="A23" s="127" t="s">
        <v>169</v>
      </c>
      <c r="B23" s="128">
        <v>1302342.5927500001</v>
      </c>
      <c r="C23" s="128">
        <v>1099209.2619400001</v>
      </c>
      <c r="D23" s="134">
        <f t="shared" si="1"/>
        <v>-0.15597534161964846</v>
      </c>
    </row>
    <row r="24" spans="1:4" x14ac:dyDescent="0.25">
      <c r="A24" s="127" t="s">
        <v>170</v>
      </c>
      <c r="B24" s="128">
        <v>1021690.68112</v>
      </c>
      <c r="C24" s="128">
        <v>980026.44836000004</v>
      </c>
      <c r="D24" s="134">
        <f t="shared" si="1"/>
        <v>-4.0779693433561193E-2</v>
      </c>
    </row>
    <row r="25" spans="1:4" x14ac:dyDescent="0.25">
      <c r="A25" s="127" t="s">
        <v>171</v>
      </c>
      <c r="B25" s="128">
        <v>932485.46333000006</v>
      </c>
      <c r="C25" s="128">
        <v>841674.32525999995</v>
      </c>
      <c r="D25" s="134">
        <f t="shared" si="1"/>
        <v>-9.7386116611088314E-2</v>
      </c>
    </row>
    <row r="26" spans="1:4" x14ac:dyDescent="0.25">
      <c r="A26" s="127" t="s">
        <v>172</v>
      </c>
      <c r="B26" s="128">
        <v>714328.04238999996</v>
      </c>
      <c r="C26" s="128">
        <v>805110.07083999994</v>
      </c>
      <c r="D26" s="134">
        <f t="shared" si="1"/>
        <v>0.12708730871920038</v>
      </c>
    </row>
    <row r="27" spans="1:4" x14ac:dyDescent="0.25">
      <c r="A27" s="127" t="s">
        <v>173</v>
      </c>
      <c r="B27" s="128">
        <v>815542.49665999995</v>
      </c>
      <c r="C27" s="128">
        <v>788185.85358999996</v>
      </c>
      <c r="D27" s="134">
        <f t="shared" si="1"/>
        <v>-3.3544104914259285E-2</v>
      </c>
    </row>
    <row r="28" spans="1:4" x14ac:dyDescent="0.25">
      <c r="A28" s="127" t="s">
        <v>174</v>
      </c>
      <c r="B28" s="128">
        <v>735890.73958000005</v>
      </c>
      <c r="C28" s="128">
        <v>767246.64858000004</v>
      </c>
      <c r="D28" s="134">
        <f t="shared" si="1"/>
        <v>4.260946267362456E-2</v>
      </c>
    </row>
    <row r="29" spans="1:4" x14ac:dyDescent="0.25">
      <c r="A29" s="127" t="s">
        <v>175</v>
      </c>
      <c r="B29" s="128">
        <v>729991.04607000004</v>
      </c>
      <c r="C29" s="128">
        <v>700045.95655</v>
      </c>
      <c r="D29" s="134">
        <f t="shared" si="1"/>
        <v>-4.1021173727011105E-2</v>
      </c>
    </row>
    <row r="30" spans="1:4" x14ac:dyDescent="0.25">
      <c r="A30" s="127" t="s">
        <v>176</v>
      </c>
      <c r="B30" s="128">
        <v>560291.21186000004</v>
      </c>
      <c r="C30" s="128">
        <v>673098.57380000001</v>
      </c>
      <c r="D30" s="134">
        <f t="shared" si="1"/>
        <v>0.20133701823648653</v>
      </c>
    </row>
    <row r="31" spans="1:4" x14ac:dyDescent="0.25">
      <c r="A31" s="127" t="s">
        <v>177</v>
      </c>
      <c r="B31" s="128">
        <v>428711.66326</v>
      </c>
      <c r="C31" s="128">
        <v>513471.78912999999</v>
      </c>
      <c r="D31" s="134">
        <f t="shared" si="1"/>
        <v>0.19770893384488042</v>
      </c>
    </row>
    <row r="32" spans="1:4" x14ac:dyDescent="0.25">
      <c r="A32" s="122"/>
      <c r="B32" s="123"/>
      <c r="C32" s="123"/>
      <c r="D32" s="122"/>
    </row>
    <row r="33" spans="1:4" ht="19.2" x14ac:dyDescent="0.35">
      <c r="A33" s="151" t="s">
        <v>68</v>
      </c>
      <c r="B33" s="151"/>
      <c r="C33" s="151"/>
      <c r="D33" s="151"/>
    </row>
    <row r="34" spans="1:4" ht="15.6" x14ac:dyDescent="0.3">
      <c r="A34" s="150" t="s">
        <v>72</v>
      </c>
      <c r="B34" s="150"/>
      <c r="C34" s="150"/>
      <c r="D34" s="150"/>
    </row>
    <row r="35" spans="1:4" x14ac:dyDescent="0.25">
      <c r="A35" s="122"/>
      <c r="B35" s="123"/>
      <c r="C35" s="123"/>
      <c r="D35" s="122"/>
    </row>
    <row r="36" spans="1:4" x14ac:dyDescent="0.25">
      <c r="A36" s="124" t="s">
        <v>70</v>
      </c>
      <c r="B36" s="125" t="s">
        <v>156</v>
      </c>
      <c r="C36" s="125" t="s">
        <v>157</v>
      </c>
      <c r="D36" s="126" t="s">
        <v>65</v>
      </c>
    </row>
    <row r="37" spans="1:4" x14ac:dyDescent="0.25">
      <c r="A37" s="127" t="s">
        <v>145</v>
      </c>
      <c r="B37" s="128">
        <v>77395.488570000001</v>
      </c>
      <c r="C37" s="128">
        <v>304431.42813000001</v>
      </c>
      <c r="D37" s="134">
        <f t="shared" ref="D37:D46" si="2">(C37-B37)/B37</f>
        <v>2.9334518555905023</v>
      </c>
    </row>
    <row r="38" spans="1:4" x14ac:dyDescent="0.25">
      <c r="A38" s="127" t="s">
        <v>134</v>
      </c>
      <c r="B38" s="128">
        <v>29110.841799999998</v>
      </c>
      <c r="C38" s="128">
        <v>42575.980689999997</v>
      </c>
      <c r="D38" s="134">
        <f t="shared" si="2"/>
        <v>0.4625472180608669</v>
      </c>
    </row>
    <row r="39" spans="1:4" x14ac:dyDescent="0.25">
      <c r="A39" s="127" t="s">
        <v>144</v>
      </c>
      <c r="B39" s="128">
        <v>2264566.8483500001</v>
      </c>
      <c r="C39" s="128">
        <v>2738980.31439</v>
      </c>
      <c r="D39" s="134">
        <f t="shared" si="2"/>
        <v>0.20949413190679939</v>
      </c>
    </row>
    <row r="40" spans="1:4" x14ac:dyDescent="0.25">
      <c r="A40" s="127" t="s">
        <v>129</v>
      </c>
      <c r="B40" s="128">
        <v>993087.55908000004</v>
      </c>
      <c r="C40" s="128">
        <v>1158612.9820099999</v>
      </c>
      <c r="D40" s="134">
        <f t="shared" si="2"/>
        <v>0.16667757179774081</v>
      </c>
    </row>
    <row r="41" spans="1:4" x14ac:dyDescent="0.25">
      <c r="A41" s="127" t="s">
        <v>147</v>
      </c>
      <c r="B41" s="128">
        <v>848008.80617</v>
      </c>
      <c r="C41" s="128">
        <v>976162.59083999996</v>
      </c>
      <c r="D41" s="134">
        <f t="shared" si="2"/>
        <v>0.1511231767141685</v>
      </c>
    </row>
    <row r="42" spans="1:4" x14ac:dyDescent="0.25">
      <c r="A42" s="127" t="s">
        <v>152</v>
      </c>
      <c r="B42" s="128">
        <v>333532.23485000001</v>
      </c>
      <c r="C42" s="128">
        <v>376127.08672000002</v>
      </c>
      <c r="D42" s="134">
        <f t="shared" si="2"/>
        <v>0.12770835145561346</v>
      </c>
    </row>
    <row r="43" spans="1:4" x14ac:dyDescent="0.25">
      <c r="A43" s="129" t="s">
        <v>146</v>
      </c>
      <c r="B43" s="128">
        <v>1253655.895</v>
      </c>
      <c r="C43" s="128">
        <v>1402245.5643199999</v>
      </c>
      <c r="D43" s="134">
        <f t="shared" si="2"/>
        <v>0.11852508324862132</v>
      </c>
    </row>
    <row r="44" spans="1:4" x14ac:dyDescent="0.25">
      <c r="A44" s="127" t="s">
        <v>153</v>
      </c>
      <c r="B44" s="128">
        <v>544491.95169999998</v>
      </c>
      <c r="C44" s="128">
        <v>605330.29131999996</v>
      </c>
      <c r="D44" s="134">
        <f t="shared" si="2"/>
        <v>0.11173413937534238</v>
      </c>
    </row>
    <row r="45" spans="1:4" x14ac:dyDescent="0.25">
      <c r="A45" s="127" t="s">
        <v>132</v>
      </c>
      <c r="B45" s="128">
        <v>105840.06853</v>
      </c>
      <c r="C45" s="128">
        <v>116027.86864</v>
      </c>
      <c r="D45" s="134">
        <f t="shared" si="2"/>
        <v>9.6256552471073842E-2</v>
      </c>
    </row>
    <row r="46" spans="1:4" x14ac:dyDescent="0.25">
      <c r="A46" s="127" t="s">
        <v>141</v>
      </c>
      <c r="B46" s="128">
        <v>224283.58918000001</v>
      </c>
      <c r="C46" s="128">
        <v>234421.25789000001</v>
      </c>
      <c r="D46" s="134">
        <f t="shared" si="2"/>
        <v>4.5200225068022952E-2</v>
      </c>
    </row>
    <row r="47" spans="1:4" x14ac:dyDescent="0.25">
      <c r="A47" s="122"/>
      <c r="B47" s="123"/>
      <c r="C47" s="123"/>
      <c r="D47" s="122"/>
    </row>
    <row r="48" spans="1:4" ht="19.2" x14ac:dyDescent="0.35">
      <c r="A48" s="151" t="s">
        <v>71</v>
      </c>
      <c r="B48" s="151"/>
      <c r="C48" s="151"/>
      <c r="D48" s="151"/>
    </row>
    <row r="49" spans="1:4" ht="15.6" x14ac:dyDescent="0.3">
      <c r="A49" s="150" t="s">
        <v>69</v>
      </c>
      <c r="B49" s="150"/>
      <c r="C49" s="150"/>
      <c r="D49" s="150"/>
    </row>
    <row r="50" spans="1:4" x14ac:dyDescent="0.25">
      <c r="A50" s="122"/>
      <c r="B50" s="123"/>
      <c r="C50" s="123"/>
      <c r="D50" s="122"/>
    </row>
    <row r="51" spans="1:4" x14ac:dyDescent="0.25">
      <c r="A51" s="124" t="s">
        <v>70</v>
      </c>
      <c r="B51" s="125" t="s">
        <v>156</v>
      </c>
      <c r="C51" s="125" t="s">
        <v>157</v>
      </c>
      <c r="D51" s="126" t="s">
        <v>65</v>
      </c>
    </row>
    <row r="52" spans="1:4" x14ac:dyDescent="0.25">
      <c r="A52" s="127" t="s">
        <v>144</v>
      </c>
      <c r="B52" s="128">
        <v>2264566.8483500001</v>
      </c>
      <c r="C52" s="128">
        <v>2738980.31439</v>
      </c>
      <c r="D52" s="134">
        <f t="shared" ref="D52:D61" si="3">(C52-B52)/B52</f>
        <v>0.20949413190679939</v>
      </c>
    </row>
    <row r="53" spans="1:4" x14ac:dyDescent="0.25">
      <c r="A53" s="127" t="s">
        <v>142</v>
      </c>
      <c r="B53" s="128">
        <v>2921050.7971100002</v>
      </c>
      <c r="C53" s="128">
        <v>2665453.7861799998</v>
      </c>
      <c r="D53" s="134">
        <f t="shared" si="3"/>
        <v>-8.7501734370001485E-2</v>
      </c>
    </row>
    <row r="54" spans="1:4" x14ac:dyDescent="0.25">
      <c r="A54" s="127" t="s">
        <v>143</v>
      </c>
      <c r="B54" s="128">
        <v>1836867.0798299999</v>
      </c>
      <c r="C54" s="128">
        <v>1674160.01679</v>
      </c>
      <c r="D54" s="134">
        <f t="shared" si="3"/>
        <v>-8.8578572084300339E-2</v>
      </c>
    </row>
    <row r="55" spans="1:4" x14ac:dyDescent="0.25">
      <c r="A55" s="127" t="s">
        <v>146</v>
      </c>
      <c r="B55" s="128">
        <v>1253655.895</v>
      </c>
      <c r="C55" s="128">
        <v>1402245.5643199999</v>
      </c>
      <c r="D55" s="134">
        <f t="shared" si="3"/>
        <v>0.11852508324862132</v>
      </c>
    </row>
    <row r="56" spans="1:4" x14ac:dyDescent="0.25">
      <c r="A56" s="127" t="s">
        <v>149</v>
      </c>
      <c r="B56" s="128">
        <v>1804277.5189499999</v>
      </c>
      <c r="C56" s="128">
        <v>1351817.0248</v>
      </c>
      <c r="D56" s="134">
        <f t="shared" si="3"/>
        <v>-0.25077100911466743</v>
      </c>
    </row>
    <row r="57" spans="1:4" x14ac:dyDescent="0.25">
      <c r="A57" s="127" t="s">
        <v>129</v>
      </c>
      <c r="B57" s="128">
        <v>993087.55908000004</v>
      </c>
      <c r="C57" s="128">
        <v>1158612.9820099999</v>
      </c>
      <c r="D57" s="134">
        <f t="shared" si="3"/>
        <v>0.16667757179774081</v>
      </c>
    </row>
    <row r="58" spans="1:4" x14ac:dyDescent="0.25">
      <c r="A58" s="127" t="s">
        <v>148</v>
      </c>
      <c r="B58" s="128">
        <v>1131631.90488</v>
      </c>
      <c r="C58" s="128">
        <v>1067447.73749</v>
      </c>
      <c r="D58" s="134">
        <f t="shared" si="3"/>
        <v>-5.6718237717772957E-2</v>
      </c>
    </row>
    <row r="59" spans="1:4" x14ac:dyDescent="0.25">
      <c r="A59" s="127" t="s">
        <v>147</v>
      </c>
      <c r="B59" s="128">
        <v>848008.80617</v>
      </c>
      <c r="C59" s="128">
        <v>976162.59083999996</v>
      </c>
      <c r="D59" s="134">
        <f t="shared" si="3"/>
        <v>0.1511231767141685</v>
      </c>
    </row>
    <row r="60" spans="1:4" x14ac:dyDescent="0.25">
      <c r="A60" s="127" t="s">
        <v>139</v>
      </c>
      <c r="B60" s="128">
        <v>834419.86109999998</v>
      </c>
      <c r="C60" s="128">
        <v>782741.39254000003</v>
      </c>
      <c r="D60" s="134">
        <f t="shared" si="3"/>
        <v>-6.1933411426560725E-2</v>
      </c>
    </row>
    <row r="61" spans="1:4" x14ac:dyDescent="0.25">
      <c r="A61" s="127" t="s">
        <v>138</v>
      </c>
      <c r="B61" s="128">
        <v>730780.09765000001</v>
      </c>
      <c r="C61" s="128">
        <v>678978.57856000005</v>
      </c>
      <c r="D61" s="134">
        <f t="shared" si="3"/>
        <v>-7.0885235184401249E-2</v>
      </c>
    </row>
    <row r="62" spans="1:4" x14ac:dyDescent="0.25">
      <c r="A62" s="122"/>
      <c r="B62" s="123"/>
      <c r="C62" s="123"/>
      <c r="D62" s="122"/>
    </row>
    <row r="63" spans="1:4" ht="19.2" x14ac:dyDescent="0.35">
      <c r="A63" s="151" t="s">
        <v>73</v>
      </c>
      <c r="B63" s="151"/>
      <c r="C63" s="151"/>
      <c r="D63" s="151"/>
    </row>
    <row r="64" spans="1:4" ht="15.6" x14ac:dyDescent="0.3">
      <c r="A64" s="150" t="s">
        <v>74</v>
      </c>
      <c r="B64" s="150"/>
      <c r="C64" s="150"/>
      <c r="D64" s="150"/>
    </row>
    <row r="65" spans="1:4" x14ac:dyDescent="0.25">
      <c r="A65" s="122"/>
      <c r="B65" s="123"/>
      <c r="C65" s="123"/>
      <c r="D65" s="122"/>
    </row>
    <row r="66" spans="1:4" x14ac:dyDescent="0.25">
      <c r="A66" s="124" t="s">
        <v>75</v>
      </c>
      <c r="B66" s="125" t="s">
        <v>156</v>
      </c>
      <c r="C66" s="125" t="s">
        <v>157</v>
      </c>
      <c r="D66" s="126" t="s">
        <v>65</v>
      </c>
    </row>
    <row r="67" spans="1:4" x14ac:dyDescent="0.25">
      <c r="A67" s="127" t="s">
        <v>178</v>
      </c>
      <c r="B67" s="133">
        <v>8314098.1115100002</v>
      </c>
      <c r="C67" s="133">
        <v>7951397.21215</v>
      </c>
      <c r="D67" s="134">
        <f t="shared" ref="D67:D76" si="4">(C67-B67)/B67</f>
        <v>-4.3624803856701984E-2</v>
      </c>
    </row>
    <row r="68" spans="1:4" x14ac:dyDescent="0.25">
      <c r="A68" s="127" t="s">
        <v>179</v>
      </c>
      <c r="B68" s="133">
        <v>1450173.86195</v>
      </c>
      <c r="C68" s="133">
        <v>1492832.70472</v>
      </c>
      <c r="D68" s="134">
        <f t="shared" si="4"/>
        <v>2.9416364402429705E-2</v>
      </c>
    </row>
    <row r="69" spans="1:4" x14ac:dyDescent="0.25">
      <c r="A69" s="127" t="s">
        <v>180</v>
      </c>
      <c r="B69" s="133">
        <v>1403304.7002999999</v>
      </c>
      <c r="C69" s="133">
        <v>1363971.0825700001</v>
      </c>
      <c r="D69" s="134">
        <f t="shared" si="4"/>
        <v>-2.8029278118708676E-2</v>
      </c>
    </row>
    <row r="70" spans="1:4" x14ac:dyDescent="0.25">
      <c r="A70" s="127" t="s">
        <v>181</v>
      </c>
      <c r="B70" s="133">
        <v>1176447.1354799999</v>
      </c>
      <c r="C70" s="133">
        <v>1147022.61894</v>
      </c>
      <c r="D70" s="134">
        <f t="shared" si="4"/>
        <v>-2.5011337656064368E-2</v>
      </c>
    </row>
    <row r="71" spans="1:4" x14ac:dyDescent="0.25">
      <c r="A71" s="127" t="s">
        <v>182</v>
      </c>
      <c r="B71" s="133">
        <v>916033.84170999995</v>
      </c>
      <c r="C71" s="133">
        <v>927832.34112999996</v>
      </c>
      <c r="D71" s="134">
        <f t="shared" si="4"/>
        <v>1.2879982029894484E-2</v>
      </c>
    </row>
    <row r="72" spans="1:4" x14ac:dyDescent="0.25">
      <c r="A72" s="127" t="s">
        <v>183</v>
      </c>
      <c r="B72" s="133">
        <v>881269.25142999995</v>
      </c>
      <c r="C72" s="133">
        <v>904747.92327000003</v>
      </c>
      <c r="D72" s="134">
        <f t="shared" si="4"/>
        <v>2.6641882491533878E-2</v>
      </c>
    </row>
    <row r="73" spans="1:4" x14ac:dyDescent="0.25">
      <c r="A73" s="127" t="s">
        <v>184</v>
      </c>
      <c r="B73" s="133">
        <v>279195.99518999999</v>
      </c>
      <c r="C73" s="133">
        <v>470858.36442</v>
      </c>
      <c r="D73" s="134">
        <f t="shared" si="4"/>
        <v>0.68647965061092253</v>
      </c>
    </row>
    <row r="74" spans="1:4" x14ac:dyDescent="0.25">
      <c r="A74" s="127" t="s">
        <v>185</v>
      </c>
      <c r="B74" s="133">
        <v>431331.36546</v>
      </c>
      <c r="C74" s="133">
        <v>469897.36044999998</v>
      </c>
      <c r="D74" s="134">
        <f t="shared" si="4"/>
        <v>8.9411524591703817E-2</v>
      </c>
    </row>
    <row r="75" spans="1:4" x14ac:dyDescent="0.25">
      <c r="A75" s="127" t="s">
        <v>186</v>
      </c>
      <c r="B75" s="133">
        <v>382552.84875</v>
      </c>
      <c r="C75" s="133">
        <v>367482.88903999998</v>
      </c>
      <c r="D75" s="134">
        <f t="shared" si="4"/>
        <v>-3.939314465763738E-2</v>
      </c>
    </row>
    <row r="76" spans="1:4" x14ac:dyDescent="0.25">
      <c r="A76" s="127" t="s">
        <v>187</v>
      </c>
      <c r="B76" s="133">
        <v>287821.46243999997</v>
      </c>
      <c r="C76" s="133">
        <v>293069.48564999999</v>
      </c>
      <c r="D76" s="134">
        <f t="shared" si="4"/>
        <v>1.823360622765938E-2</v>
      </c>
    </row>
    <row r="77" spans="1:4" x14ac:dyDescent="0.25">
      <c r="A77" s="122"/>
      <c r="B77" s="123"/>
      <c r="C77" s="123"/>
      <c r="D77" s="122"/>
    </row>
    <row r="78" spans="1:4" ht="19.2" x14ac:dyDescent="0.35">
      <c r="A78" s="151" t="s">
        <v>76</v>
      </c>
      <c r="B78" s="151"/>
      <c r="C78" s="151"/>
      <c r="D78" s="151"/>
    </row>
    <row r="79" spans="1:4" ht="15.6" x14ac:dyDescent="0.3">
      <c r="A79" s="150" t="s">
        <v>77</v>
      </c>
      <c r="B79" s="150"/>
      <c r="C79" s="150"/>
      <c r="D79" s="150"/>
    </row>
    <row r="80" spans="1:4" x14ac:dyDescent="0.25">
      <c r="A80" s="122"/>
      <c r="B80" s="123"/>
      <c r="C80" s="123"/>
      <c r="D80" s="122"/>
    </row>
    <row r="81" spans="1:4" x14ac:dyDescent="0.25">
      <c r="A81" s="124" t="s">
        <v>75</v>
      </c>
      <c r="B81" s="125" t="s">
        <v>156</v>
      </c>
      <c r="C81" s="125" t="s">
        <v>157</v>
      </c>
      <c r="D81" s="126" t="s">
        <v>65</v>
      </c>
    </row>
    <row r="82" spans="1:4" x14ac:dyDescent="0.25">
      <c r="A82" s="127" t="s">
        <v>188</v>
      </c>
      <c r="B82" s="133">
        <v>5658.5001300000004</v>
      </c>
      <c r="C82" s="133">
        <v>233838.46169</v>
      </c>
      <c r="D82" s="134">
        <f t="shared" ref="D82:D91" si="5">(C82-B82)/B82</f>
        <v>40.32516679645282</v>
      </c>
    </row>
    <row r="83" spans="1:4" x14ac:dyDescent="0.25">
      <c r="A83" s="127" t="s">
        <v>189</v>
      </c>
      <c r="B83" s="133">
        <v>54.105739999999997</v>
      </c>
      <c r="C83" s="133">
        <v>208.16203999999999</v>
      </c>
      <c r="D83" s="134">
        <f t="shared" si="5"/>
        <v>2.8473189720720944</v>
      </c>
    </row>
    <row r="84" spans="1:4" x14ac:dyDescent="0.25">
      <c r="A84" s="127" t="s">
        <v>190</v>
      </c>
      <c r="B84" s="133">
        <v>23221.988249999999</v>
      </c>
      <c r="C84" s="133">
        <v>57323.952109999998</v>
      </c>
      <c r="D84" s="134">
        <f t="shared" si="5"/>
        <v>1.4685204166357291</v>
      </c>
    </row>
    <row r="85" spans="1:4" x14ac:dyDescent="0.25">
      <c r="A85" s="127" t="s">
        <v>184</v>
      </c>
      <c r="B85" s="133">
        <v>279195.99518999999</v>
      </c>
      <c r="C85" s="133">
        <v>470858.36442</v>
      </c>
      <c r="D85" s="134">
        <f t="shared" si="5"/>
        <v>0.68647965061092253</v>
      </c>
    </row>
    <row r="86" spans="1:4" x14ac:dyDescent="0.25">
      <c r="A86" s="127" t="s">
        <v>191</v>
      </c>
      <c r="B86" s="133">
        <v>3374.6441799999998</v>
      </c>
      <c r="C86" s="133">
        <v>5681.3518400000003</v>
      </c>
      <c r="D86" s="134">
        <f t="shared" si="5"/>
        <v>0.6835410007581898</v>
      </c>
    </row>
    <row r="87" spans="1:4" x14ac:dyDescent="0.25">
      <c r="A87" s="127" t="s">
        <v>192</v>
      </c>
      <c r="B87" s="133">
        <v>28889.289560000001</v>
      </c>
      <c r="C87" s="133">
        <v>44704.617539999999</v>
      </c>
      <c r="D87" s="134">
        <f t="shared" si="5"/>
        <v>0.54744606810607899</v>
      </c>
    </row>
    <row r="88" spans="1:4" x14ac:dyDescent="0.25">
      <c r="A88" s="127" t="s">
        <v>193</v>
      </c>
      <c r="B88" s="133">
        <v>6534.0075800000004</v>
      </c>
      <c r="C88" s="133">
        <v>9655.7288800000006</v>
      </c>
      <c r="D88" s="134">
        <f t="shared" si="5"/>
        <v>0.47776517883990577</v>
      </c>
    </row>
    <row r="89" spans="1:4" x14ac:dyDescent="0.25">
      <c r="A89" s="127" t="s">
        <v>194</v>
      </c>
      <c r="B89" s="133">
        <v>202303.97031</v>
      </c>
      <c r="C89" s="133">
        <v>278621.86716999998</v>
      </c>
      <c r="D89" s="134">
        <f t="shared" si="5"/>
        <v>0.37724369295893911</v>
      </c>
    </row>
    <row r="90" spans="1:4" x14ac:dyDescent="0.25">
      <c r="A90" s="127" t="s">
        <v>195</v>
      </c>
      <c r="B90" s="133">
        <v>12838.88149</v>
      </c>
      <c r="C90" s="133">
        <v>16798.009389999999</v>
      </c>
      <c r="D90" s="134">
        <f t="shared" si="5"/>
        <v>0.30837015693958242</v>
      </c>
    </row>
    <row r="91" spans="1:4" x14ac:dyDescent="0.25">
      <c r="A91" s="127" t="s">
        <v>196</v>
      </c>
      <c r="B91" s="133">
        <v>13103.636699999999</v>
      </c>
      <c r="C91" s="133">
        <v>17128.912810000002</v>
      </c>
      <c r="D91" s="134">
        <f t="shared" si="5"/>
        <v>0.30718770690582431</v>
      </c>
    </row>
    <row r="92" spans="1:4" x14ac:dyDescent="0.25">
      <c r="A92" s="122" t="s">
        <v>116</v>
      </c>
      <c r="B92" s="123"/>
      <c r="C92" s="123"/>
      <c r="D92" s="122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53" sqref="E53"/>
    </sheetView>
  </sheetViews>
  <sheetFormatPr defaultColWidth="9.21875" defaultRowHeight="13.2" x14ac:dyDescent="0.25"/>
  <cols>
    <col min="1" max="1" width="44.77734375" style="17" customWidth="1"/>
    <col min="2" max="2" width="18.77734375" style="19" customWidth="1"/>
    <col min="3" max="3" width="18.77734375" style="17" customWidth="1"/>
    <col min="4" max="5" width="10.77734375" style="17" customWidth="1"/>
    <col min="6" max="7" width="18.77734375" style="17" customWidth="1"/>
    <col min="8" max="9" width="10.77734375" style="17" customWidth="1"/>
    <col min="10" max="11" width="18.77734375" style="17" customWidth="1"/>
    <col min="12" max="13" width="10.77734375" style="17" customWidth="1"/>
    <col min="14" max="16384" width="9.21875" style="17"/>
  </cols>
  <sheetData>
    <row r="1" spans="1:13" ht="24.6" x14ac:dyDescent="0.4">
      <c r="B1" s="149" t="s">
        <v>117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3" t="s">
        <v>112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86"/>
      <c r="B6" s="152" t="str">
        <f>SEKTOR_USD!B6</f>
        <v>1 - 31 AĞUSTOS</v>
      </c>
      <c r="C6" s="152"/>
      <c r="D6" s="152"/>
      <c r="E6" s="152"/>
      <c r="F6" s="152" t="str">
        <f>SEKTOR_USD!F6</f>
        <v>1 OCAK  -  31 AĞUSTOS</v>
      </c>
      <c r="G6" s="152"/>
      <c r="H6" s="152"/>
      <c r="I6" s="152"/>
      <c r="J6" s="152" t="s">
        <v>104</v>
      </c>
      <c r="K6" s="152"/>
      <c r="L6" s="152"/>
      <c r="M6" s="152"/>
    </row>
    <row r="7" spans="1:13" ht="28.2" x14ac:dyDescent="0.3">
      <c r="A7" s="87" t="s">
        <v>1</v>
      </c>
      <c r="B7" s="88">
        <f>SEKTOR_USD!B7</f>
        <v>2022</v>
      </c>
      <c r="C7" s="89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0" t="s">
        <v>2</v>
      </c>
      <c r="B8" s="91">
        <f>SEKTOR_USD!B8*$B$53</f>
        <v>49727768.526009887</v>
      </c>
      <c r="C8" s="91">
        <f>SEKTOR_USD!C8*$C$53</f>
        <v>76825209.341951907</v>
      </c>
      <c r="D8" s="92">
        <f t="shared" ref="D8:D43" si="0">(C8-B8)/B8*100</f>
        <v>54.491568029578531</v>
      </c>
      <c r="E8" s="92">
        <f>C8/C$44*100</f>
        <v>15.382450743496445</v>
      </c>
      <c r="F8" s="91">
        <f>SEKTOR_USD!F8*$B$54</f>
        <v>333926334.8478986</v>
      </c>
      <c r="G8" s="91">
        <f>SEKTOR_USD!G8*$C$54</f>
        <v>485969459.19195044</v>
      </c>
      <c r="H8" s="92">
        <f t="shared" ref="H8:H43" si="1">(G8-F8)/F8*100</f>
        <v>45.531935782575083</v>
      </c>
      <c r="I8" s="92">
        <f>G8/G$44*100</f>
        <v>15.665239725808281</v>
      </c>
      <c r="J8" s="91">
        <f>SEKTOR_USD!J8*$B$55</f>
        <v>460940921.71417123</v>
      </c>
      <c r="K8" s="91">
        <f>SEKTOR_USD!K8*$C$55</f>
        <v>725255723.26496184</v>
      </c>
      <c r="L8" s="92">
        <f t="shared" ref="L8:L43" si="2">(K8-J8)/J8*100</f>
        <v>57.342446526084714</v>
      </c>
      <c r="M8" s="92">
        <f>K8/K$44*100</f>
        <v>15.933881860590922</v>
      </c>
    </row>
    <row r="9" spans="1:13" s="21" customFormat="1" ht="15.6" x14ac:dyDescent="0.3">
      <c r="A9" s="93" t="s">
        <v>3</v>
      </c>
      <c r="B9" s="91">
        <f>SEKTOR_USD!B9*$B$53</f>
        <v>30739542.295850348</v>
      </c>
      <c r="C9" s="91">
        <f>SEKTOR_USD!C9*$C$53</f>
        <v>50622407.20774354</v>
      </c>
      <c r="D9" s="94">
        <f t="shared" si="0"/>
        <v>64.681720763868555</v>
      </c>
      <c r="E9" s="94">
        <f t="shared" ref="E9:E44" si="3">C9/C$44*100</f>
        <v>10.135952665281081</v>
      </c>
      <c r="F9" s="91">
        <f>SEKTOR_USD!F9*$B$54</f>
        <v>207201819.73559508</v>
      </c>
      <c r="G9" s="91">
        <f>SEKTOR_USD!G9*$C$54</f>
        <v>323004349.23253345</v>
      </c>
      <c r="H9" s="94">
        <f t="shared" si="1"/>
        <v>55.888760844239215</v>
      </c>
      <c r="I9" s="94">
        <f t="shared" ref="I9:I44" si="4">G9/G$44*100</f>
        <v>10.412054641499058</v>
      </c>
      <c r="J9" s="91">
        <f>SEKTOR_USD!J9*$B$55</f>
        <v>292704766.8889305</v>
      </c>
      <c r="K9" s="91">
        <f>SEKTOR_USD!K9*$C$55</f>
        <v>480459265.17112988</v>
      </c>
      <c r="L9" s="94">
        <f t="shared" si="2"/>
        <v>64.144667091617464</v>
      </c>
      <c r="M9" s="94">
        <f t="shared" ref="M9:M44" si="5">K9/K$44*100</f>
        <v>10.555699078938883</v>
      </c>
    </row>
    <row r="10" spans="1:13" ht="13.8" x14ac:dyDescent="0.25">
      <c r="A10" s="95" t="str">
        <f>SEKTOR_USD!A10</f>
        <v xml:space="preserve"> Hububat, Bakliyat, Yağlı Tohumlar ve Mamulleri </v>
      </c>
      <c r="B10" s="96">
        <f>SEKTOR_USD!B10*$B$53</f>
        <v>17893976.982822195</v>
      </c>
      <c r="C10" s="96">
        <f>SEKTOR_USD!C10*$C$53</f>
        <v>31185427.463827047</v>
      </c>
      <c r="D10" s="97">
        <f t="shared" si="0"/>
        <v>74.278906772733293</v>
      </c>
      <c r="E10" s="97">
        <f t="shared" si="3"/>
        <v>6.2441522253717663</v>
      </c>
      <c r="F10" s="96">
        <f>SEKTOR_USD!F10*$B$54</f>
        <v>112281014.90638854</v>
      </c>
      <c r="G10" s="96">
        <f>SEKTOR_USD!G10*$C$54</f>
        <v>173000113.0921281</v>
      </c>
      <c r="H10" s="97">
        <f t="shared" si="1"/>
        <v>54.077795998159239</v>
      </c>
      <c r="I10" s="97">
        <f t="shared" si="4"/>
        <v>5.5766637036951892</v>
      </c>
      <c r="J10" s="96">
        <f>SEKTOR_USD!J10*$B$55</f>
        <v>149734591.17763194</v>
      </c>
      <c r="K10" s="96">
        <f>SEKTOR_USD!K10*$C$55</f>
        <v>252125828.26975152</v>
      </c>
      <c r="L10" s="97">
        <f t="shared" si="2"/>
        <v>68.381818981728557</v>
      </c>
      <c r="M10" s="97">
        <f t="shared" si="5"/>
        <v>5.5392091820641536</v>
      </c>
    </row>
    <row r="11" spans="1:13" ht="13.8" x14ac:dyDescent="0.25">
      <c r="A11" s="95" t="str">
        <f>SEKTOR_USD!A11</f>
        <v xml:space="preserve"> Yaş Meyve ve Sebze  </v>
      </c>
      <c r="B11" s="96">
        <f>SEKTOR_USD!B11*$B$53</f>
        <v>2789678.7873276784</v>
      </c>
      <c r="C11" s="96">
        <f>SEKTOR_USD!C11*$C$53</f>
        <v>4247342.3909432134</v>
      </c>
      <c r="D11" s="97">
        <f t="shared" si="0"/>
        <v>52.25202307294586</v>
      </c>
      <c r="E11" s="97">
        <f t="shared" si="3"/>
        <v>0.85043094160201926</v>
      </c>
      <c r="F11" s="96">
        <f>SEKTOR_USD!F11*$B$54</f>
        <v>27466596.783772055</v>
      </c>
      <c r="G11" s="96">
        <f>SEKTOR_USD!G11*$C$54</f>
        <v>44239818.586271673</v>
      </c>
      <c r="H11" s="97">
        <f t="shared" si="1"/>
        <v>61.067710479551117</v>
      </c>
      <c r="I11" s="97">
        <f t="shared" si="4"/>
        <v>1.4260718456105275</v>
      </c>
      <c r="J11" s="96">
        <f>SEKTOR_USD!J11*$B$55</f>
        <v>42434208.934488311</v>
      </c>
      <c r="K11" s="96">
        <f>SEKTOR_USD!K11*$C$55</f>
        <v>66549964.573223136</v>
      </c>
      <c r="L11" s="97">
        <f t="shared" si="2"/>
        <v>56.830930148752692</v>
      </c>
      <c r="M11" s="97">
        <f t="shared" si="5"/>
        <v>1.4621039714964743</v>
      </c>
    </row>
    <row r="12" spans="1:13" ht="13.8" x14ac:dyDescent="0.25">
      <c r="A12" s="95" t="str">
        <f>SEKTOR_USD!A12</f>
        <v xml:space="preserve"> Meyve Sebze Mamulleri </v>
      </c>
      <c r="B12" s="96">
        <f>SEKTOR_USD!B12*$B$53</f>
        <v>4248565.3189064376</v>
      </c>
      <c r="C12" s="96">
        <f>SEKTOR_USD!C12*$C$53</f>
        <v>5998916.9836140415</v>
      </c>
      <c r="D12" s="97">
        <f t="shared" si="0"/>
        <v>41.19865256439406</v>
      </c>
      <c r="E12" s="97">
        <f t="shared" si="3"/>
        <v>1.2011427733835935</v>
      </c>
      <c r="F12" s="96">
        <f>SEKTOR_USD!F12*$B$54</f>
        <v>24089324.860294264</v>
      </c>
      <c r="G12" s="96">
        <f>SEKTOR_USD!G12*$C$54</f>
        <v>31971120.301605821</v>
      </c>
      <c r="H12" s="97">
        <f t="shared" si="1"/>
        <v>32.719038358367989</v>
      </c>
      <c r="I12" s="97">
        <f t="shared" si="4"/>
        <v>1.0305899976926101</v>
      </c>
      <c r="J12" s="96">
        <f>SEKTOR_USD!J12*$B$55</f>
        <v>32004297.792010367</v>
      </c>
      <c r="K12" s="96">
        <f>SEKTOR_USD!K12*$C$55</f>
        <v>50534373.44047834</v>
      </c>
      <c r="L12" s="97">
        <f t="shared" si="2"/>
        <v>57.898710257263843</v>
      </c>
      <c r="M12" s="97">
        <f t="shared" si="5"/>
        <v>1.1102411335337978</v>
      </c>
    </row>
    <row r="13" spans="1:13" ht="13.8" x14ac:dyDescent="0.25">
      <c r="A13" s="95" t="str">
        <f>SEKTOR_USD!A13</f>
        <v xml:space="preserve"> Kuru Meyve ve Mamulleri  </v>
      </c>
      <c r="B13" s="96">
        <f>SEKTOR_USD!B13*$B$53</f>
        <v>1907082.3441697925</v>
      </c>
      <c r="C13" s="96">
        <f>SEKTOR_USD!C13*$C$53</f>
        <v>3123026.1851355149</v>
      </c>
      <c r="D13" s="97">
        <f t="shared" si="0"/>
        <v>63.759378019676319</v>
      </c>
      <c r="E13" s="97">
        <f t="shared" si="3"/>
        <v>0.6253129262514564</v>
      </c>
      <c r="F13" s="96">
        <f>SEKTOR_USD!F13*$B$54</f>
        <v>14515193.716687705</v>
      </c>
      <c r="G13" s="96">
        <f>SEKTOR_USD!G13*$C$54</f>
        <v>20307722.101957258</v>
      </c>
      <c r="H13" s="97">
        <f t="shared" si="1"/>
        <v>39.906655731435727</v>
      </c>
      <c r="I13" s="97">
        <f t="shared" si="4"/>
        <v>0.65462001571296502</v>
      </c>
      <c r="J13" s="96">
        <f>SEKTOR_USD!J13*$B$55</f>
        <v>22641603.305664022</v>
      </c>
      <c r="K13" s="96">
        <f>SEKTOR_USD!K13*$C$55</f>
        <v>32440560.579709783</v>
      </c>
      <c r="L13" s="97">
        <f t="shared" si="2"/>
        <v>43.278548527499623</v>
      </c>
      <c r="M13" s="97">
        <f t="shared" si="5"/>
        <v>0.71271972517698434</v>
      </c>
    </row>
    <row r="14" spans="1:13" ht="13.8" x14ac:dyDescent="0.25">
      <c r="A14" s="95" t="str">
        <f>SEKTOR_USD!A14</f>
        <v xml:space="preserve"> Fındık ve Mamulleri </v>
      </c>
      <c r="B14" s="96">
        <f>SEKTOR_USD!B14*$B$53</f>
        <v>1635765.6422342395</v>
      </c>
      <c r="C14" s="96">
        <f>SEKTOR_USD!C14*$C$53</f>
        <v>2479849.6788024209</v>
      </c>
      <c r="D14" s="97">
        <f t="shared" si="0"/>
        <v>51.601770741148115</v>
      </c>
      <c r="E14" s="97">
        <f t="shared" si="3"/>
        <v>0.49653187882201139</v>
      </c>
      <c r="F14" s="96">
        <f>SEKTOR_USD!F14*$B$54</f>
        <v>15675997.700359413</v>
      </c>
      <c r="G14" s="96">
        <f>SEKTOR_USD!G14*$C$54</f>
        <v>22858607.918348771</v>
      </c>
      <c r="H14" s="97">
        <f t="shared" si="1"/>
        <v>45.819158405622105</v>
      </c>
      <c r="I14" s="97">
        <f t="shared" si="4"/>
        <v>0.73684789458704358</v>
      </c>
      <c r="J14" s="96">
        <f>SEKTOR_USD!J14*$B$55</f>
        <v>27513028.950032663</v>
      </c>
      <c r="K14" s="96">
        <f>SEKTOR_USD!K14*$C$55</f>
        <v>36984303.085894771</v>
      </c>
      <c r="L14" s="97">
        <f t="shared" si="2"/>
        <v>34.42468712937135</v>
      </c>
      <c r="M14" s="97">
        <f t="shared" si="5"/>
        <v>0.81254583337033792</v>
      </c>
    </row>
    <row r="15" spans="1:13" ht="13.8" x14ac:dyDescent="0.25">
      <c r="A15" s="95" t="str">
        <f>SEKTOR_USD!A15</f>
        <v xml:space="preserve"> Zeytin ve Zeytinyağı </v>
      </c>
      <c r="B15" s="96">
        <f>SEKTOR_USD!B15*$B$53</f>
        <v>524534.54718771216</v>
      </c>
      <c r="C15" s="96">
        <f>SEKTOR_USD!C15*$C$53</f>
        <v>1145982.4618966994</v>
      </c>
      <c r="D15" s="97">
        <f t="shared" si="0"/>
        <v>118.47606950597923</v>
      </c>
      <c r="E15" s="97">
        <f t="shared" si="3"/>
        <v>0.22945617622171119</v>
      </c>
      <c r="F15" s="96">
        <f>SEKTOR_USD!F15*$B$54</f>
        <v>3823618.1900527906</v>
      </c>
      <c r="G15" s="96">
        <f>SEKTOR_USD!G15*$C$54</f>
        <v>14858868.316869386</v>
      </c>
      <c r="H15" s="97">
        <f t="shared" si="1"/>
        <v>288.60753292588129</v>
      </c>
      <c r="I15" s="97">
        <f t="shared" si="4"/>
        <v>0.47897605463728676</v>
      </c>
      <c r="J15" s="96">
        <f>SEKTOR_USD!J15*$B$55</f>
        <v>5145968.0282358751</v>
      </c>
      <c r="K15" s="96">
        <f>SEKTOR_USD!K15*$C$55</f>
        <v>19293707.240031466</v>
      </c>
      <c r="L15" s="97">
        <f t="shared" si="2"/>
        <v>274.92862633749542</v>
      </c>
      <c r="M15" s="97">
        <f t="shared" si="5"/>
        <v>0.42388311040349597</v>
      </c>
    </row>
    <row r="16" spans="1:13" ht="13.8" x14ac:dyDescent="0.25">
      <c r="A16" s="95" t="str">
        <f>SEKTOR_USD!A16</f>
        <v xml:space="preserve"> Tütün </v>
      </c>
      <c r="B16" s="96">
        <f>SEKTOR_USD!B16*$B$53</f>
        <v>1593074.1169636683</v>
      </c>
      <c r="C16" s="96">
        <f>SEKTOR_USD!C16*$C$53</f>
        <v>2241899.5941796186</v>
      </c>
      <c r="D16" s="97">
        <f t="shared" si="0"/>
        <v>40.72789020341277</v>
      </c>
      <c r="E16" s="97">
        <f t="shared" si="3"/>
        <v>0.44888794153276651</v>
      </c>
      <c r="F16" s="96">
        <f>SEKTOR_USD!F16*$B$54</f>
        <v>7822265.3838920398</v>
      </c>
      <c r="G16" s="96">
        <f>SEKTOR_USD!G16*$C$54</f>
        <v>13613847.541384226</v>
      </c>
      <c r="H16" s="97">
        <f t="shared" si="1"/>
        <v>74.039704270561728</v>
      </c>
      <c r="I16" s="97">
        <f t="shared" si="4"/>
        <v>0.43884277353765455</v>
      </c>
      <c r="J16" s="96">
        <f>SEKTOR_USD!J16*$B$55</f>
        <v>11307777.812689997</v>
      </c>
      <c r="K16" s="96">
        <f>SEKTOR_USD!K16*$C$55</f>
        <v>19676783.874653131</v>
      </c>
      <c r="L16" s="97">
        <f t="shared" si="2"/>
        <v>74.01105858810854</v>
      </c>
      <c r="M16" s="97">
        <f t="shared" si="5"/>
        <v>0.43229931126039617</v>
      </c>
    </row>
    <row r="17" spans="1:13" ht="13.8" x14ac:dyDescent="0.25">
      <c r="A17" s="95" t="str">
        <f>SEKTOR_USD!A17</f>
        <v xml:space="preserve"> Süs Bitkileri ve Mamulleri</v>
      </c>
      <c r="B17" s="96">
        <f>SEKTOR_USD!B17*$B$53</f>
        <v>146864.5562386199</v>
      </c>
      <c r="C17" s="96">
        <f>SEKTOR_USD!C17*$C$53</f>
        <v>199962.44934498103</v>
      </c>
      <c r="D17" s="97">
        <f t="shared" si="0"/>
        <v>36.154327814867528</v>
      </c>
      <c r="E17" s="97">
        <f t="shared" si="3"/>
        <v>4.0037802095755713E-2</v>
      </c>
      <c r="F17" s="96">
        <f>SEKTOR_USD!F17*$B$54</f>
        <v>1527808.1941482984</v>
      </c>
      <c r="G17" s="96">
        <f>SEKTOR_USD!G17*$C$54</f>
        <v>2154251.3739682296</v>
      </c>
      <c r="H17" s="97">
        <f t="shared" si="1"/>
        <v>41.002737268937892</v>
      </c>
      <c r="I17" s="97">
        <f t="shared" si="4"/>
        <v>6.9442356025782054E-2</v>
      </c>
      <c r="J17" s="96">
        <f>SEKTOR_USD!J17*$B$55</f>
        <v>1923290.8881772915</v>
      </c>
      <c r="K17" s="96">
        <f>SEKTOR_USD!K17*$C$55</f>
        <v>2853744.1073877732</v>
      </c>
      <c r="L17" s="97">
        <f t="shared" si="2"/>
        <v>48.37818475250382</v>
      </c>
      <c r="M17" s="97">
        <f t="shared" si="5"/>
        <v>6.2696811633242366E-2</v>
      </c>
    </row>
    <row r="18" spans="1:13" s="21" customFormat="1" ht="15.6" x14ac:dyDescent="0.3">
      <c r="A18" s="93" t="s">
        <v>12</v>
      </c>
      <c r="B18" s="91">
        <f>SEKTOR_USD!B18*$B$53</f>
        <v>5820643.8480301853</v>
      </c>
      <c r="C18" s="91">
        <f>SEKTOR_USD!C18*$C$53</f>
        <v>7927297.250393305</v>
      </c>
      <c r="D18" s="94">
        <f t="shared" si="0"/>
        <v>36.192789962162877</v>
      </c>
      <c r="E18" s="94">
        <f t="shared" si="3"/>
        <v>1.5872558048031431</v>
      </c>
      <c r="F18" s="91">
        <f>SEKTOR_USD!F18*$B$54</f>
        <v>41869073.33363802</v>
      </c>
      <c r="G18" s="91">
        <f>SEKTOR_USD!G18*$C$54</f>
        <v>49372803.719896562</v>
      </c>
      <c r="H18" s="94">
        <f t="shared" si="1"/>
        <v>17.921892673535655</v>
      </c>
      <c r="I18" s="94">
        <f t="shared" si="4"/>
        <v>1.5915337714709412</v>
      </c>
      <c r="J18" s="91">
        <f>SEKTOR_USD!J18*$B$55</f>
        <v>55571897.366312757</v>
      </c>
      <c r="K18" s="91">
        <f>SEKTOR_USD!K18*$C$55</f>
        <v>75259917.675238043</v>
      </c>
      <c r="L18" s="94">
        <f t="shared" si="2"/>
        <v>35.428015313473907</v>
      </c>
      <c r="M18" s="94">
        <f t="shared" si="5"/>
        <v>1.6534618047225491</v>
      </c>
    </row>
    <row r="19" spans="1:13" ht="13.8" x14ac:dyDescent="0.25">
      <c r="A19" s="95" t="str">
        <f>SEKTOR_USD!A19</f>
        <v xml:space="preserve"> Su Ürünleri ve Hayvansal Mamuller</v>
      </c>
      <c r="B19" s="96">
        <f>SEKTOR_USD!B19*$B$53</f>
        <v>5820643.8480301853</v>
      </c>
      <c r="C19" s="96">
        <f>SEKTOR_USD!C19*$C$53</f>
        <v>7927297.250393305</v>
      </c>
      <c r="D19" s="97">
        <f t="shared" si="0"/>
        <v>36.192789962162877</v>
      </c>
      <c r="E19" s="97">
        <f t="shared" si="3"/>
        <v>1.5872558048031431</v>
      </c>
      <c r="F19" s="96">
        <f>SEKTOR_USD!F19*$B$54</f>
        <v>41869073.33363802</v>
      </c>
      <c r="G19" s="96">
        <f>SEKTOR_USD!G19*$C$54</f>
        <v>49372803.719896562</v>
      </c>
      <c r="H19" s="97">
        <f t="shared" si="1"/>
        <v>17.921892673535655</v>
      </c>
      <c r="I19" s="97">
        <f t="shared" si="4"/>
        <v>1.5915337714709412</v>
      </c>
      <c r="J19" s="96">
        <f>SEKTOR_USD!J19*$B$55</f>
        <v>55571897.366312757</v>
      </c>
      <c r="K19" s="96">
        <f>SEKTOR_USD!K19*$C$55</f>
        <v>75259917.675238043</v>
      </c>
      <c r="L19" s="97">
        <f t="shared" si="2"/>
        <v>35.428015313473907</v>
      </c>
      <c r="M19" s="97">
        <f t="shared" si="5"/>
        <v>1.6534618047225491</v>
      </c>
    </row>
    <row r="20" spans="1:13" s="21" customFormat="1" ht="15.6" x14ac:dyDescent="0.3">
      <c r="A20" s="93" t="s">
        <v>110</v>
      </c>
      <c r="B20" s="91">
        <f>SEKTOR_USD!B20*$B$53</f>
        <v>13167582.382129358</v>
      </c>
      <c r="C20" s="91">
        <f>SEKTOR_USD!C20*$C$53</f>
        <v>18275504.883815054</v>
      </c>
      <c r="D20" s="94">
        <f t="shared" si="0"/>
        <v>38.791650231997124</v>
      </c>
      <c r="E20" s="94">
        <f t="shared" si="3"/>
        <v>3.6592422734122199</v>
      </c>
      <c r="F20" s="91">
        <f>SEKTOR_USD!F20*$B$54</f>
        <v>84855441.778665543</v>
      </c>
      <c r="G20" s="91">
        <f>SEKTOR_USD!G20*$C$54</f>
        <v>113592306.2395204</v>
      </c>
      <c r="H20" s="94">
        <f t="shared" si="1"/>
        <v>33.865670672967866</v>
      </c>
      <c r="I20" s="94">
        <f t="shared" si="4"/>
        <v>3.6616513128382815</v>
      </c>
      <c r="J20" s="91">
        <f>SEKTOR_USD!J20*$B$55</f>
        <v>112664257.45892794</v>
      </c>
      <c r="K20" s="91">
        <f>SEKTOR_USD!K20*$C$55</f>
        <v>169536540.41859385</v>
      </c>
      <c r="L20" s="94">
        <f t="shared" si="2"/>
        <v>50.47943708358337</v>
      </c>
      <c r="M20" s="94">
        <f t="shared" si="5"/>
        <v>3.7247209769294893</v>
      </c>
    </row>
    <row r="21" spans="1:13" ht="13.8" x14ac:dyDescent="0.25">
      <c r="A21" s="95" t="str">
        <f>SEKTOR_USD!A21</f>
        <v xml:space="preserve"> Mobilya, Kağıt ve Orman Ürünleri</v>
      </c>
      <c r="B21" s="96">
        <f>SEKTOR_USD!B21*$B$53</f>
        <v>13167582.382129358</v>
      </c>
      <c r="C21" s="96">
        <f>SEKTOR_USD!C21*$C$53</f>
        <v>18275504.883815054</v>
      </c>
      <c r="D21" s="97">
        <f t="shared" si="0"/>
        <v>38.791650231997124</v>
      </c>
      <c r="E21" s="97">
        <f t="shared" si="3"/>
        <v>3.6592422734122199</v>
      </c>
      <c r="F21" s="96">
        <f>SEKTOR_USD!F21*$B$54</f>
        <v>84855441.778665543</v>
      </c>
      <c r="G21" s="96">
        <f>SEKTOR_USD!G21*$C$54</f>
        <v>113592306.2395204</v>
      </c>
      <c r="H21" s="97">
        <f t="shared" si="1"/>
        <v>33.865670672967866</v>
      </c>
      <c r="I21" s="97">
        <f t="shared" si="4"/>
        <v>3.6616513128382815</v>
      </c>
      <c r="J21" s="96">
        <f>SEKTOR_USD!J21*$B$55</f>
        <v>112664257.45892794</v>
      </c>
      <c r="K21" s="96">
        <f>SEKTOR_USD!K21*$C$55</f>
        <v>169536540.41859385</v>
      </c>
      <c r="L21" s="97">
        <f t="shared" si="2"/>
        <v>50.47943708358337</v>
      </c>
      <c r="M21" s="97">
        <f t="shared" si="5"/>
        <v>3.7247209769294893</v>
      </c>
    </row>
    <row r="22" spans="1:13" ht="16.8" x14ac:dyDescent="0.3">
      <c r="A22" s="90" t="s">
        <v>14</v>
      </c>
      <c r="B22" s="91">
        <f>SEKTOR_USD!B22*$B$53</f>
        <v>274778633.12546045</v>
      </c>
      <c r="C22" s="91">
        <f>SEKTOR_USD!C22*$C$53</f>
        <v>409238301.89813173</v>
      </c>
      <c r="D22" s="94">
        <f t="shared" si="0"/>
        <v>48.933815283693725</v>
      </c>
      <c r="E22" s="94">
        <f t="shared" si="3"/>
        <v>81.940395284579893</v>
      </c>
      <c r="F22" s="91">
        <f>SEKTOR_USD!F22*$B$54</f>
        <v>1911809276.0283663</v>
      </c>
      <c r="G22" s="91">
        <f>SEKTOR_USD!G22*$C$54</f>
        <v>2534813637.7744632</v>
      </c>
      <c r="H22" s="94">
        <f t="shared" si="1"/>
        <v>32.587160736051004</v>
      </c>
      <c r="I22" s="94">
        <f t="shared" si="4"/>
        <v>81.709791726440358</v>
      </c>
      <c r="J22" s="91">
        <f>SEKTOR_USD!J22*$B$55</f>
        <v>2599547594.9199862</v>
      </c>
      <c r="K22" s="91">
        <f>SEKTOR_USD!K22*$C$55</f>
        <v>3707292741.3876014</v>
      </c>
      <c r="L22" s="94">
        <f t="shared" si="2"/>
        <v>42.612997301236618</v>
      </c>
      <c r="M22" s="94">
        <f t="shared" si="5"/>
        <v>81.449291152046982</v>
      </c>
    </row>
    <row r="23" spans="1:13" s="21" customFormat="1" ht="15.6" x14ac:dyDescent="0.3">
      <c r="A23" s="93" t="s">
        <v>15</v>
      </c>
      <c r="B23" s="91">
        <f>SEKTOR_USD!B23*$B$53</f>
        <v>22515746.613424275</v>
      </c>
      <c r="C23" s="91">
        <f>SEKTOR_USD!C23*$C$53</f>
        <v>31921500.598896287</v>
      </c>
      <c r="D23" s="94">
        <f t="shared" si="0"/>
        <v>41.774115453334069</v>
      </c>
      <c r="E23" s="94">
        <f t="shared" si="3"/>
        <v>6.3915336492663153</v>
      </c>
      <c r="F23" s="91">
        <f>SEKTOR_USD!F23*$B$54</f>
        <v>155611194.14958248</v>
      </c>
      <c r="G23" s="91">
        <f>SEKTOR_USD!G23*$C$54</f>
        <v>201007761.06314912</v>
      </c>
      <c r="H23" s="94">
        <f t="shared" si="1"/>
        <v>29.17307277388338</v>
      </c>
      <c r="I23" s="94">
        <f t="shared" si="4"/>
        <v>6.4794910549275508</v>
      </c>
      <c r="J23" s="91">
        <f>SEKTOR_USD!J23*$B$55</f>
        <v>214614535.98395032</v>
      </c>
      <c r="K23" s="91">
        <f>SEKTOR_USD!K23*$C$55</f>
        <v>297615690.96608263</v>
      </c>
      <c r="L23" s="94">
        <f t="shared" si="2"/>
        <v>38.674526215847493</v>
      </c>
      <c r="M23" s="94">
        <f t="shared" si="5"/>
        <v>6.5386223198120321</v>
      </c>
    </row>
    <row r="24" spans="1:13" ht="13.8" x14ac:dyDescent="0.25">
      <c r="A24" s="95" t="str">
        <f>SEKTOR_USD!A24</f>
        <v xml:space="preserve"> Tekstil ve Hammaddeleri</v>
      </c>
      <c r="B24" s="96">
        <f>SEKTOR_USD!B24*$B$53</f>
        <v>15035018.465406323</v>
      </c>
      <c r="C24" s="96">
        <f>SEKTOR_USD!C24*$C$53</f>
        <v>21068402.735867552</v>
      </c>
      <c r="D24" s="97">
        <f t="shared" si="0"/>
        <v>40.128878353846282</v>
      </c>
      <c r="E24" s="97">
        <f t="shared" si="3"/>
        <v>4.218454724752128</v>
      </c>
      <c r="F24" s="96">
        <f>SEKTOR_USD!F24*$B$54</f>
        <v>108049963.3088022</v>
      </c>
      <c r="G24" s="96">
        <f>SEKTOR_USD!G24*$C$54</f>
        <v>135648945.25201246</v>
      </c>
      <c r="H24" s="97">
        <f t="shared" si="1"/>
        <v>25.542796219498516</v>
      </c>
      <c r="I24" s="97">
        <f t="shared" si="4"/>
        <v>4.3726477162970987</v>
      </c>
      <c r="J24" s="96">
        <f>SEKTOR_USD!J24*$B$55</f>
        <v>147982020.97934434</v>
      </c>
      <c r="K24" s="96">
        <f>SEKTOR_USD!K24*$C$55</f>
        <v>199300047.61257333</v>
      </c>
      <c r="L24" s="97">
        <f t="shared" si="2"/>
        <v>34.678555066086084</v>
      </c>
      <c r="M24" s="97">
        <f t="shared" si="5"/>
        <v>4.3786257889463363</v>
      </c>
    </row>
    <row r="25" spans="1:13" ht="13.8" x14ac:dyDescent="0.25">
      <c r="A25" s="95" t="str">
        <f>SEKTOR_USD!A25</f>
        <v xml:space="preserve"> Deri ve Deri Mamulleri </v>
      </c>
      <c r="B25" s="96">
        <f>SEKTOR_USD!B25*$B$53</f>
        <v>3439467.7921540327</v>
      </c>
      <c r="C25" s="96">
        <f>SEKTOR_USD!C25*$C$53</f>
        <v>4543374.7307838816</v>
      </c>
      <c r="D25" s="97">
        <f t="shared" si="0"/>
        <v>32.095283495546447</v>
      </c>
      <c r="E25" s="97">
        <f t="shared" si="3"/>
        <v>0.90970449158757649</v>
      </c>
      <c r="F25" s="96">
        <f>SEKTOR_USD!F25*$B$54</f>
        <v>20584128.878404766</v>
      </c>
      <c r="G25" s="96">
        <f>SEKTOR_USD!G25*$C$54</f>
        <v>28667595.014442191</v>
      </c>
      <c r="H25" s="97">
        <f t="shared" si="1"/>
        <v>39.270382457223903</v>
      </c>
      <c r="I25" s="97">
        <f t="shared" si="4"/>
        <v>0.92410076347254921</v>
      </c>
      <c r="J25" s="96">
        <f>SEKTOR_USD!J25*$B$55</f>
        <v>27186250.174729861</v>
      </c>
      <c r="K25" s="96">
        <f>SEKTOR_USD!K25*$C$55</f>
        <v>42395700.62992093</v>
      </c>
      <c r="L25" s="97">
        <f t="shared" si="2"/>
        <v>55.945378113707434</v>
      </c>
      <c r="M25" s="97">
        <f t="shared" si="5"/>
        <v>0.93143433903981154</v>
      </c>
    </row>
    <row r="26" spans="1:13" ht="13.8" x14ac:dyDescent="0.25">
      <c r="A26" s="95" t="str">
        <f>SEKTOR_USD!A26</f>
        <v xml:space="preserve"> Halı </v>
      </c>
      <c r="B26" s="96">
        <f>SEKTOR_USD!B26*$B$53</f>
        <v>4041260.3558639167</v>
      </c>
      <c r="C26" s="96">
        <f>SEKTOR_USD!C26*$C$53</f>
        <v>6309723.1322448552</v>
      </c>
      <c r="D26" s="97">
        <f t="shared" si="0"/>
        <v>56.132557089259841</v>
      </c>
      <c r="E26" s="97">
        <f t="shared" si="3"/>
        <v>1.2633744329266099</v>
      </c>
      <c r="F26" s="96">
        <f>SEKTOR_USD!F26*$B$54</f>
        <v>26977101.96237551</v>
      </c>
      <c r="G26" s="96">
        <f>SEKTOR_USD!G26*$C$54</f>
        <v>36691220.796694443</v>
      </c>
      <c r="H26" s="97">
        <f t="shared" si="1"/>
        <v>36.008756047506665</v>
      </c>
      <c r="I26" s="97">
        <f t="shared" si="4"/>
        <v>1.1827425751579028</v>
      </c>
      <c r="J26" s="96">
        <f>SEKTOR_USD!J26*$B$55</f>
        <v>39446264.82987611</v>
      </c>
      <c r="K26" s="96">
        <f>SEKTOR_USD!K26*$C$55</f>
        <v>55919942.723588333</v>
      </c>
      <c r="L26" s="97">
        <f t="shared" si="2"/>
        <v>41.762326457929326</v>
      </c>
      <c r="M26" s="97">
        <f t="shared" si="5"/>
        <v>1.2285621918258829</v>
      </c>
    </row>
    <row r="27" spans="1:13" s="21" customFormat="1" ht="15.6" x14ac:dyDescent="0.3">
      <c r="A27" s="93" t="s">
        <v>19</v>
      </c>
      <c r="B27" s="91">
        <f>SEKTOR_USD!B27*$B$53</f>
        <v>52633038.498199657</v>
      </c>
      <c r="C27" s="91">
        <f>SEKTOR_USD!C27*$C$53</f>
        <v>71743815.232325882</v>
      </c>
      <c r="D27" s="94">
        <f t="shared" si="0"/>
        <v>36.3094688800456</v>
      </c>
      <c r="E27" s="94">
        <f t="shared" si="3"/>
        <v>14.365020458969616</v>
      </c>
      <c r="F27" s="91">
        <f>SEKTOR_USD!F27*$B$54</f>
        <v>352909419.04778874</v>
      </c>
      <c r="G27" s="91">
        <f>SEKTOR_USD!G27*$C$54</f>
        <v>420040332.86996472</v>
      </c>
      <c r="H27" s="94">
        <f t="shared" si="1"/>
        <v>19.022137182766873</v>
      </c>
      <c r="I27" s="94">
        <f t="shared" si="4"/>
        <v>13.540012411185891</v>
      </c>
      <c r="J27" s="91">
        <f>SEKTOR_USD!J27*$B$55</f>
        <v>445313192.41363841</v>
      </c>
      <c r="K27" s="91">
        <f>SEKTOR_USD!K27*$C$55</f>
        <v>623064208.2681694</v>
      </c>
      <c r="L27" s="94">
        <f t="shared" si="2"/>
        <v>39.91595553033229</v>
      </c>
      <c r="M27" s="94">
        <f t="shared" si="5"/>
        <v>13.688732356932586</v>
      </c>
    </row>
    <row r="28" spans="1:13" ht="13.8" x14ac:dyDescent="0.25">
      <c r="A28" s="95" t="str">
        <f>SEKTOR_USD!A28</f>
        <v xml:space="preserve"> Kimyevi Maddeler ve Mamulleri  </v>
      </c>
      <c r="B28" s="96">
        <f>SEKTOR_USD!B28*$B$53</f>
        <v>52633038.498199657</v>
      </c>
      <c r="C28" s="96">
        <f>SEKTOR_USD!C28*$C$53</f>
        <v>71743815.232325882</v>
      </c>
      <c r="D28" s="97">
        <f t="shared" si="0"/>
        <v>36.3094688800456</v>
      </c>
      <c r="E28" s="97">
        <f t="shared" si="3"/>
        <v>14.365020458969616</v>
      </c>
      <c r="F28" s="96">
        <f>SEKTOR_USD!F28*$B$54</f>
        <v>352909419.04778874</v>
      </c>
      <c r="G28" s="96">
        <f>SEKTOR_USD!G28*$C$54</f>
        <v>420040332.86996472</v>
      </c>
      <c r="H28" s="97">
        <f t="shared" si="1"/>
        <v>19.022137182766873</v>
      </c>
      <c r="I28" s="97">
        <f t="shared" si="4"/>
        <v>13.540012411185891</v>
      </c>
      <c r="J28" s="96">
        <f>SEKTOR_USD!J28*$B$55</f>
        <v>445313192.41363841</v>
      </c>
      <c r="K28" s="96">
        <f>SEKTOR_USD!K28*$C$55</f>
        <v>623064208.2681694</v>
      </c>
      <c r="L28" s="97">
        <f t="shared" si="2"/>
        <v>39.91595553033229</v>
      </c>
      <c r="M28" s="97">
        <f t="shared" si="5"/>
        <v>13.688732356932586</v>
      </c>
    </row>
    <row r="29" spans="1:13" s="21" customFormat="1" ht="15.6" x14ac:dyDescent="0.3">
      <c r="A29" s="93" t="s">
        <v>21</v>
      </c>
      <c r="B29" s="91">
        <f>SEKTOR_USD!B29*$B$53</f>
        <v>199629848.0138365</v>
      </c>
      <c r="C29" s="91">
        <f>SEKTOR_USD!C29*$C$53</f>
        <v>305572986.06690955</v>
      </c>
      <c r="D29" s="94">
        <f t="shared" si="0"/>
        <v>53.069788464563693</v>
      </c>
      <c r="E29" s="94">
        <f t="shared" si="3"/>
        <v>61.183841176343954</v>
      </c>
      <c r="F29" s="91">
        <f>SEKTOR_USD!F29*$B$54</f>
        <v>1403288662.8309951</v>
      </c>
      <c r="G29" s="91">
        <f>SEKTOR_USD!G29*$C$54</f>
        <v>1913765543.8413494</v>
      </c>
      <c r="H29" s="94">
        <f t="shared" si="1"/>
        <v>36.377182723084076</v>
      </c>
      <c r="I29" s="94">
        <f t="shared" si="4"/>
        <v>61.690288260326909</v>
      </c>
      <c r="J29" s="91">
        <f>SEKTOR_USD!J29*$B$55</f>
        <v>1939619866.5223975</v>
      </c>
      <c r="K29" s="91">
        <f>SEKTOR_USD!K29*$C$55</f>
        <v>2786612842.1533489</v>
      </c>
      <c r="L29" s="94">
        <f t="shared" si="2"/>
        <v>43.667988261511802</v>
      </c>
      <c r="M29" s="94">
        <f t="shared" si="5"/>
        <v>61.221936475302364</v>
      </c>
    </row>
    <row r="30" spans="1:13" ht="13.8" x14ac:dyDescent="0.25">
      <c r="A30" s="95" t="str">
        <f>SEKTOR_USD!A30</f>
        <v xml:space="preserve"> Hazırgiyim ve Konfeksiyon </v>
      </c>
      <c r="B30" s="96">
        <f>SEKTOR_USD!B30*$B$53</f>
        <v>33097642.747062169</v>
      </c>
      <c r="C30" s="96">
        <f>SEKTOR_USD!C30*$C$53</f>
        <v>45061980.641602546</v>
      </c>
      <c r="D30" s="97">
        <f t="shared" si="0"/>
        <v>36.148610298243554</v>
      </c>
      <c r="E30" s="97">
        <f t="shared" si="3"/>
        <v>9.0226073389340691</v>
      </c>
      <c r="F30" s="96">
        <f>SEKTOR_USD!F30*$B$54</f>
        <v>221464532.45961583</v>
      </c>
      <c r="G30" s="96">
        <f>SEKTOR_USD!G30*$C$54</f>
        <v>285199583.04035503</v>
      </c>
      <c r="H30" s="97">
        <f t="shared" si="1"/>
        <v>28.778897403068964</v>
      </c>
      <c r="I30" s="97">
        <f t="shared" si="4"/>
        <v>9.1934168979599331</v>
      </c>
      <c r="J30" s="96">
        <f>SEKTOR_USD!J30*$B$55</f>
        <v>299806954.26153851</v>
      </c>
      <c r="K30" s="96">
        <f>SEKTOR_USD!K30*$C$55</f>
        <v>414830127.79075921</v>
      </c>
      <c r="L30" s="97">
        <f t="shared" si="2"/>
        <v>38.365745655412482</v>
      </c>
      <c r="M30" s="97">
        <f t="shared" si="5"/>
        <v>9.1138256981627102</v>
      </c>
    </row>
    <row r="31" spans="1:13" ht="13.8" x14ac:dyDescent="0.25">
      <c r="A31" s="95" t="str">
        <f>SEKTOR_USD!A31</f>
        <v xml:space="preserve"> Otomotiv Endüstrisi</v>
      </c>
      <c r="B31" s="96">
        <f>SEKTOR_USD!B31*$B$53</f>
        <v>40804163.429433078</v>
      </c>
      <c r="C31" s="96">
        <f>SEKTOR_USD!C31*$C$53</f>
        <v>73722867.985715628</v>
      </c>
      <c r="D31" s="97">
        <f t="shared" si="0"/>
        <v>80.674866948840446</v>
      </c>
      <c r="E31" s="97">
        <f t="shared" si="3"/>
        <v>14.761279470283172</v>
      </c>
      <c r="F31" s="96">
        <f>SEKTOR_USD!F31*$B$54</f>
        <v>304308296.85832077</v>
      </c>
      <c r="G31" s="96">
        <f>SEKTOR_USD!G31*$C$54</f>
        <v>491898207.15609813</v>
      </c>
      <c r="H31" s="97">
        <f t="shared" si="1"/>
        <v>61.644691332591265</v>
      </c>
      <c r="I31" s="97">
        <f t="shared" si="4"/>
        <v>15.85635308977708</v>
      </c>
      <c r="J31" s="96">
        <f>SEKTOR_USD!J31*$B$55</f>
        <v>417551567.99122816</v>
      </c>
      <c r="K31" s="96">
        <f>SEKTOR_USD!K31*$C$55</f>
        <v>703458655.43221021</v>
      </c>
      <c r="L31" s="97">
        <f t="shared" si="2"/>
        <v>68.472282074387593</v>
      </c>
      <c r="M31" s="97">
        <f t="shared" si="5"/>
        <v>15.45499987095171</v>
      </c>
    </row>
    <row r="32" spans="1:13" ht="13.8" x14ac:dyDescent="0.25">
      <c r="A32" s="95" t="str">
        <f>SEKTOR_USD!A32</f>
        <v xml:space="preserve"> Gemi, Yat ve Hizmetleri</v>
      </c>
      <c r="B32" s="96">
        <f>SEKTOR_USD!B32*$B$53</f>
        <v>1394552.8552677135</v>
      </c>
      <c r="C32" s="96">
        <f>SEKTOR_USD!C32*$C$53</f>
        <v>8194128.9861841472</v>
      </c>
      <c r="D32" s="97">
        <f t="shared" si="0"/>
        <v>487.58109850279664</v>
      </c>
      <c r="E32" s="97">
        <f t="shared" si="3"/>
        <v>1.6406826170144173</v>
      </c>
      <c r="F32" s="96">
        <f>SEKTOR_USD!F32*$B$54</f>
        <v>12440138.392833468</v>
      </c>
      <c r="G32" s="96">
        <f>SEKTOR_USD!G32*$C$54</f>
        <v>25504672.525961921</v>
      </c>
      <c r="H32" s="97">
        <f t="shared" si="1"/>
        <v>105.01920252474592</v>
      </c>
      <c r="I32" s="97">
        <f t="shared" si="4"/>
        <v>0.82214386457898547</v>
      </c>
      <c r="J32" s="96">
        <f>SEKTOR_USD!J32*$B$55</f>
        <v>21564495.475933682</v>
      </c>
      <c r="K32" s="96">
        <f>SEKTOR_USD!K32*$C$55</f>
        <v>37738696.257773891</v>
      </c>
      <c r="L32" s="97">
        <f t="shared" si="2"/>
        <v>75.003845092925417</v>
      </c>
      <c r="M32" s="97">
        <f t="shared" si="5"/>
        <v>0.82911986552418948</v>
      </c>
    </row>
    <row r="33" spans="1:13" ht="13.8" x14ac:dyDescent="0.25">
      <c r="A33" s="95" t="str">
        <f>SEKTOR_USD!A33</f>
        <v xml:space="preserve"> Elektrik ve Elektronik</v>
      </c>
      <c r="B33" s="96">
        <f>SEKTOR_USD!B33*$B$53</f>
        <v>22589035.100078456</v>
      </c>
      <c r="C33" s="96">
        <f>SEKTOR_USD!C33*$C$53</f>
        <v>37743084.197719745</v>
      </c>
      <c r="D33" s="97">
        <f t="shared" si="0"/>
        <v>67.085862811327672</v>
      </c>
      <c r="E33" s="97">
        <f t="shared" si="3"/>
        <v>7.5571695612943204</v>
      </c>
      <c r="F33" s="96">
        <f>SEKTOR_USD!F33*$B$54</f>
        <v>149547480.148707</v>
      </c>
      <c r="G33" s="96">
        <f>SEKTOR_USD!G33*$C$54</f>
        <v>228513015.40027055</v>
      </c>
      <c r="H33" s="97">
        <f t="shared" si="1"/>
        <v>52.80298616402083</v>
      </c>
      <c r="I33" s="97">
        <f t="shared" si="4"/>
        <v>7.3661237326821949</v>
      </c>
      <c r="J33" s="96">
        <f>SEKTOR_USD!J33*$B$55</f>
        <v>203852678.47094947</v>
      </c>
      <c r="K33" s="96">
        <f>SEKTOR_USD!K33*$C$55</f>
        <v>331927077.43901789</v>
      </c>
      <c r="L33" s="97">
        <f t="shared" si="2"/>
        <v>62.826939498035571</v>
      </c>
      <c r="M33" s="97">
        <f t="shared" si="5"/>
        <v>7.2924441249976963</v>
      </c>
    </row>
    <row r="34" spans="1:13" ht="13.8" x14ac:dyDescent="0.25">
      <c r="A34" s="95" t="str">
        <f>SEKTOR_USD!A34</f>
        <v xml:space="preserve"> Makine ve Aksamları</v>
      </c>
      <c r="B34" s="96">
        <f>SEKTOR_USD!B34*$B$53</f>
        <v>15279871.266229525</v>
      </c>
      <c r="C34" s="96">
        <f>SEKTOR_USD!C34*$C$53</f>
        <v>26274561.171177655</v>
      </c>
      <c r="D34" s="97">
        <f t="shared" si="0"/>
        <v>71.955383087865428</v>
      </c>
      <c r="E34" s="97">
        <f t="shared" si="3"/>
        <v>5.2608661464710282</v>
      </c>
      <c r="F34" s="96">
        <f>SEKTOR_USD!F34*$B$54</f>
        <v>101555966.68519665</v>
      </c>
      <c r="G34" s="96">
        <f>SEKTOR_USD!G34*$C$54</f>
        <v>158231290.80536583</v>
      </c>
      <c r="H34" s="97">
        <f t="shared" si="1"/>
        <v>55.806986009843648</v>
      </c>
      <c r="I34" s="97">
        <f t="shared" si="4"/>
        <v>5.1005902854711671</v>
      </c>
      <c r="J34" s="96">
        <f>SEKTOR_USD!J34*$B$55</f>
        <v>138409722.20620683</v>
      </c>
      <c r="K34" s="96">
        <f>SEKTOR_USD!K34*$C$55</f>
        <v>229604535.62736586</v>
      </c>
      <c r="L34" s="97">
        <f t="shared" si="2"/>
        <v>65.887577814291348</v>
      </c>
      <c r="M34" s="97">
        <f t="shared" si="5"/>
        <v>5.0444159597561828</v>
      </c>
    </row>
    <row r="35" spans="1:13" ht="13.8" x14ac:dyDescent="0.25">
      <c r="A35" s="95" t="str">
        <f>SEKTOR_USD!A35</f>
        <v xml:space="preserve"> Demir ve Demir Dışı Metaller </v>
      </c>
      <c r="B35" s="96">
        <f>SEKTOR_USD!B35*$B$53</f>
        <v>20390342.295405522</v>
      </c>
      <c r="C35" s="96">
        <f>SEKTOR_USD!C35*$C$53</f>
        <v>28731607.970739424</v>
      </c>
      <c r="D35" s="97">
        <f t="shared" si="0"/>
        <v>40.907923734136666</v>
      </c>
      <c r="E35" s="97">
        <f t="shared" si="3"/>
        <v>5.7528322822285727</v>
      </c>
      <c r="F35" s="96">
        <f>SEKTOR_USD!F35*$B$54</f>
        <v>154318789.7989932</v>
      </c>
      <c r="G35" s="96">
        <f>SEKTOR_USD!G35*$C$54</f>
        <v>184731699.24831471</v>
      </c>
      <c r="H35" s="97">
        <f t="shared" si="1"/>
        <v>19.70784600432366</v>
      </c>
      <c r="I35" s="97">
        <f t="shared" si="4"/>
        <v>5.954831726447515</v>
      </c>
      <c r="J35" s="96">
        <f>SEKTOR_USD!J35*$B$55</f>
        <v>203004108.7014536</v>
      </c>
      <c r="K35" s="96">
        <f>SEKTOR_USD!K35*$C$55</f>
        <v>267740261.08759633</v>
      </c>
      <c r="L35" s="97">
        <f t="shared" si="2"/>
        <v>31.889084807316117</v>
      </c>
      <c r="M35" s="97">
        <f t="shared" si="5"/>
        <v>5.8822585643146379</v>
      </c>
    </row>
    <row r="36" spans="1:13" ht="13.8" x14ac:dyDescent="0.25">
      <c r="A36" s="95" t="str">
        <f>SEKTOR_USD!A36</f>
        <v xml:space="preserve"> Çelik</v>
      </c>
      <c r="B36" s="96">
        <f>SEKTOR_USD!B36*$B$53</f>
        <v>32510426.799248625</v>
      </c>
      <c r="C36" s="96">
        <f>SEKTOR_USD!C36*$C$53</f>
        <v>36385740.903862089</v>
      </c>
      <c r="D36" s="97">
        <f t="shared" si="0"/>
        <v>11.920219099378388</v>
      </c>
      <c r="E36" s="97">
        <f t="shared" si="3"/>
        <v>7.2853933235382184</v>
      </c>
      <c r="F36" s="96">
        <f>SEKTOR_USD!F36*$B$54</f>
        <v>236889772.18219149</v>
      </c>
      <c r="G36" s="96">
        <f>SEKTOR_USD!G36*$C$54</f>
        <v>208954650.45693511</v>
      </c>
      <c r="H36" s="97">
        <f t="shared" si="1"/>
        <v>-11.792455819397526</v>
      </c>
      <c r="I36" s="97">
        <f t="shared" si="4"/>
        <v>6.7356592668870796</v>
      </c>
      <c r="J36" s="96">
        <f>SEKTOR_USD!J36*$B$55</f>
        <v>337439504.71574914</v>
      </c>
      <c r="K36" s="96">
        <f>SEKTOR_USD!K36*$C$55</f>
        <v>318342629.96672386</v>
      </c>
      <c r="L36" s="97">
        <f t="shared" si="2"/>
        <v>-5.6593476703659906</v>
      </c>
      <c r="M36" s="97">
        <f t="shared" si="5"/>
        <v>6.9939935589125275</v>
      </c>
    </row>
    <row r="37" spans="1:13" ht="13.8" x14ac:dyDescent="0.25">
      <c r="A37" s="95" t="str">
        <f>SEKTOR_USD!A37</f>
        <v xml:space="preserve"> Çimento Cam Seramik ve Toprak Ürünleri</v>
      </c>
      <c r="B37" s="96">
        <f>SEKTOR_USD!B37*$B$53</f>
        <v>8538363.1112561896</v>
      </c>
      <c r="C37" s="96">
        <f>SEKTOR_USD!C37*$C$53</f>
        <v>10651234.988675917</v>
      </c>
      <c r="D37" s="97">
        <f t="shared" si="0"/>
        <v>24.745631567651554</v>
      </c>
      <c r="E37" s="97">
        <f t="shared" si="3"/>
        <v>2.1326606067735638</v>
      </c>
      <c r="F37" s="96">
        <f>SEKTOR_USD!F37*$B$54</f>
        <v>57836200.510551699</v>
      </c>
      <c r="G37" s="96">
        <f>SEKTOR_USD!G37*$C$54</f>
        <v>68099422.2174972</v>
      </c>
      <c r="H37" s="97">
        <f t="shared" si="1"/>
        <v>17.745324928585287</v>
      </c>
      <c r="I37" s="97">
        <f t="shared" si="4"/>
        <v>2.1951868662692262</v>
      </c>
      <c r="J37" s="96">
        <f>SEKTOR_USD!J37*$B$55</f>
        <v>73865870.686581075</v>
      </c>
      <c r="K37" s="96">
        <f>SEKTOR_USD!K37*$C$55</f>
        <v>100447317.63816558</v>
      </c>
      <c r="L37" s="97">
        <f t="shared" si="2"/>
        <v>35.986101164869169</v>
      </c>
      <c r="M37" s="97">
        <f t="shared" si="5"/>
        <v>2.2068294549328993</v>
      </c>
    </row>
    <row r="38" spans="1:13" ht="13.8" x14ac:dyDescent="0.25">
      <c r="A38" s="95" t="str">
        <f>SEKTOR_USD!A38</f>
        <v xml:space="preserve"> Mücevher</v>
      </c>
      <c r="B38" s="96">
        <f>SEKTOR_USD!B38*$B$53</f>
        <v>9020586.0243069064</v>
      </c>
      <c r="C38" s="96">
        <f>SEKTOR_USD!C38*$C$53</f>
        <v>12390702.641781336</v>
      </c>
      <c r="D38" s="97">
        <f t="shared" si="0"/>
        <v>37.360284668793135</v>
      </c>
      <c r="E38" s="97">
        <f t="shared" si="3"/>
        <v>2.4809483071650047</v>
      </c>
      <c r="F38" s="96">
        <f>SEKTOR_USD!F38*$B$54</f>
        <v>55496833.928881563</v>
      </c>
      <c r="G38" s="96">
        <f>SEKTOR_USD!G38*$C$54</f>
        <v>86462266.927836329</v>
      </c>
      <c r="H38" s="97">
        <f t="shared" si="1"/>
        <v>55.79675597104611</v>
      </c>
      <c r="I38" s="97">
        <f t="shared" si="4"/>
        <v>2.7871137023991328</v>
      </c>
      <c r="J38" s="96">
        <f>SEKTOR_USD!J38*$B$55</f>
        <v>96653278.725904971</v>
      </c>
      <c r="K38" s="96">
        <f>SEKTOR_USD!K38*$C$55</f>
        <v>129473897.57184616</v>
      </c>
      <c r="L38" s="97">
        <f t="shared" si="2"/>
        <v>33.957067239297508</v>
      </c>
      <c r="M38" s="97">
        <f t="shared" si="5"/>
        <v>2.844543961201325</v>
      </c>
    </row>
    <row r="39" spans="1:13" ht="13.8" x14ac:dyDescent="0.25">
      <c r="A39" s="95" t="str">
        <f>SEKTOR_USD!A39</f>
        <v xml:space="preserve"> Savunma ve Havacılık Sanayii</v>
      </c>
      <c r="B39" s="96">
        <f>SEKTOR_USD!B39*$B$53</f>
        <v>6009760.2460795362</v>
      </c>
      <c r="C39" s="96">
        <f>SEKTOR_USD!C39*$C$53</f>
        <v>10123901.736141523</v>
      </c>
      <c r="D39" s="97">
        <f t="shared" si="0"/>
        <v>68.457664226220089</v>
      </c>
      <c r="E39" s="97">
        <f t="shared" si="3"/>
        <v>2.0270744606114008</v>
      </c>
      <c r="F39" s="96">
        <f>SEKTOR_USD!F39*$B$54</f>
        <v>40179692.062116861</v>
      </c>
      <c r="G39" s="96">
        <f>SEKTOR_USD!G39*$C$54</f>
        <v>73573264.460311815</v>
      </c>
      <c r="H39" s="97">
        <f t="shared" si="1"/>
        <v>83.110573238264934</v>
      </c>
      <c r="I39" s="97">
        <f t="shared" si="4"/>
        <v>2.3716363310103374</v>
      </c>
      <c r="J39" s="96">
        <f>SEKTOR_USD!J39*$B$55</f>
        <v>54601683.283286102</v>
      </c>
      <c r="K39" s="96">
        <f>SEKTOR_USD!K39*$C$55</f>
        <v>106743665.62266205</v>
      </c>
      <c r="L39" s="97">
        <f t="shared" si="2"/>
        <v>95.49519209664534</v>
      </c>
      <c r="M39" s="97">
        <f t="shared" si="5"/>
        <v>2.3451603383990669</v>
      </c>
    </row>
    <row r="40" spans="1:13" ht="13.8" x14ac:dyDescent="0.25">
      <c r="A40" s="95" t="str">
        <f>SEKTOR_USD!A40</f>
        <v xml:space="preserve"> İklimlendirme Sanayii</v>
      </c>
      <c r="B40" s="96">
        <f>SEKTOR_USD!B40*$B$53</f>
        <v>9810944.0219730493</v>
      </c>
      <c r="C40" s="96">
        <f>SEKTOR_USD!C40*$C$53</f>
        <v>16293174.843309518</v>
      </c>
      <c r="D40" s="97">
        <f t="shared" si="0"/>
        <v>66.071428058488166</v>
      </c>
      <c r="E40" s="97">
        <f t="shared" si="3"/>
        <v>3.2623270620301876</v>
      </c>
      <c r="F40" s="96">
        <f>SEKTOR_USD!F40*$B$54</f>
        <v>67875798.832561478</v>
      </c>
      <c r="G40" s="96">
        <f>SEKTOR_USD!G40*$C$54</f>
        <v>102597471.60240221</v>
      </c>
      <c r="H40" s="97">
        <f t="shared" si="1"/>
        <v>51.154716949252318</v>
      </c>
      <c r="I40" s="97">
        <f t="shared" si="4"/>
        <v>3.3072324968442377</v>
      </c>
      <c r="J40" s="96">
        <f>SEKTOR_USD!J40*$B$55</f>
        <v>90894799.049379379</v>
      </c>
      <c r="K40" s="96">
        <f>SEKTOR_USD!K40*$C$55</f>
        <v>145336234.56559563</v>
      </c>
      <c r="L40" s="97">
        <f t="shared" si="2"/>
        <v>59.894995187392929</v>
      </c>
      <c r="M40" s="97">
        <f t="shared" si="5"/>
        <v>3.1930398028521281</v>
      </c>
    </row>
    <row r="41" spans="1:13" ht="13.8" x14ac:dyDescent="0.25">
      <c r="A41" s="95" t="str">
        <f>SEKTOR_USD!A41</f>
        <v xml:space="preserve"> Diğer Sanayi Ürünleri</v>
      </c>
      <c r="B41" s="96">
        <f>SEKTOR_USD!B41*$B$53</f>
        <v>184160.11749569845</v>
      </c>
      <c r="C41" s="96">
        <f>SEKTOR_USD!C41*$C$53</f>
        <v>0</v>
      </c>
      <c r="D41" s="97">
        <f t="shared" si="0"/>
        <v>-100</v>
      </c>
      <c r="E41" s="97">
        <f t="shared" si="3"/>
        <v>0</v>
      </c>
      <c r="F41" s="96">
        <f>SEKTOR_USD!F41*$B$54</f>
        <v>1375160.9710248709</v>
      </c>
      <c r="G41" s="96">
        <f>SEKTOR_USD!G41*$C$54</f>
        <v>0</v>
      </c>
      <c r="H41" s="97">
        <f t="shared" si="1"/>
        <v>-100</v>
      </c>
      <c r="I41" s="97">
        <f t="shared" si="4"/>
        <v>0</v>
      </c>
      <c r="J41" s="96">
        <f>SEKTOR_USD!J41*$B$55</f>
        <v>1975202.9541870316</v>
      </c>
      <c r="K41" s="96">
        <f>SEKTOR_USD!K41*$C$55</f>
        <v>969743.15363242337</v>
      </c>
      <c r="L41" s="97">
        <f t="shared" si="2"/>
        <v>-50.904125999975669</v>
      </c>
      <c r="M41" s="97">
        <f t="shared" si="5"/>
        <v>2.1305275297290996E-2</v>
      </c>
    </row>
    <row r="42" spans="1:13" ht="16.8" x14ac:dyDescent="0.3">
      <c r="A42" s="90" t="s">
        <v>31</v>
      </c>
      <c r="B42" s="91">
        <f>SEKTOR_USD!B42*$B$53</f>
        <v>10686601.140412809</v>
      </c>
      <c r="C42" s="91">
        <f>SEKTOR_USD!C42*$C$53</f>
        <v>13370620.700386763</v>
      </c>
      <c r="D42" s="94">
        <f t="shared" si="0"/>
        <v>25.115745639873982</v>
      </c>
      <c r="E42" s="94">
        <f t="shared" si="3"/>
        <v>2.6771539719236617</v>
      </c>
      <c r="F42" s="91">
        <f>SEKTOR_USD!F42*$B$54</f>
        <v>69009833.420521796</v>
      </c>
      <c r="G42" s="91">
        <f>SEKTOR_USD!G42*$C$54</f>
        <v>81432175.177312285</v>
      </c>
      <c r="H42" s="94">
        <f t="shared" si="1"/>
        <v>18.000828492213685</v>
      </c>
      <c r="I42" s="94">
        <f t="shared" si="4"/>
        <v>2.6249685477513673</v>
      </c>
      <c r="J42" s="91">
        <f>SEKTOR_USD!J42*$B$55</f>
        <v>90988751.56259869</v>
      </c>
      <c r="K42" s="91">
        <f>SEKTOR_USD!K42*$C$55</f>
        <v>119109000.93168972</v>
      </c>
      <c r="L42" s="94">
        <f t="shared" si="2"/>
        <v>30.90519309933029</v>
      </c>
      <c r="M42" s="94">
        <f t="shared" si="5"/>
        <v>2.6168269873620824</v>
      </c>
    </row>
    <row r="43" spans="1:13" ht="13.8" x14ac:dyDescent="0.25">
      <c r="A43" s="95" t="str">
        <f>SEKTOR_USD!A43</f>
        <v xml:space="preserve"> Madencilik Ürünleri</v>
      </c>
      <c r="B43" s="96">
        <f>SEKTOR_USD!B43*$B$53</f>
        <v>10686601.140412809</v>
      </c>
      <c r="C43" s="96">
        <f>SEKTOR_USD!C43*$C$53</f>
        <v>13370620.700386763</v>
      </c>
      <c r="D43" s="97">
        <f t="shared" si="0"/>
        <v>25.115745639873982</v>
      </c>
      <c r="E43" s="97">
        <f t="shared" si="3"/>
        <v>2.6771539719236617</v>
      </c>
      <c r="F43" s="96">
        <f>SEKTOR_USD!F43*$B$54</f>
        <v>69009833.420521796</v>
      </c>
      <c r="G43" s="96">
        <f>SEKTOR_USD!G43*$C$54</f>
        <v>81432175.177312285</v>
      </c>
      <c r="H43" s="97">
        <f t="shared" si="1"/>
        <v>18.000828492213685</v>
      </c>
      <c r="I43" s="97">
        <f t="shared" si="4"/>
        <v>2.6249685477513673</v>
      </c>
      <c r="J43" s="96">
        <f>SEKTOR_USD!J43*$B$55</f>
        <v>90988751.56259869</v>
      </c>
      <c r="K43" s="96">
        <f>SEKTOR_USD!K43*$C$55</f>
        <v>119109000.93168972</v>
      </c>
      <c r="L43" s="97">
        <f t="shared" si="2"/>
        <v>30.90519309933029</v>
      </c>
      <c r="M43" s="97">
        <f t="shared" si="5"/>
        <v>2.6168269873620824</v>
      </c>
    </row>
    <row r="44" spans="1:13" ht="17.399999999999999" x14ac:dyDescent="0.3">
      <c r="A44" s="98" t="s">
        <v>33</v>
      </c>
      <c r="B44" s="99">
        <f>SEKTOR_USD!B44*$B$53</f>
        <v>335193002.79188311</v>
      </c>
      <c r="C44" s="99">
        <f>SEKTOR_USD!C44*$C$53</f>
        <v>499434131.9404704</v>
      </c>
      <c r="D44" s="100">
        <f>(C44-B44)/B44*100</f>
        <v>48.998973063456944</v>
      </c>
      <c r="E44" s="101">
        <f t="shared" si="3"/>
        <v>100</v>
      </c>
      <c r="F44" s="99">
        <f>SEKTOR_USD!F44*$B$54</f>
        <v>2314745444.2967868</v>
      </c>
      <c r="G44" s="99">
        <f>SEKTOR_USD!G44*$C$54</f>
        <v>3102215272.1437259</v>
      </c>
      <c r="H44" s="100">
        <f>(G44-F44)/F44*100</f>
        <v>34.019716068008947</v>
      </c>
      <c r="I44" s="100">
        <f t="shared" si="4"/>
        <v>100</v>
      </c>
      <c r="J44" s="99">
        <f>SEKTOR_USD!J44*$B$55</f>
        <v>3151477268.1967564</v>
      </c>
      <c r="K44" s="99">
        <f>SEKTOR_USD!K44*$C$55</f>
        <v>4551657465.5842533</v>
      </c>
      <c r="L44" s="100">
        <f>(K44-J44)/J44*100</f>
        <v>44.429328795021455</v>
      </c>
      <c r="M44" s="100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79"/>
      <c r="B52" s="80">
        <v>2022</v>
      </c>
      <c r="C52" s="80">
        <v>2023</v>
      </c>
    </row>
    <row r="53" spans="1:3" x14ac:dyDescent="0.25">
      <c r="A53" s="82" t="s">
        <v>224</v>
      </c>
      <c r="B53" s="81">
        <v>18.018529000000001</v>
      </c>
      <c r="C53" s="81">
        <v>26.916173000000001</v>
      </c>
    </row>
    <row r="54" spans="1:3" x14ac:dyDescent="0.25">
      <c r="A54" s="80" t="s">
        <v>225</v>
      </c>
      <c r="B54" s="81">
        <v>15.555075625000001</v>
      </c>
      <c r="C54" s="81">
        <v>21.572928000000005</v>
      </c>
    </row>
    <row r="55" spans="1:3" x14ac:dyDescent="0.25">
      <c r="A55" s="80" t="s">
        <v>226</v>
      </c>
      <c r="B55" s="81">
        <v>13.863538666666669</v>
      </c>
      <c r="C55" s="81">
        <v>20.559670083333334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I16" sqref="I16"/>
    </sheetView>
  </sheetViews>
  <sheetFormatPr defaultColWidth="9.21875" defaultRowHeight="13.2" x14ac:dyDescent="0.25"/>
  <cols>
    <col min="1" max="1" width="51" style="17" customWidth="1"/>
    <col min="2" max="7" width="16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3" t="s">
        <v>37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6"/>
      <c r="B6" s="156" t="s">
        <v>120</v>
      </c>
      <c r="C6" s="156"/>
      <c r="D6" s="156" t="s">
        <v>220</v>
      </c>
      <c r="E6" s="156"/>
      <c r="F6" s="156" t="s">
        <v>121</v>
      </c>
      <c r="G6" s="156"/>
    </row>
    <row r="7" spans="1:7" ht="28.2" x14ac:dyDescent="0.3">
      <c r="A7" s="87" t="s">
        <v>1</v>
      </c>
      <c r="B7" s="102" t="s">
        <v>38</v>
      </c>
      <c r="C7" s="102" t="s">
        <v>39</v>
      </c>
      <c r="D7" s="102" t="s">
        <v>38</v>
      </c>
      <c r="E7" s="102" t="s">
        <v>39</v>
      </c>
      <c r="F7" s="102" t="s">
        <v>38</v>
      </c>
      <c r="G7" s="102" t="s">
        <v>39</v>
      </c>
    </row>
    <row r="8" spans="1:7" ht="16.8" x14ac:dyDescent="0.3">
      <c r="A8" s="90" t="s">
        <v>2</v>
      </c>
      <c r="B8" s="103">
        <f>SEKTOR_USD!D8</f>
        <v>3.421493047931945</v>
      </c>
      <c r="C8" s="103">
        <f>SEKTOR_TL!D8</f>
        <v>54.491568029578531</v>
      </c>
      <c r="D8" s="103">
        <f>SEKTOR_USD!H8</f>
        <v>4.9352348902568375</v>
      </c>
      <c r="E8" s="103">
        <f>SEKTOR_TL!H8</f>
        <v>45.531935782575083</v>
      </c>
      <c r="F8" s="103">
        <f>SEKTOR_USD!L8</f>
        <v>6.0971835871332498</v>
      </c>
      <c r="G8" s="103">
        <f>SEKTOR_TL!L8</f>
        <v>57.342446526084714</v>
      </c>
    </row>
    <row r="9" spans="1:7" s="21" customFormat="1" ht="15.6" x14ac:dyDescent="0.3">
      <c r="A9" s="93" t="s">
        <v>3</v>
      </c>
      <c r="B9" s="103">
        <f>SEKTOR_USD!D9</f>
        <v>10.243100360280339</v>
      </c>
      <c r="C9" s="103">
        <f>SEKTOR_TL!D9</f>
        <v>64.681720763868555</v>
      </c>
      <c r="D9" s="103">
        <f>SEKTOR_USD!H9</f>
        <v>12.402983221363341</v>
      </c>
      <c r="E9" s="103">
        <f>SEKTOR_TL!H9</f>
        <v>55.888760844239215</v>
      </c>
      <c r="F9" s="103">
        <f>SEKTOR_USD!L9</f>
        <v>10.683971577758882</v>
      </c>
      <c r="G9" s="103">
        <f>SEKTOR_TL!L9</f>
        <v>64.144667091617464</v>
      </c>
    </row>
    <row r="10" spans="1:7" ht="13.8" x14ac:dyDescent="0.25">
      <c r="A10" s="95" t="s">
        <v>4</v>
      </c>
      <c r="B10" s="104">
        <f>SEKTOR_USD!D10</f>
        <v>16.667757179774082</v>
      </c>
      <c r="C10" s="104">
        <f>SEKTOR_TL!D10</f>
        <v>74.278906772733293</v>
      </c>
      <c r="D10" s="104">
        <f>SEKTOR_USD!H10</f>
        <v>11.097194079760007</v>
      </c>
      <c r="E10" s="104">
        <f>SEKTOR_TL!H10</f>
        <v>54.077795998159239</v>
      </c>
      <c r="F10" s="104">
        <f>SEKTOR_USD!L10</f>
        <v>13.541114655784927</v>
      </c>
      <c r="G10" s="104">
        <f>SEKTOR_TL!L10</f>
        <v>68.381818981728557</v>
      </c>
    </row>
    <row r="11" spans="1:7" ht="13.8" x14ac:dyDescent="0.25">
      <c r="A11" s="95" t="s">
        <v>5</v>
      </c>
      <c r="B11" s="104">
        <f>SEKTOR_USD!D11</f>
        <v>1.9222715297804183</v>
      </c>
      <c r="C11" s="104">
        <f>SEKTOR_TL!D11</f>
        <v>52.25202307294586</v>
      </c>
      <c r="D11" s="104">
        <f>SEKTOR_USD!H11</f>
        <v>16.137244664007699</v>
      </c>
      <c r="E11" s="104">
        <f>SEKTOR_TL!H11</f>
        <v>61.067710479551117</v>
      </c>
      <c r="F11" s="104">
        <f>SEKTOR_USD!L11</f>
        <v>5.7522642840981204</v>
      </c>
      <c r="G11" s="104">
        <f>SEKTOR_TL!L11</f>
        <v>56.830930148752692</v>
      </c>
    </row>
    <row r="12" spans="1:7" ht="13.8" x14ac:dyDescent="0.25">
      <c r="A12" s="95" t="s">
        <v>6</v>
      </c>
      <c r="B12" s="104">
        <f>SEKTOR_USD!D12</f>
        <v>-5.4772007895602766</v>
      </c>
      <c r="C12" s="104">
        <f>SEKTOR_TL!D12</f>
        <v>41.19865256439406</v>
      </c>
      <c r="D12" s="104">
        <f>SEKTOR_USD!H12</f>
        <v>-4.3034548420274819</v>
      </c>
      <c r="E12" s="104">
        <f>SEKTOR_TL!H12</f>
        <v>32.719038358367989</v>
      </c>
      <c r="F12" s="104">
        <f>SEKTOR_USD!L12</f>
        <v>6.4722763641480903</v>
      </c>
      <c r="G12" s="104">
        <f>SEKTOR_TL!L12</f>
        <v>57.898710257263843</v>
      </c>
    </row>
    <row r="13" spans="1:7" ht="13.8" x14ac:dyDescent="0.25">
      <c r="A13" s="95" t="s">
        <v>7</v>
      </c>
      <c r="B13" s="104">
        <f>SEKTOR_USD!D13</f>
        <v>9.6256552471073835</v>
      </c>
      <c r="C13" s="104">
        <f>SEKTOR_TL!D13</f>
        <v>63.759378019676319</v>
      </c>
      <c r="D13" s="104">
        <f>SEKTOR_USD!H13</f>
        <v>0.87914864145108296</v>
      </c>
      <c r="E13" s="104">
        <f>SEKTOR_TL!H13</f>
        <v>39.906655731435727</v>
      </c>
      <c r="F13" s="104">
        <f>SEKTOR_USD!L13</f>
        <v>-3.3862075819447357</v>
      </c>
      <c r="G13" s="104">
        <f>SEKTOR_TL!L13</f>
        <v>43.278548527499623</v>
      </c>
    </row>
    <row r="14" spans="1:7" ht="13.8" x14ac:dyDescent="0.25">
      <c r="A14" s="95" t="s">
        <v>8</v>
      </c>
      <c r="B14" s="104">
        <f>SEKTOR_USD!D14</f>
        <v>1.4869722583046463</v>
      </c>
      <c r="C14" s="104">
        <f>SEKTOR_TL!D14</f>
        <v>51.601770741148115</v>
      </c>
      <c r="D14" s="104">
        <f>SEKTOR_USD!H14</f>
        <v>5.1423356427697522</v>
      </c>
      <c r="E14" s="104">
        <f>SEKTOR_TL!H14</f>
        <v>45.819158405622105</v>
      </c>
      <c r="F14" s="104">
        <f>SEKTOR_USD!L14</f>
        <v>-9.3564322667154496</v>
      </c>
      <c r="G14" s="104">
        <f>SEKTOR_TL!L14</f>
        <v>34.42468712937135</v>
      </c>
    </row>
    <row r="15" spans="1:7" ht="13.8" x14ac:dyDescent="0.25">
      <c r="A15" s="95" t="s">
        <v>9</v>
      </c>
      <c r="B15" s="104">
        <f>SEKTOR_USD!D15</f>
        <v>46.254721806086692</v>
      </c>
      <c r="C15" s="104">
        <f>SEKTOR_TL!D15</f>
        <v>118.47606950597923</v>
      </c>
      <c r="D15" s="104">
        <f>SEKTOR_USD!H15</f>
        <v>180.2039464975158</v>
      </c>
      <c r="E15" s="104">
        <f>SEKTOR_TL!H15</f>
        <v>288.60753292588129</v>
      </c>
      <c r="F15" s="104">
        <f>SEKTOR_USD!L15</f>
        <v>152.81716522697059</v>
      </c>
      <c r="G15" s="104">
        <f>SEKTOR_TL!L15</f>
        <v>274.92862633749542</v>
      </c>
    </row>
    <row r="16" spans="1:7" ht="13.8" x14ac:dyDescent="0.25">
      <c r="A16" s="95" t="s">
        <v>10</v>
      </c>
      <c r="B16" s="104">
        <f>SEKTOR_USD!D16</f>
        <v>-5.792343854417604</v>
      </c>
      <c r="C16" s="104">
        <f>SEKTOR_TL!D16</f>
        <v>40.72789020341277</v>
      </c>
      <c r="D16" s="104">
        <f>SEKTOR_USD!H16</f>
        <v>25.490650211284375</v>
      </c>
      <c r="E16" s="104">
        <f>SEKTOR_TL!H16</f>
        <v>74.039704270561728</v>
      </c>
      <c r="F16" s="104">
        <f>SEKTOR_USD!L16</f>
        <v>17.336952849231668</v>
      </c>
      <c r="G16" s="104">
        <f>SEKTOR_TL!L16</f>
        <v>74.01105858810854</v>
      </c>
    </row>
    <row r="17" spans="1:7" ht="13.8" x14ac:dyDescent="0.25">
      <c r="A17" s="105" t="s">
        <v>11</v>
      </c>
      <c r="B17" s="104">
        <f>SEKTOR_USD!D17</f>
        <v>-8.8540297237762076</v>
      </c>
      <c r="C17" s="104">
        <f>SEKTOR_TL!D17</f>
        <v>36.154327814867528</v>
      </c>
      <c r="D17" s="104">
        <f>SEKTOR_USD!H17</f>
        <v>1.6694739606202027</v>
      </c>
      <c r="E17" s="104">
        <f>SEKTOR_TL!H17</f>
        <v>41.002737268937892</v>
      </c>
      <c r="F17" s="104">
        <f>SEKTOR_USD!L17</f>
        <v>5.2515106927199302E-2</v>
      </c>
      <c r="G17" s="104">
        <f>SEKTOR_TL!L17</f>
        <v>48.37818475250382</v>
      </c>
    </row>
    <row r="18" spans="1:7" s="21" customFormat="1" ht="15.6" x14ac:dyDescent="0.3">
      <c r="A18" s="93" t="s">
        <v>12</v>
      </c>
      <c r="B18" s="103">
        <f>SEKTOR_USD!D18</f>
        <v>-8.8282819580576923</v>
      </c>
      <c r="C18" s="103">
        <f>SEKTOR_TL!D18</f>
        <v>36.192789962162877</v>
      </c>
      <c r="D18" s="103">
        <f>SEKTOR_USD!H18</f>
        <v>-14.97287904636867</v>
      </c>
      <c r="E18" s="103">
        <f>SEKTOR_TL!H18</f>
        <v>17.921892673535655</v>
      </c>
      <c r="F18" s="103">
        <f>SEKTOR_USD!L18</f>
        <v>-8.6798805993354371</v>
      </c>
      <c r="G18" s="103">
        <f>SEKTOR_TL!L18</f>
        <v>35.428015313473907</v>
      </c>
    </row>
    <row r="19" spans="1:7" ht="13.8" x14ac:dyDescent="0.25">
      <c r="A19" s="95" t="s">
        <v>13</v>
      </c>
      <c r="B19" s="104">
        <f>SEKTOR_USD!D19</f>
        <v>-8.8282819580576923</v>
      </c>
      <c r="C19" s="104">
        <f>SEKTOR_TL!D19</f>
        <v>36.192789962162877</v>
      </c>
      <c r="D19" s="104">
        <f>SEKTOR_USD!H19</f>
        <v>-14.97287904636867</v>
      </c>
      <c r="E19" s="104">
        <f>SEKTOR_TL!H19</f>
        <v>17.921892673535655</v>
      </c>
      <c r="F19" s="104">
        <f>SEKTOR_USD!L19</f>
        <v>-8.6798805993354371</v>
      </c>
      <c r="G19" s="104">
        <f>SEKTOR_TL!L19</f>
        <v>35.428015313473907</v>
      </c>
    </row>
    <row r="20" spans="1:7" s="21" customFormat="1" ht="15.6" x14ac:dyDescent="0.3">
      <c r="A20" s="93" t="s">
        <v>110</v>
      </c>
      <c r="B20" s="103">
        <f>SEKTOR_USD!D20</f>
        <v>-7.088523518440125</v>
      </c>
      <c r="C20" s="103">
        <f>SEKTOR_TL!D20</f>
        <v>38.791650231997124</v>
      </c>
      <c r="D20" s="103">
        <f>SEKTOR_USD!H20</f>
        <v>-3.4766800821214661</v>
      </c>
      <c r="E20" s="103">
        <f>SEKTOR_TL!H20</f>
        <v>33.865670672967866</v>
      </c>
      <c r="F20" s="103">
        <f>SEKTOR_USD!L20</f>
        <v>1.4694052040090413</v>
      </c>
      <c r="G20" s="103">
        <f>SEKTOR_TL!L20</f>
        <v>50.47943708358337</v>
      </c>
    </row>
    <row r="21" spans="1:7" ht="13.8" x14ac:dyDescent="0.25">
      <c r="A21" s="95" t="s">
        <v>109</v>
      </c>
      <c r="B21" s="104">
        <f>SEKTOR_USD!D21</f>
        <v>-7.088523518440125</v>
      </c>
      <c r="C21" s="104">
        <f>SEKTOR_TL!D21</f>
        <v>38.791650231997124</v>
      </c>
      <c r="D21" s="104">
        <f>SEKTOR_USD!H21</f>
        <v>-3.4766800821214661</v>
      </c>
      <c r="E21" s="104">
        <f>SEKTOR_TL!H21</f>
        <v>33.865670672967866</v>
      </c>
      <c r="F21" s="104">
        <f>SEKTOR_USD!L21</f>
        <v>1.4694052040090413</v>
      </c>
      <c r="G21" s="104">
        <f>SEKTOR_TL!L21</f>
        <v>50.47943708358337</v>
      </c>
    </row>
    <row r="22" spans="1:7" ht="16.8" x14ac:dyDescent="0.3">
      <c r="A22" s="90" t="s">
        <v>14</v>
      </c>
      <c r="B22" s="103">
        <f>SEKTOR_USD!D22</f>
        <v>-0.29904066340045327</v>
      </c>
      <c r="C22" s="103">
        <f>SEKTOR_TL!D22</f>
        <v>48.933815283693725</v>
      </c>
      <c r="D22" s="103">
        <f>SEKTOR_USD!H22</f>
        <v>-4.398544687429359</v>
      </c>
      <c r="E22" s="103">
        <f>SEKTOR_TL!H22</f>
        <v>32.587160736051004</v>
      </c>
      <c r="F22" s="103">
        <f>SEKTOR_USD!L22</f>
        <v>-3.8349937308734852</v>
      </c>
      <c r="G22" s="103">
        <f>SEKTOR_TL!L22</f>
        <v>42.612997301236618</v>
      </c>
    </row>
    <row r="23" spans="1:7" s="21" customFormat="1" ht="15.6" x14ac:dyDescent="0.3">
      <c r="A23" s="93" t="s">
        <v>15</v>
      </c>
      <c r="B23" s="103">
        <f>SEKTOR_USD!D23</f>
        <v>-5.0919679129254964</v>
      </c>
      <c r="C23" s="103">
        <f>SEKTOR_TL!D23</f>
        <v>41.774115453334069</v>
      </c>
      <c r="D23" s="103">
        <f>SEKTOR_USD!H23</f>
        <v>-6.860259501566782</v>
      </c>
      <c r="E23" s="103">
        <f>SEKTOR_TL!H23</f>
        <v>29.17307277388338</v>
      </c>
      <c r="F23" s="103">
        <f>SEKTOR_USD!L23</f>
        <v>-6.4907341176855757</v>
      </c>
      <c r="G23" s="103">
        <f>SEKTOR_TL!L23</f>
        <v>38.674526215847493</v>
      </c>
    </row>
    <row r="24" spans="1:7" ht="13.8" x14ac:dyDescent="0.25">
      <c r="A24" s="95" t="s">
        <v>16</v>
      </c>
      <c r="B24" s="104">
        <f>SEKTOR_USD!D24</f>
        <v>-6.1933411426560721</v>
      </c>
      <c r="C24" s="104">
        <f>SEKTOR_TL!D24</f>
        <v>40.128878353846282</v>
      </c>
      <c r="D24" s="104">
        <f>SEKTOR_USD!H24</f>
        <v>-9.4778562572376295</v>
      </c>
      <c r="E24" s="104">
        <f>SEKTOR_TL!H24</f>
        <v>25.542796219498516</v>
      </c>
      <c r="F24" s="104">
        <f>SEKTOR_USD!L24</f>
        <v>-9.1852472261673253</v>
      </c>
      <c r="G24" s="104">
        <f>SEKTOR_TL!L24</f>
        <v>34.678555066086084</v>
      </c>
    </row>
    <row r="25" spans="1:7" ht="13.8" x14ac:dyDescent="0.25">
      <c r="A25" s="95" t="s">
        <v>17</v>
      </c>
      <c r="B25" s="104">
        <f>SEKTOR_USD!D25</f>
        <v>-11.571281087109774</v>
      </c>
      <c r="C25" s="104">
        <f>SEKTOR_TL!D25</f>
        <v>32.095283495546447</v>
      </c>
      <c r="D25" s="104">
        <f>SEKTOR_USD!H25</f>
        <v>0.42036627780849084</v>
      </c>
      <c r="E25" s="104">
        <f>SEKTOR_TL!H25</f>
        <v>39.270382457223903</v>
      </c>
      <c r="F25" s="104">
        <f>SEKTOR_USD!L25</f>
        <v>5.1551299512302302</v>
      </c>
      <c r="G25" s="104">
        <f>SEKTOR_TL!L25</f>
        <v>55.945378113707434</v>
      </c>
    </row>
    <row r="26" spans="1:7" ht="13.8" x14ac:dyDescent="0.25">
      <c r="A26" s="95" t="s">
        <v>18</v>
      </c>
      <c r="B26" s="104">
        <f>SEKTOR_USD!D26</f>
        <v>4.5200225068022952</v>
      </c>
      <c r="C26" s="104">
        <f>SEKTOR_TL!D26</f>
        <v>56.132557089259841</v>
      </c>
      <c r="D26" s="104">
        <f>SEKTOR_USD!H26</f>
        <v>-1.9314167283577803</v>
      </c>
      <c r="E26" s="104">
        <f>SEKTOR_TL!H26</f>
        <v>36.008756047506665</v>
      </c>
      <c r="F26" s="104">
        <f>SEKTOR_USD!L26</f>
        <v>-4.4086074163555571</v>
      </c>
      <c r="G26" s="104">
        <f>SEKTOR_TL!L26</f>
        <v>41.762326457929326</v>
      </c>
    </row>
    <row r="27" spans="1:7" s="21" customFormat="1" ht="15.6" x14ac:dyDescent="0.3">
      <c r="A27" s="93" t="s">
        <v>19</v>
      </c>
      <c r="B27" s="103">
        <f>SEKTOR_USD!D27</f>
        <v>-8.7501734370001483</v>
      </c>
      <c r="C27" s="103">
        <f>SEKTOR_TL!D27</f>
        <v>36.3094688800456</v>
      </c>
      <c r="D27" s="103">
        <f>SEKTOR_USD!H27</f>
        <v>-14.179552032665081</v>
      </c>
      <c r="E27" s="103">
        <f>SEKTOR_TL!H27</f>
        <v>19.022137182766873</v>
      </c>
      <c r="F27" s="103">
        <f>SEKTOR_USD!L27</f>
        <v>-5.6536290846994026</v>
      </c>
      <c r="G27" s="103">
        <f>SEKTOR_TL!L27</f>
        <v>39.91595553033229</v>
      </c>
    </row>
    <row r="28" spans="1:7" ht="13.8" x14ac:dyDescent="0.25">
      <c r="A28" s="95" t="s">
        <v>20</v>
      </c>
      <c r="B28" s="104">
        <f>SEKTOR_USD!D28</f>
        <v>-8.7501734370001483</v>
      </c>
      <c r="C28" s="104">
        <f>SEKTOR_TL!D28</f>
        <v>36.3094688800456</v>
      </c>
      <c r="D28" s="104">
        <f>SEKTOR_USD!H28</f>
        <v>-14.179552032665081</v>
      </c>
      <c r="E28" s="104">
        <f>SEKTOR_TL!H28</f>
        <v>19.022137182766873</v>
      </c>
      <c r="F28" s="104">
        <f>SEKTOR_USD!L28</f>
        <v>-5.6536290846994026</v>
      </c>
      <c r="G28" s="104">
        <f>SEKTOR_TL!L28</f>
        <v>39.91595553033229</v>
      </c>
    </row>
    <row r="29" spans="1:7" s="21" customFormat="1" ht="15.6" x14ac:dyDescent="0.3">
      <c r="A29" s="93" t="s">
        <v>21</v>
      </c>
      <c r="B29" s="103">
        <f>SEKTOR_USD!D29</f>
        <v>2.4697092886349865</v>
      </c>
      <c r="C29" s="103">
        <f>SEKTOR_TL!D29</f>
        <v>53.069788464563693</v>
      </c>
      <c r="D29" s="103">
        <f>SEKTOR_USD!H29</f>
        <v>-1.6657641103694547</v>
      </c>
      <c r="E29" s="103">
        <f>SEKTOR_TL!H29</f>
        <v>36.377182723084076</v>
      </c>
      <c r="F29" s="103">
        <f>SEKTOR_USD!L29</f>
        <v>-3.1236054687332571</v>
      </c>
      <c r="G29" s="103">
        <f>SEKTOR_TL!L29</f>
        <v>43.667988261511802</v>
      </c>
    </row>
    <row r="30" spans="1:7" ht="13.8" x14ac:dyDescent="0.25">
      <c r="A30" s="95" t="s">
        <v>22</v>
      </c>
      <c r="B30" s="104">
        <f>SEKTOR_USD!D30</f>
        <v>-8.8578572084300333</v>
      </c>
      <c r="C30" s="104">
        <f>SEKTOR_TL!D30</f>
        <v>36.148610298243554</v>
      </c>
      <c r="D30" s="104">
        <f>SEKTOR_USD!H30</f>
        <v>-7.1444781158657014</v>
      </c>
      <c r="E30" s="104">
        <f>SEKTOR_TL!H30</f>
        <v>28.778897403068964</v>
      </c>
      <c r="F30" s="104">
        <f>SEKTOR_USD!L30</f>
        <v>-6.6989471494003192</v>
      </c>
      <c r="G30" s="104">
        <f>SEKTOR_TL!L30</f>
        <v>38.365745655412482</v>
      </c>
    </row>
    <row r="31" spans="1:7" ht="13.8" x14ac:dyDescent="0.25">
      <c r="A31" s="95" t="s">
        <v>23</v>
      </c>
      <c r="B31" s="104">
        <f>SEKTOR_USD!D31</f>
        <v>20.949413190679937</v>
      </c>
      <c r="C31" s="104">
        <f>SEKTOR_TL!D31</f>
        <v>80.674866948840446</v>
      </c>
      <c r="D31" s="104">
        <f>SEKTOR_USD!H31</f>
        <v>16.553274458536109</v>
      </c>
      <c r="E31" s="104">
        <f>SEKTOR_TL!H31</f>
        <v>61.644691332591265</v>
      </c>
      <c r="F31" s="104">
        <f>SEKTOR_USD!L31</f>
        <v>13.602114592938683</v>
      </c>
      <c r="G31" s="104">
        <f>SEKTOR_TL!L31</f>
        <v>68.472282074387593</v>
      </c>
    </row>
    <row r="32" spans="1:7" ht="13.8" x14ac:dyDescent="0.25">
      <c r="A32" s="95" t="s">
        <v>24</v>
      </c>
      <c r="B32" s="104">
        <f>SEKTOR_USD!D32</f>
        <v>293.34518555905021</v>
      </c>
      <c r="C32" s="104">
        <f>SEKTOR_TL!D32</f>
        <v>487.58109850279664</v>
      </c>
      <c r="D32" s="104">
        <f>SEKTOR_USD!H32</f>
        <v>47.828296643349177</v>
      </c>
      <c r="E32" s="104">
        <f>SEKTOR_TL!H32</f>
        <v>105.01920252474592</v>
      </c>
      <c r="F32" s="104">
        <f>SEKTOR_USD!L32</f>
        <v>18.006396183754365</v>
      </c>
      <c r="G32" s="104">
        <f>SEKTOR_TL!L32</f>
        <v>75.003845092925417</v>
      </c>
    </row>
    <row r="33" spans="1:7" ht="13.8" x14ac:dyDescent="0.25">
      <c r="A33" s="95" t="s">
        <v>105</v>
      </c>
      <c r="B33" s="104">
        <f>SEKTOR_USD!D33</f>
        <v>11.852508324862132</v>
      </c>
      <c r="C33" s="104">
        <f>SEKTOR_TL!D33</f>
        <v>67.085862811327672</v>
      </c>
      <c r="D33" s="104">
        <f>SEKTOR_USD!H33</f>
        <v>10.17799741913441</v>
      </c>
      <c r="E33" s="104">
        <f>SEKTOR_TL!H33</f>
        <v>52.80298616402083</v>
      </c>
      <c r="F33" s="104">
        <f>SEKTOR_USD!L33</f>
        <v>9.7954180469040839</v>
      </c>
      <c r="G33" s="104">
        <f>SEKTOR_TL!L33</f>
        <v>62.826939498035571</v>
      </c>
    </row>
    <row r="34" spans="1:7" ht="13.8" x14ac:dyDescent="0.25">
      <c r="A34" s="95" t="s">
        <v>25</v>
      </c>
      <c r="B34" s="104">
        <f>SEKTOR_USD!D34</f>
        <v>15.11231767141685</v>
      </c>
      <c r="C34" s="104">
        <f>SEKTOR_TL!D34</f>
        <v>71.955383087865428</v>
      </c>
      <c r="D34" s="104">
        <f>SEKTOR_USD!H34</f>
        <v>12.344019795849432</v>
      </c>
      <c r="E34" s="104">
        <f>SEKTOR_TL!H34</f>
        <v>55.806986009843648</v>
      </c>
      <c r="F34" s="104">
        <f>SEKTOR_USD!L34</f>
        <v>11.85922925934617</v>
      </c>
      <c r="G34" s="104">
        <f>SEKTOR_TL!L34</f>
        <v>65.887577814291348</v>
      </c>
    </row>
    <row r="35" spans="1:7" ht="13.8" x14ac:dyDescent="0.25">
      <c r="A35" s="95" t="s">
        <v>26</v>
      </c>
      <c r="B35" s="104">
        <f>SEKTOR_USD!D35</f>
        <v>-5.6718237717772961</v>
      </c>
      <c r="C35" s="104">
        <f>SEKTOR_TL!D35</f>
        <v>40.907923734136666</v>
      </c>
      <c r="D35" s="104">
        <f>SEKTOR_USD!H35</f>
        <v>-13.685124360350711</v>
      </c>
      <c r="E35" s="104">
        <f>SEKTOR_TL!H35</f>
        <v>19.70784600432366</v>
      </c>
      <c r="F35" s="104">
        <f>SEKTOR_USD!L35</f>
        <v>-11.066207797773158</v>
      </c>
      <c r="G35" s="104">
        <f>SEKTOR_TL!L35</f>
        <v>31.889084807316117</v>
      </c>
    </row>
    <row r="36" spans="1:7" ht="13.8" x14ac:dyDescent="0.25">
      <c r="A36" s="95" t="s">
        <v>27</v>
      </c>
      <c r="B36" s="104">
        <f>SEKTOR_USD!D36</f>
        <v>-25.077100911466744</v>
      </c>
      <c r="C36" s="104">
        <f>SEKTOR_TL!D36</f>
        <v>11.920219099378388</v>
      </c>
      <c r="D36" s="104">
        <f>SEKTOR_USD!H36</f>
        <v>-36.398294175700215</v>
      </c>
      <c r="E36" s="104">
        <f>SEKTOR_TL!H36</f>
        <v>-11.792455819397526</v>
      </c>
      <c r="F36" s="104">
        <f>SEKTOR_USD!L36</f>
        <v>-36.385395480120977</v>
      </c>
      <c r="G36" s="104">
        <f>SEKTOR_TL!L36</f>
        <v>-5.6593476703659906</v>
      </c>
    </row>
    <row r="37" spans="1:7" ht="13.8" x14ac:dyDescent="0.25">
      <c r="A37" s="95" t="s">
        <v>106</v>
      </c>
      <c r="B37" s="104">
        <f>SEKTOR_USD!D37</f>
        <v>-16.491368218466825</v>
      </c>
      <c r="C37" s="104">
        <f>SEKTOR_TL!D37</f>
        <v>24.745631567651554</v>
      </c>
      <c r="D37" s="104">
        <f>SEKTOR_USD!H37</f>
        <v>-15.100192530455692</v>
      </c>
      <c r="E37" s="104">
        <f>SEKTOR_TL!H37</f>
        <v>17.745324928585287</v>
      </c>
      <c r="F37" s="104">
        <f>SEKTOR_USD!L37</f>
        <v>-8.3035591530876207</v>
      </c>
      <c r="G37" s="104">
        <f>SEKTOR_TL!L37</f>
        <v>35.986101164869169</v>
      </c>
    </row>
    <row r="38" spans="1:7" ht="13.8" x14ac:dyDescent="0.25">
      <c r="A38" s="105" t="s">
        <v>28</v>
      </c>
      <c r="B38" s="104">
        <f>SEKTOR_USD!D38</f>
        <v>-8.0467244450797519</v>
      </c>
      <c r="C38" s="104">
        <f>SEKTOR_TL!D38</f>
        <v>37.360284668793135</v>
      </c>
      <c r="D38" s="104">
        <f>SEKTOR_USD!H38</f>
        <v>12.33664346625976</v>
      </c>
      <c r="E38" s="104">
        <f>SEKTOR_TL!H38</f>
        <v>55.79675597104611</v>
      </c>
      <c r="F38" s="104">
        <f>SEKTOR_USD!L38</f>
        <v>-9.6717518414491117</v>
      </c>
      <c r="G38" s="104">
        <f>SEKTOR_TL!L38</f>
        <v>33.957067239297508</v>
      </c>
    </row>
    <row r="39" spans="1:7" ht="13.8" x14ac:dyDescent="0.25">
      <c r="A39" s="105" t="s">
        <v>107</v>
      </c>
      <c r="B39" s="104">
        <f>SEKTOR_USD!D39</f>
        <v>12.770835145561346</v>
      </c>
      <c r="C39" s="104">
        <f>SEKTOR_TL!D39</f>
        <v>68.457664226220089</v>
      </c>
      <c r="D39" s="104">
        <f>SEKTOR_USD!H39</f>
        <v>32.03116491457773</v>
      </c>
      <c r="E39" s="104">
        <f>SEKTOR_TL!H39</f>
        <v>83.110573238264934</v>
      </c>
      <c r="F39" s="104">
        <f>SEKTOR_USD!L39</f>
        <v>31.823864088963933</v>
      </c>
      <c r="G39" s="104">
        <f>SEKTOR_TL!L39</f>
        <v>95.49519209664534</v>
      </c>
    </row>
    <row r="40" spans="1:7" ht="13.8" x14ac:dyDescent="0.25">
      <c r="A40" s="105" t="s">
        <v>29</v>
      </c>
      <c r="B40" s="104">
        <f>SEKTOR_USD!D40</f>
        <v>11.173413937534239</v>
      </c>
      <c r="C40" s="104">
        <f>SEKTOR_TL!D40</f>
        <v>66.071428058488166</v>
      </c>
      <c r="D40" s="104">
        <f>SEKTOR_USD!H40</f>
        <v>8.9895193281639134</v>
      </c>
      <c r="E40" s="104">
        <f>SEKTOR_TL!H40</f>
        <v>51.154716949252318</v>
      </c>
      <c r="F40" s="104">
        <f>SEKTOR_USD!L40</f>
        <v>7.8183861609664342</v>
      </c>
      <c r="G40" s="104">
        <f>SEKTOR_TL!L40</f>
        <v>59.894995187392929</v>
      </c>
    </row>
    <row r="41" spans="1:7" ht="13.8" x14ac:dyDescent="0.25">
      <c r="A41" s="95" t="s">
        <v>30</v>
      </c>
      <c r="B41" s="104">
        <f>SEKTOR_USD!D41</f>
        <v>-100</v>
      </c>
      <c r="C41" s="104">
        <f>SEKTOR_TL!D41</f>
        <v>-100</v>
      </c>
      <c r="D41" s="104">
        <f>SEKTOR_USD!H41</f>
        <v>-100</v>
      </c>
      <c r="E41" s="104">
        <f>SEKTOR_TL!H41</f>
        <v>-100</v>
      </c>
      <c r="F41" s="104">
        <f>SEKTOR_USD!L41</f>
        <v>-66.894286493201378</v>
      </c>
      <c r="G41" s="104">
        <f>SEKTOR_TL!L41</f>
        <v>-50.904125999975669</v>
      </c>
    </row>
    <row r="42" spans="1:7" ht="16.8" x14ac:dyDescent="0.3">
      <c r="A42" s="90" t="s">
        <v>31</v>
      </c>
      <c r="B42" s="103">
        <f>SEKTOR_USD!D42</f>
        <v>-16.243602269583675</v>
      </c>
      <c r="C42" s="103">
        <f>SEKTOR_TL!D42</f>
        <v>25.115745639873982</v>
      </c>
      <c r="D42" s="103">
        <f>SEKTOR_USD!H42</f>
        <v>-14.915962682068997</v>
      </c>
      <c r="E42" s="103">
        <f>SEKTOR_TL!H42</f>
        <v>18.000828492213685</v>
      </c>
      <c r="F42" s="103">
        <f>SEKTOR_USD!L42</f>
        <v>-11.729653304543795</v>
      </c>
      <c r="G42" s="103">
        <f>SEKTOR_TL!L42</f>
        <v>30.90519309933029</v>
      </c>
    </row>
    <row r="43" spans="1:7" ht="13.8" x14ac:dyDescent="0.25">
      <c r="A43" s="95" t="s">
        <v>32</v>
      </c>
      <c r="B43" s="104">
        <f>SEKTOR_USD!D43</f>
        <v>-16.243602269583675</v>
      </c>
      <c r="C43" s="104">
        <f>SEKTOR_TL!D43</f>
        <v>25.115745639873982</v>
      </c>
      <c r="D43" s="104">
        <f>SEKTOR_USD!H43</f>
        <v>-14.915962682068997</v>
      </c>
      <c r="E43" s="104">
        <f>SEKTOR_TL!H43</f>
        <v>18.000828492213685</v>
      </c>
      <c r="F43" s="104">
        <f>SEKTOR_USD!L43</f>
        <v>-11.729653304543795</v>
      </c>
      <c r="G43" s="104">
        <f>SEKTOR_TL!L43</f>
        <v>30.90519309933029</v>
      </c>
    </row>
    <row r="44" spans="1:7" ht="17.399999999999999" x14ac:dyDescent="0.3">
      <c r="A44" s="106" t="s">
        <v>40</v>
      </c>
      <c r="B44" s="107">
        <f>SEKTOR_USD!D44</f>
        <v>-0.25542200541964666</v>
      </c>
      <c r="C44" s="107">
        <f>SEKTOR_TL!D44</f>
        <v>48.998973063456944</v>
      </c>
      <c r="D44" s="107">
        <f>SEKTOR_USD!H44</f>
        <v>-3.3656062506254849</v>
      </c>
      <c r="E44" s="107">
        <f>SEKTOR_TL!H44</f>
        <v>34.019716068008947</v>
      </c>
      <c r="F44" s="107">
        <f>SEKTOR_USD!L44</f>
        <v>-2.610227876484446</v>
      </c>
      <c r="G44" s="107">
        <f>SEKTOR_TL!L44</f>
        <v>44.429328795021455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P2" sqref="P2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7" width="13.55468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1.109375" bestFit="1" customWidth="1"/>
    <col min="13" max="13" width="15" bestFit="1" customWidth="1"/>
  </cols>
  <sheetData>
    <row r="2" spans="1:13" ht="24.6" x14ac:dyDescent="0.4">
      <c r="C2" s="149" t="s">
        <v>123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50"/>
      <c r="B7" s="145" t="s">
        <v>125</v>
      </c>
      <c r="C7" s="145"/>
      <c r="D7" s="145"/>
      <c r="E7" s="145"/>
      <c r="F7" s="145" t="s">
        <v>126</v>
      </c>
      <c r="G7" s="145"/>
      <c r="H7" s="145"/>
      <c r="I7" s="145"/>
      <c r="J7" s="145" t="s">
        <v>104</v>
      </c>
      <c r="K7" s="145"/>
      <c r="L7" s="145"/>
      <c r="M7" s="145"/>
    </row>
    <row r="8" spans="1:13" ht="64.8" x14ac:dyDescent="0.3">
      <c r="A8" s="51" t="s">
        <v>41</v>
      </c>
      <c r="B8" s="69">
        <v>2022</v>
      </c>
      <c r="C8" s="70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127</v>
      </c>
      <c r="K8" s="5" t="s">
        <v>128</v>
      </c>
      <c r="L8" s="7" t="s">
        <v>118</v>
      </c>
      <c r="M8" s="7" t="s">
        <v>119</v>
      </c>
    </row>
    <row r="9" spans="1:13" ht="22.5" customHeight="1" x14ac:dyDescent="0.3">
      <c r="A9" s="52" t="s">
        <v>197</v>
      </c>
      <c r="B9" s="73">
        <v>6135475.8777099997</v>
      </c>
      <c r="C9" s="73">
        <v>5606875.7345500002</v>
      </c>
      <c r="D9" s="62">
        <f>(C9-B9)/B9*100</f>
        <v>-8.6154709707259727</v>
      </c>
      <c r="E9" s="75">
        <f t="shared" ref="E9:E23" si="0">C9/C$23*100</f>
        <v>30.217325490809298</v>
      </c>
      <c r="F9" s="73">
        <v>48764172.734240003</v>
      </c>
      <c r="G9" s="73">
        <v>43559767.956189997</v>
      </c>
      <c r="H9" s="62">
        <f t="shared" ref="H9:H22" si="1">(G9-F9)/F9*100</f>
        <v>-10.672599341351498</v>
      </c>
      <c r="I9" s="64">
        <f t="shared" ref="I9:I23" si="2">G9/G$23*100</f>
        <v>30.291635343740168</v>
      </c>
      <c r="J9" s="73">
        <v>75485522.595359996</v>
      </c>
      <c r="K9" s="73">
        <v>67693590.755620003</v>
      </c>
      <c r="L9" s="62">
        <f t="shared" ref="L9:L23" si="3">(K9-J9)/J9*100</f>
        <v>-10.322418884888204</v>
      </c>
      <c r="M9" s="75">
        <f t="shared" ref="M9:M23" si="4">K9/K$23*100</f>
        <v>30.576947039952273</v>
      </c>
    </row>
    <row r="10" spans="1:13" ht="22.5" customHeight="1" x14ac:dyDescent="0.3">
      <c r="A10" s="52" t="s">
        <v>198</v>
      </c>
      <c r="B10" s="73">
        <v>2358256.12867</v>
      </c>
      <c r="C10" s="73">
        <v>2835462.9946400002</v>
      </c>
      <c r="D10" s="62">
        <f t="shared" ref="D10:D23" si="5">(C10-B10)/B10*100</f>
        <v>20.235582563253356</v>
      </c>
      <c r="E10" s="75">
        <f t="shared" si="0"/>
        <v>15.281256850087532</v>
      </c>
      <c r="F10" s="73">
        <v>20396347.163600001</v>
      </c>
      <c r="G10" s="73">
        <v>23855119.638130002</v>
      </c>
      <c r="H10" s="62">
        <f t="shared" si="1"/>
        <v>16.957803506613384</v>
      </c>
      <c r="I10" s="64">
        <f t="shared" si="2"/>
        <v>16.588944777811733</v>
      </c>
      <c r="J10" s="73">
        <v>31457946.83673</v>
      </c>
      <c r="K10" s="73">
        <v>35812168.844080001</v>
      </c>
      <c r="L10" s="62">
        <f t="shared" si="3"/>
        <v>13.841405575350688</v>
      </c>
      <c r="M10" s="75">
        <f t="shared" si="4"/>
        <v>16.176225517189788</v>
      </c>
    </row>
    <row r="11" spans="1:13" ht="22.5" customHeight="1" x14ac:dyDescent="0.3">
      <c r="A11" s="52" t="s">
        <v>199</v>
      </c>
      <c r="B11" s="73">
        <v>1966734.8454100001</v>
      </c>
      <c r="C11" s="73">
        <v>2160220.9209799999</v>
      </c>
      <c r="D11" s="62">
        <f t="shared" si="5"/>
        <v>9.8379339757751794</v>
      </c>
      <c r="E11" s="75">
        <f t="shared" si="0"/>
        <v>11.642151849214732</v>
      </c>
      <c r="F11" s="73">
        <v>15484777.334860001</v>
      </c>
      <c r="G11" s="73">
        <v>16944802.316330001</v>
      </c>
      <c r="H11" s="62">
        <f t="shared" si="1"/>
        <v>9.4287760805131402</v>
      </c>
      <c r="I11" s="64">
        <f t="shared" si="2"/>
        <v>11.783482714009555</v>
      </c>
      <c r="J11" s="73">
        <v>22891476.931669999</v>
      </c>
      <c r="K11" s="73">
        <v>25665931.149459999</v>
      </c>
      <c r="L11" s="62">
        <f t="shared" si="3"/>
        <v>12.120031512477844</v>
      </c>
      <c r="M11" s="75">
        <f t="shared" si="4"/>
        <v>11.593207107615958</v>
      </c>
    </row>
    <row r="12" spans="1:13" ht="22.5" customHeight="1" x14ac:dyDescent="0.3">
      <c r="A12" s="52" t="s">
        <v>200</v>
      </c>
      <c r="B12" s="73">
        <v>2081868.7959799999</v>
      </c>
      <c r="C12" s="73">
        <v>1888510.91888</v>
      </c>
      <c r="D12" s="62">
        <f t="shared" si="5"/>
        <v>-9.2877071539458083</v>
      </c>
      <c r="E12" s="75">
        <f t="shared" si="0"/>
        <v>10.177815922885678</v>
      </c>
      <c r="F12" s="73">
        <v>15869669.11146</v>
      </c>
      <c r="G12" s="73">
        <v>15159857.433630001</v>
      </c>
      <c r="H12" s="62">
        <f t="shared" si="1"/>
        <v>-4.4727566330757433</v>
      </c>
      <c r="I12" s="64">
        <f t="shared" si="2"/>
        <v>10.542224965579788</v>
      </c>
      <c r="J12" s="73">
        <v>24146139.513220001</v>
      </c>
      <c r="K12" s="73">
        <v>23226890.284260001</v>
      </c>
      <c r="L12" s="62">
        <f t="shared" si="3"/>
        <v>-3.807023596698393</v>
      </c>
      <c r="M12" s="75">
        <f t="shared" si="4"/>
        <v>10.491501280948636</v>
      </c>
    </row>
    <row r="13" spans="1:13" ht="22.5" customHeight="1" x14ac:dyDescent="0.3">
      <c r="A13" s="53" t="s">
        <v>201</v>
      </c>
      <c r="B13" s="73">
        <v>1531175.0759699999</v>
      </c>
      <c r="C13" s="73">
        <v>1523037.4646699999</v>
      </c>
      <c r="D13" s="62">
        <f t="shared" si="5"/>
        <v>-0.53146184441676658</v>
      </c>
      <c r="E13" s="75">
        <f t="shared" si="0"/>
        <v>8.2081574451594328</v>
      </c>
      <c r="F13" s="73">
        <v>12150200.13534</v>
      </c>
      <c r="G13" s="73">
        <v>12179494.3018</v>
      </c>
      <c r="H13" s="62">
        <f t="shared" si="1"/>
        <v>0.24110027928507236</v>
      </c>
      <c r="I13" s="64">
        <f t="shared" si="2"/>
        <v>8.4696686270767803</v>
      </c>
      <c r="J13" s="73">
        <v>18123211.267310001</v>
      </c>
      <c r="K13" s="73">
        <v>18289859.58921</v>
      </c>
      <c r="L13" s="62">
        <f t="shared" si="3"/>
        <v>0.91952976457650859</v>
      </c>
      <c r="M13" s="75">
        <f t="shared" si="4"/>
        <v>8.2614625961617776</v>
      </c>
    </row>
    <row r="14" spans="1:13" ht="22.5" customHeight="1" x14ac:dyDescent="0.3">
      <c r="A14" s="52" t="s">
        <v>202</v>
      </c>
      <c r="B14" s="73">
        <v>1555289.79045</v>
      </c>
      <c r="C14" s="73">
        <v>1447381.1646</v>
      </c>
      <c r="D14" s="62">
        <f t="shared" si="5"/>
        <v>-6.938168469477203</v>
      </c>
      <c r="E14" s="75">
        <f t="shared" si="0"/>
        <v>7.8004203821533444</v>
      </c>
      <c r="F14" s="73">
        <v>13374280.26749</v>
      </c>
      <c r="G14" s="73">
        <v>9775860.81972</v>
      </c>
      <c r="H14" s="62">
        <f t="shared" si="1"/>
        <v>-26.905518471277919</v>
      </c>
      <c r="I14" s="64">
        <f t="shared" si="2"/>
        <v>6.7981723736440252</v>
      </c>
      <c r="J14" s="73">
        <v>19843832.792789999</v>
      </c>
      <c r="K14" s="73">
        <v>15686349.444390001</v>
      </c>
      <c r="L14" s="62">
        <f t="shared" si="3"/>
        <v>-20.951009776249307</v>
      </c>
      <c r="M14" s="75">
        <f t="shared" si="4"/>
        <v>7.0854665982019487</v>
      </c>
    </row>
    <row r="15" spans="1:13" ht="22.5" customHeight="1" x14ac:dyDescent="0.3">
      <c r="A15" s="52" t="s">
        <v>203</v>
      </c>
      <c r="B15" s="73">
        <v>1084214.8184499999</v>
      </c>
      <c r="C15" s="73">
        <v>1058462.95722</v>
      </c>
      <c r="D15" s="62">
        <f t="shared" si="5"/>
        <v>-2.3751622641364505</v>
      </c>
      <c r="E15" s="75">
        <f t="shared" si="0"/>
        <v>5.7044103013009408</v>
      </c>
      <c r="F15" s="73">
        <v>7936721.2710999995</v>
      </c>
      <c r="G15" s="73">
        <v>7526210.7942899996</v>
      </c>
      <c r="H15" s="62">
        <f t="shared" si="1"/>
        <v>-5.1722929757504854</v>
      </c>
      <c r="I15" s="64">
        <f t="shared" si="2"/>
        <v>5.2337568264836634</v>
      </c>
      <c r="J15" s="73">
        <v>12313274.72579</v>
      </c>
      <c r="K15" s="73">
        <v>11926626.81844</v>
      </c>
      <c r="L15" s="62">
        <f t="shared" si="3"/>
        <v>-3.1400899919837801</v>
      </c>
      <c r="M15" s="75">
        <f t="shared" si="4"/>
        <v>5.3872136567439828</v>
      </c>
    </row>
    <row r="16" spans="1:13" ht="22.5" customHeight="1" x14ac:dyDescent="0.3">
      <c r="A16" s="52" t="s">
        <v>204</v>
      </c>
      <c r="B16" s="73">
        <v>955088.00101999997</v>
      </c>
      <c r="C16" s="73">
        <v>1130108.6388000001</v>
      </c>
      <c r="D16" s="62">
        <f t="shared" si="5"/>
        <v>18.325079740619117</v>
      </c>
      <c r="E16" s="75">
        <f t="shared" si="0"/>
        <v>6.0905328021035192</v>
      </c>
      <c r="F16" s="73">
        <v>7151597.0566699998</v>
      </c>
      <c r="G16" s="73">
        <v>7480574.9742900003</v>
      </c>
      <c r="H16" s="62">
        <f t="shared" si="1"/>
        <v>4.6000622659966037</v>
      </c>
      <c r="I16" s="64">
        <f t="shared" si="2"/>
        <v>5.2020214963174682</v>
      </c>
      <c r="J16" s="73">
        <v>11127072.824139999</v>
      </c>
      <c r="K16" s="73">
        <v>11821087.88546</v>
      </c>
      <c r="L16" s="62">
        <f t="shared" si="3"/>
        <v>6.2371755113739091</v>
      </c>
      <c r="M16" s="75">
        <f t="shared" si="4"/>
        <v>5.3395421072167544</v>
      </c>
    </row>
    <row r="17" spans="1:13" ht="22.5" customHeight="1" x14ac:dyDescent="0.3">
      <c r="A17" s="52" t="s">
        <v>205</v>
      </c>
      <c r="B17" s="73">
        <v>294656.57406999997</v>
      </c>
      <c r="C17" s="73">
        <v>283139.18361000001</v>
      </c>
      <c r="D17" s="62">
        <f t="shared" si="5"/>
        <v>-3.9087505501451467</v>
      </c>
      <c r="E17" s="75">
        <f t="shared" si="0"/>
        <v>1.5259316017340014</v>
      </c>
      <c r="F17" s="73">
        <v>2402921.15485</v>
      </c>
      <c r="G17" s="73">
        <v>2136881.1504500001</v>
      </c>
      <c r="H17" s="62">
        <f t="shared" si="1"/>
        <v>-11.071524501044532</v>
      </c>
      <c r="I17" s="64">
        <f t="shared" si="2"/>
        <v>1.4859956243900301</v>
      </c>
      <c r="J17" s="73">
        <v>3685549.6754899998</v>
      </c>
      <c r="K17" s="73">
        <v>3235195.3195099998</v>
      </c>
      <c r="L17" s="62">
        <f t="shared" si="3"/>
        <v>-12.21946237694177</v>
      </c>
      <c r="M17" s="75">
        <f t="shared" si="4"/>
        <v>1.4613258780388465</v>
      </c>
    </row>
    <row r="18" spans="1:13" ht="22.5" customHeight="1" x14ac:dyDescent="0.3">
      <c r="A18" s="52" t="s">
        <v>206</v>
      </c>
      <c r="B18" s="73">
        <v>199021.84769</v>
      </c>
      <c r="C18" s="73">
        <v>196137.14608000001</v>
      </c>
      <c r="D18" s="62">
        <f t="shared" si="5"/>
        <v>-1.4494396688012123</v>
      </c>
      <c r="E18" s="75">
        <f t="shared" si="0"/>
        <v>1.0570485711707043</v>
      </c>
      <c r="F18" s="73">
        <v>1738681.0507700001</v>
      </c>
      <c r="G18" s="73">
        <v>1741616.04275</v>
      </c>
      <c r="H18" s="62">
        <f t="shared" si="1"/>
        <v>0.16880565752414048</v>
      </c>
      <c r="I18" s="64">
        <f t="shared" si="2"/>
        <v>1.2111267013371205</v>
      </c>
      <c r="J18" s="73">
        <v>2629428.99254</v>
      </c>
      <c r="K18" s="73">
        <v>2564078.7988100001</v>
      </c>
      <c r="L18" s="62">
        <f t="shared" si="3"/>
        <v>-2.4853378400940334</v>
      </c>
      <c r="M18" s="75">
        <f t="shared" si="4"/>
        <v>1.1581850033707779</v>
      </c>
    </row>
    <row r="19" spans="1:13" ht="22.5" customHeight="1" x14ac:dyDescent="0.3">
      <c r="A19" s="52" t="s">
        <v>207</v>
      </c>
      <c r="B19" s="73">
        <v>211435.46137999999</v>
      </c>
      <c r="C19" s="73">
        <v>199262.48355999999</v>
      </c>
      <c r="D19" s="62">
        <f t="shared" si="5"/>
        <v>-5.7573018927616184</v>
      </c>
      <c r="E19" s="75">
        <f t="shared" si="0"/>
        <v>1.0738920584125997</v>
      </c>
      <c r="F19" s="73">
        <v>1587341.7683000001</v>
      </c>
      <c r="G19" s="73">
        <v>1596795.8254499999</v>
      </c>
      <c r="H19" s="62">
        <f t="shared" si="1"/>
        <v>0.59559052365419785</v>
      </c>
      <c r="I19" s="64">
        <f t="shared" si="2"/>
        <v>1.110418148039388</v>
      </c>
      <c r="J19" s="73">
        <v>2474760.8613200001</v>
      </c>
      <c r="K19" s="73">
        <v>2467148.1503400002</v>
      </c>
      <c r="L19" s="62">
        <f t="shared" si="3"/>
        <v>-0.30761400420481311</v>
      </c>
      <c r="M19" s="75">
        <f t="shared" si="4"/>
        <v>1.1144017844318512</v>
      </c>
    </row>
    <row r="20" spans="1:13" ht="22.5" customHeight="1" x14ac:dyDescent="0.3">
      <c r="A20" s="52" t="s">
        <v>208</v>
      </c>
      <c r="B20" s="73">
        <v>118419.78677000001</v>
      </c>
      <c r="C20" s="73">
        <v>121339.48754</v>
      </c>
      <c r="D20" s="62">
        <f t="shared" si="5"/>
        <v>2.4655514501734106</v>
      </c>
      <c r="E20" s="75">
        <f t="shared" si="0"/>
        <v>0.65393901407348598</v>
      </c>
      <c r="F20" s="73">
        <v>937812.11338999995</v>
      </c>
      <c r="G20" s="73">
        <v>996478.31686999998</v>
      </c>
      <c r="H20" s="62">
        <f t="shared" si="1"/>
        <v>6.2556457356829869</v>
      </c>
      <c r="I20" s="64">
        <f t="shared" si="2"/>
        <v>0.69295497241694148</v>
      </c>
      <c r="J20" s="73">
        <v>1586080.99902</v>
      </c>
      <c r="K20" s="73">
        <v>1658314.94548</v>
      </c>
      <c r="L20" s="62">
        <f t="shared" si="3"/>
        <v>4.5542407042661477</v>
      </c>
      <c r="M20" s="75">
        <f t="shared" si="4"/>
        <v>0.74905478786843072</v>
      </c>
    </row>
    <row r="21" spans="1:13" ht="22.5" customHeight="1" x14ac:dyDescent="0.3">
      <c r="A21" s="52" t="s">
        <v>209</v>
      </c>
      <c r="B21" s="73">
        <v>109928.00543</v>
      </c>
      <c r="C21" s="73">
        <v>102706.92924</v>
      </c>
      <c r="D21" s="62">
        <f t="shared" si="5"/>
        <v>-6.5689140467469374</v>
      </c>
      <c r="E21" s="75">
        <f t="shared" si="0"/>
        <v>0.55352193591208299</v>
      </c>
      <c r="F21" s="73">
        <v>996298.52436000004</v>
      </c>
      <c r="G21" s="73">
        <v>803791.00933000003</v>
      </c>
      <c r="H21" s="62">
        <f t="shared" si="1"/>
        <v>-19.322272423685718</v>
      </c>
      <c r="I21" s="64">
        <f t="shared" si="2"/>
        <v>0.55895945478151376</v>
      </c>
      <c r="J21" s="73">
        <v>1516759.1371899999</v>
      </c>
      <c r="K21" s="73">
        <v>1246507.43624</v>
      </c>
      <c r="L21" s="62">
        <f t="shared" si="3"/>
        <v>-17.817707131184822</v>
      </c>
      <c r="M21" s="75">
        <f t="shared" si="4"/>
        <v>0.56304284404728322</v>
      </c>
    </row>
    <row r="22" spans="1:13" ht="22.5" customHeight="1" x14ac:dyDescent="0.3">
      <c r="A22" s="52" t="s">
        <v>223</v>
      </c>
      <c r="B22" s="73">
        <v>1119.08313</v>
      </c>
      <c r="C22" s="73">
        <v>2522.7189899999998</v>
      </c>
      <c r="D22" s="62">
        <f t="shared" si="5"/>
        <v>125.42730940819382</v>
      </c>
      <c r="E22" s="75">
        <f t="shared" si="0"/>
        <v>1.3595774982659532E-2</v>
      </c>
      <c r="F22" s="73">
        <v>18835.76626</v>
      </c>
      <c r="G22" s="73">
        <v>44057.808010000001</v>
      </c>
      <c r="H22" s="62">
        <f t="shared" si="1"/>
        <v>133.90504746049018</v>
      </c>
      <c r="I22" s="64">
        <f t="shared" si="2"/>
        <v>3.0637974371803003E-2</v>
      </c>
      <c r="J22" s="73">
        <v>40216.583559999999</v>
      </c>
      <c r="K22" s="73">
        <v>93921.058590000001</v>
      </c>
      <c r="L22" s="62">
        <f t="shared" si="3"/>
        <v>133.53813346645202</v>
      </c>
      <c r="M22" s="75">
        <f t="shared" si="4"/>
        <v>4.2423798211712715E-2</v>
      </c>
    </row>
    <row r="23" spans="1:13" ht="24" customHeight="1" x14ac:dyDescent="0.25">
      <c r="A23" s="66" t="s">
        <v>42</v>
      </c>
      <c r="B23" s="74">
        <f>SUM(B9:B22)</f>
        <v>18602684.092130002</v>
      </c>
      <c r="C23" s="74">
        <f>SUM(C9:C22)</f>
        <v>18555168.743359998</v>
      </c>
      <c r="D23" s="72">
        <f t="shared" si="5"/>
        <v>-0.2554220054196667</v>
      </c>
      <c r="E23" s="76">
        <f t="shared" si="0"/>
        <v>100</v>
      </c>
      <c r="F23" s="65">
        <f>SUM(F9:F22)</f>
        <v>148809655.45269004</v>
      </c>
      <c r="G23" s="65">
        <f>SUM(G9:G22)</f>
        <v>143801308.38724002</v>
      </c>
      <c r="H23" s="72">
        <f>(G23-F23)/F23*100</f>
        <v>-3.3656062506255044</v>
      </c>
      <c r="I23" s="68">
        <f t="shared" si="2"/>
        <v>100</v>
      </c>
      <c r="J23" s="74">
        <f>SUM(J9:J22)</f>
        <v>227321273.73613</v>
      </c>
      <c r="K23" s="74">
        <f>SUM(K9:K22)</f>
        <v>221387670.47988996</v>
      </c>
      <c r="L23" s="72">
        <f t="shared" si="3"/>
        <v>-2.6102278764844722</v>
      </c>
      <c r="M23" s="7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L21" sqref="L2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3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0"/>
      <c r="I26" s="160"/>
      <c r="N26" t="s">
        <v>43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C30" sqref="C30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14" width="12.77734375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1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0" t="s">
        <v>103</v>
      </c>
      <c r="C4" s="60" t="s">
        <v>44</v>
      </c>
      <c r="D4" s="60" t="s">
        <v>45</v>
      </c>
      <c r="E4" s="60" t="s">
        <v>46</v>
      </c>
      <c r="F4" s="60" t="s">
        <v>47</v>
      </c>
      <c r="G4" s="60" t="s">
        <v>48</v>
      </c>
      <c r="H4" s="60" t="s">
        <v>49</v>
      </c>
      <c r="I4" s="60" t="s">
        <v>0</v>
      </c>
      <c r="J4" s="60" t="s">
        <v>102</v>
      </c>
      <c r="K4" s="60" t="s">
        <v>50</v>
      </c>
      <c r="L4" s="60" t="s">
        <v>51</v>
      </c>
      <c r="M4" s="60" t="s">
        <v>52</v>
      </c>
      <c r="N4" s="60" t="s">
        <v>53</v>
      </c>
      <c r="O4" s="61" t="s">
        <v>101</v>
      </c>
      <c r="P4" s="61" t="s">
        <v>100</v>
      </c>
    </row>
    <row r="5" spans="1:16" x14ac:dyDescent="0.25">
      <c r="A5" s="54" t="s">
        <v>99</v>
      </c>
      <c r="B5" s="55" t="s">
        <v>168</v>
      </c>
      <c r="C5" s="77">
        <v>1591905.4703299999</v>
      </c>
      <c r="D5" s="77">
        <v>1507295.1074999999</v>
      </c>
      <c r="E5" s="77">
        <v>1769912.49309</v>
      </c>
      <c r="F5" s="77">
        <v>1404710.9037299999</v>
      </c>
      <c r="G5" s="77">
        <v>1592928.4447399999</v>
      </c>
      <c r="H5" s="77">
        <v>1581863.3482299999</v>
      </c>
      <c r="I5" s="56">
        <v>1480645.8593900001</v>
      </c>
      <c r="J5" s="56">
        <v>1511997.79746</v>
      </c>
      <c r="K5" s="56">
        <v>0</v>
      </c>
      <c r="L5" s="56">
        <v>0</v>
      </c>
      <c r="M5" s="56">
        <v>0</v>
      </c>
      <c r="N5" s="56">
        <v>0</v>
      </c>
      <c r="O5" s="77">
        <v>12441259.42447</v>
      </c>
      <c r="P5" s="57">
        <f t="shared" ref="P5:P24" si="0">O5/O$26*100</f>
        <v>8.6517011312352956</v>
      </c>
    </row>
    <row r="6" spans="1:16" x14ac:dyDescent="0.25">
      <c r="A6" s="54" t="s">
        <v>98</v>
      </c>
      <c r="B6" s="55" t="s">
        <v>169</v>
      </c>
      <c r="C6" s="77">
        <v>963320.48736000003</v>
      </c>
      <c r="D6" s="77">
        <v>895434.05801000004</v>
      </c>
      <c r="E6" s="77">
        <v>1061434.1589599999</v>
      </c>
      <c r="F6" s="77">
        <v>935647.31403999997</v>
      </c>
      <c r="G6" s="77">
        <v>1103894.0394900001</v>
      </c>
      <c r="H6" s="77">
        <v>1117506.1214399999</v>
      </c>
      <c r="I6" s="56">
        <v>914688.31178999995</v>
      </c>
      <c r="J6" s="56">
        <v>1099209.2619400001</v>
      </c>
      <c r="K6" s="56">
        <v>0</v>
      </c>
      <c r="L6" s="56">
        <v>0</v>
      </c>
      <c r="M6" s="56">
        <v>0</v>
      </c>
      <c r="N6" s="56">
        <v>0</v>
      </c>
      <c r="O6" s="77">
        <v>8091133.7530300003</v>
      </c>
      <c r="P6" s="57">
        <f t="shared" si="0"/>
        <v>5.6266064918140577</v>
      </c>
    </row>
    <row r="7" spans="1:16" x14ac:dyDescent="0.25">
      <c r="A7" s="54" t="s">
        <v>97</v>
      </c>
      <c r="B7" s="55" t="s">
        <v>173</v>
      </c>
      <c r="C7" s="77">
        <v>801689.94247000001</v>
      </c>
      <c r="D7" s="77">
        <v>965884.75658000004</v>
      </c>
      <c r="E7" s="77">
        <v>1130540.39959</v>
      </c>
      <c r="F7" s="77">
        <v>820262.60806</v>
      </c>
      <c r="G7" s="77">
        <v>895441.97915000003</v>
      </c>
      <c r="H7" s="77">
        <v>895121.53937000001</v>
      </c>
      <c r="I7" s="56">
        <v>1303627.1698100001</v>
      </c>
      <c r="J7" s="56">
        <v>788185.85358999996</v>
      </c>
      <c r="K7" s="56">
        <v>0</v>
      </c>
      <c r="L7" s="56">
        <v>0</v>
      </c>
      <c r="M7" s="56">
        <v>0</v>
      </c>
      <c r="N7" s="56">
        <v>0</v>
      </c>
      <c r="O7" s="77">
        <v>7600754.2486199997</v>
      </c>
      <c r="P7" s="57">
        <f t="shared" si="0"/>
        <v>5.2855946401767513</v>
      </c>
    </row>
    <row r="8" spans="1:16" x14ac:dyDescent="0.25">
      <c r="A8" s="54" t="s">
        <v>96</v>
      </c>
      <c r="B8" s="55" t="s">
        <v>170</v>
      </c>
      <c r="C8" s="77">
        <v>889160.34889999998</v>
      </c>
      <c r="D8" s="77">
        <v>804449.07698999997</v>
      </c>
      <c r="E8" s="77">
        <v>1063532.7042400001</v>
      </c>
      <c r="F8" s="77">
        <v>872161.37745999999</v>
      </c>
      <c r="G8" s="77">
        <v>976735.91740999999</v>
      </c>
      <c r="H8" s="77">
        <v>958788.63974999997</v>
      </c>
      <c r="I8" s="56">
        <v>904526.23722000001</v>
      </c>
      <c r="J8" s="56">
        <v>980026.44836000004</v>
      </c>
      <c r="K8" s="56">
        <v>0</v>
      </c>
      <c r="L8" s="56">
        <v>0</v>
      </c>
      <c r="M8" s="56">
        <v>0</v>
      </c>
      <c r="N8" s="56">
        <v>0</v>
      </c>
      <c r="O8" s="77">
        <v>7449380.7503300002</v>
      </c>
      <c r="P8" s="57">
        <f t="shared" si="0"/>
        <v>5.1803289092959384</v>
      </c>
    </row>
    <row r="9" spans="1:16" x14ac:dyDescent="0.25">
      <c r="A9" s="54" t="s">
        <v>95</v>
      </c>
      <c r="B9" s="55" t="s">
        <v>172</v>
      </c>
      <c r="C9" s="77">
        <v>729262.04342999996</v>
      </c>
      <c r="D9" s="77">
        <v>788233.31264000002</v>
      </c>
      <c r="E9" s="77">
        <v>962383.20366</v>
      </c>
      <c r="F9" s="77">
        <v>760172.64046999998</v>
      </c>
      <c r="G9" s="77">
        <v>872912.05986000004</v>
      </c>
      <c r="H9" s="77">
        <v>849123.48918999999</v>
      </c>
      <c r="I9" s="56">
        <v>757355.03809000005</v>
      </c>
      <c r="J9" s="56">
        <v>805110.07083999994</v>
      </c>
      <c r="K9" s="56">
        <v>0</v>
      </c>
      <c r="L9" s="56">
        <v>0</v>
      </c>
      <c r="M9" s="56">
        <v>0</v>
      </c>
      <c r="N9" s="56">
        <v>0</v>
      </c>
      <c r="O9" s="77">
        <v>6524551.8581800004</v>
      </c>
      <c r="P9" s="57">
        <f t="shared" si="0"/>
        <v>4.5371992309069604</v>
      </c>
    </row>
    <row r="10" spans="1:16" x14ac:dyDescent="0.25">
      <c r="A10" s="54" t="s">
        <v>94</v>
      </c>
      <c r="B10" s="55" t="s">
        <v>175</v>
      </c>
      <c r="C10" s="77">
        <v>762935.10034</v>
      </c>
      <c r="D10" s="77">
        <v>730579.06923000002</v>
      </c>
      <c r="E10" s="77">
        <v>936083.71357999998</v>
      </c>
      <c r="F10" s="77">
        <v>813810.32319000002</v>
      </c>
      <c r="G10" s="77">
        <v>874711.30856000003</v>
      </c>
      <c r="H10" s="77">
        <v>863870.33285000001</v>
      </c>
      <c r="I10" s="56">
        <v>694962.61884000001</v>
      </c>
      <c r="J10" s="56">
        <v>700045.95655</v>
      </c>
      <c r="K10" s="56">
        <v>0</v>
      </c>
      <c r="L10" s="56">
        <v>0</v>
      </c>
      <c r="M10" s="56">
        <v>0</v>
      </c>
      <c r="N10" s="56">
        <v>0</v>
      </c>
      <c r="O10" s="77">
        <v>6376998.4231399996</v>
      </c>
      <c r="P10" s="57">
        <f t="shared" si="0"/>
        <v>4.4345899871560919</v>
      </c>
    </row>
    <row r="11" spans="1:16" x14ac:dyDescent="0.25">
      <c r="A11" s="54" t="s">
        <v>93</v>
      </c>
      <c r="B11" s="55" t="s">
        <v>174</v>
      </c>
      <c r="C11" s="77">
        <v>793057.72669000004</v>
      </c>
      <c r="D11" s="77">
        <v>772626.56282999995</v>
      </c>
      <c r="E11" s="77">
        <v>902643.90737000003</v>
      </c>
      <c r="F11" s="77">
        <v>729244.14908</v>
      </c>
      <c r="G11" s="77">
        <v>806124.79857999994</v>
      </c>
      <c r="H11" s="77">
        <v>845717.58001999999</v>
      </c>
      <c r="I11" s="56">
        <v>718078.09794999997</v>
      </c>
      <c r="J11" s="56">
        <v>767246.64858000004</v>
      </c>
      <c r="K11" s="56">
        <v>0</v>
      </c>
      <c r="L11" s="56">
        <v>0</v>
      </c>
      <c r="M11" s="56">
        <v>0</v>
      </c>
      <c r="N11" s="56">
        <v>0</v>
      </c>
      <c r="O11" s="77">
        <v>6334739.4710999997</v>
      </c>
      <c r="P11" s="57">
        <f t="shared" si="0"/>
        <v>4.4052029443579821</v>
      </c>
    </row>
    <row r="12" spans="1:16" x14ac:dyDescent="0.25">
      <c r="A12" s="54" t="s">
        <v>92</v>
      </c>
      <c r="B12" s="55" t="s">
        <v>171</v>
      </c>
      <c r="C12" s="77">
        <v>665442.14353999996</v>
      </c>
      <c r="D12" s="77">
        <v>555325.20041000005</v>
      </c>
      <c r="E12" s="77">
        <v>819198.26936999999</v>
      </c>
      <c r="F12" s="77">
        <v>731078.30839999998</v>
      </c>
      <c r="G12" s="77">
        <v>813539.64934</v>
      </c>
      <c r="H12" s="77">
        <v>713347.26610999997</v>
      </c>
      <c r="I12" s="56">
        <v>714231.24532999995</v>
      </c>
      <c r="J12" s="56">
        <v>841674.32525999995</v>
      </c>
      <c r="K12" s="56">
        <v>0</v>
      </c>
      <c r="L12" s="56">
        <v>0</v>
      </c>
      <c r="M12" s="56">
        <v>0</v>
      </c>
      <c r="N12" s="56">
        <v>0</v>
      </c>
      <c r="O12" s="77">
        <v>5853836.4077599999</v>
      </c>
      <c r="P12" s="57">
        <f t="shared" si="0"/>
        <v>4.0707810474132167</v>
      </c>
    </row>
    <row r="13" spans="1:16" x14ac:dyDescent="0.25">
      <c r="A13" s="54" t="s">
        <v>91</v>
      </c>
      <c r="B13" s="55" t="s">
        <v>176</v>
      </c>
      <c r="C13" s="77">
        <v>533338.64439000003</v>
      </c>
      <c r="D13" s="77">
        <v>451565.83633999998</v>
      </c>
      <c r="E13" s="77">
        <v>722875.96281000006</v>
      </c>
      <c r="F13" s="77">
        <v>470507.42333999998</v>
      </c>
      <c r="G13" s="77">
        <v>553773.72311999998</v>
      </c>
      <c r="H13" s="77">
        <v>524778.45811000001</v>
      </c>
      <c r="I13" s="56">
        <v>525520.68492999999</v>
      </c>
      <c r="J13" s="56">
        <v>673098.57380000001</v>
      </c>
      <c r="K13" s="56">
        <v>0</v>
      </c>
      <c r="L13" s="56">
        <v>0</v>
      </c>
      <c r="M13" s="56">
        <v>0</v>
      </c>
      <c r="N13" s="56">
        <v>0</v>
      </c>
      <c r="O13" s="77">
        <v>4455459.3068399997</v>
      </c>
      <c r="P13" s="57">
        <f t="shared" si="0"/>
        <v>3.0983440671081874</v>
      </c>
    </row>
    <row r="14" spans="1:16" x14ac:dyDescent="0.25">
      <c r="A14" s="54" t="s">
        <v>90</v>
      </c>
      <c r="B14" s="55" t="s">
        <v>177</v>
      </c>
      <c r="C14" s="77">
        <v>438977.91655999998</v>
      </c>
      <c r="D14" s="77">
        <v>412920.64149000001</v>
      </c>
      <c r="E14" s="77">
        <v>523962.88722999999</v>
      </c>
      <c r="F14" s="77">
        <v>520609.93803000002</v>
      </c>
      <c r="G14" s="77">
        <v>629632.25222000002</v>
      </c>
      <c r="H14" s="77">
        <v>527103.42275999999</v>
      </c>
      <c r="I14" s="56">
        <v>696942.49927000003</v>
      </c>
      <c r="J14" s="56">
        <v>513471.78912999999</v>
      </c>
      <c r="K14" s="56">
        <v>0</v>
      </c>
      <c r="L14" s="56">
        <v>0</v>
      </c>
      <c r="M14" s="56">
        <v>0</v>
      </c>
      <c r="N14" s="56">
        <v>0</v>
      </c>
      <c r="O14" s="77">
        <v>4263621.34669</v>
      </c>
      <c r="P14" s="57">
        <f t="shared" si="0"/>
        <v>2.9649391890152828</v>
      </c>
    </row>
    <row r="15" spans="1:16" x14ac:dyDescent="0.25">
      <c r="A15" s="54" t="s">
        <v>89</v>
      </c>
      <c r="B15" s="55" t="s">
        <v>210</v>
      </c>
      <c r="C15" s="77">
        <v>438095.03451000003</v>
      </c>
      <c r="D15" s="77">
        <v>424776.15308999998</v>
      </c>
      <c r="E15" s="77">
        <v>568637.03913000005</v>
      </c>
      <c r="F15" s="77">
        <v>397956.95805999998</v>
      </c>
      <c r="G15" s="77">
        <v>456813.72847999999</v>
      </c>
      <c r="H15" s="77">
        <v>464164.49715000001</v>
      </c>
      <c r="I15" s="56">
        <v>473393.60155000002</v>
      </c>
      <c r="J15" s="56">
        <v>476412.57986</v>
      </c>
      <c r="K15" s="56">
        <v>0</v>
      </c>
      <c r="L15" s="56">
        <v>0</v>
      </c>
      <c r="M15" s="56">
        <v>0</v>
      </c>
      <c r="N15" s="56">
        <v>0</v>
      </c>
      <c r="O15" s="77">
        <v>3700249.5918299998</v>
      </c>
      <c r="P15" s="57">
        <f t="shared" si="0"/>
        <v>2.5731682370132978</v>
      </c>
    </row>
    <row r="16" spans="1:16" x14ac:dyDescent="0.25">
      <c r="A16" s="54" t="s">
        <v>88</v>
      </c>
      <c r="B16" s="55" t="s">
        <v>211</v>
      </c>
      <c r="C16" s="77">
        <v>454379.72697000002</v>
      </c>
      <c r="D16" s="77">
        <v>430244.28583000001</v>
      </c>
      <c r="E16" s="77">
        <v>569769.13037999999</v>
      </c>
      <c r="F16" s="77">
        <v>408473.37315</v>
      </c>
      <c r="G16" s="77">
        <v>440929.41855</v>
      </c>
      <c r="H16" s="77">
        <v>456355.16110999999</v>
      </c>
      <c r="I16" s="56">
        <v>384358.79268000001</v>
      </c>
      <c r="J16" s="56">
        <v>469392.79025000002</v>
      </c>
      <c r="K16" s="56">
        <v>0</v>
      </c>
      <c r="L16" s="56">
        <v>0</v>
      </c>
      <c r="M16" s="56">
        <v>0</v>
      </c>
      <c r="N16" s="56">
        <v>0</v>
      </c>
      <c r="O16" s="77">
        <v>3613902.6789199999</v>
      </c>
      <c r="P16" s="57">
        <f t="shared" si="0"/>
        <v>2.5131222514249902</v>
      </c>
    </row>
    <row r="17" spans="1:16" x14ac:dyDescent="0.25">
      <c r="A17" s="54" t="s">
        <v>87</v>
      </c>
      <c r="B17" s="55" t="s">
        <v>212</v>
      </c>
      <c r="C17" s="77">
        <v>221337.31731000001</v>
      </c>
      <c r="D17" s="77">
        <v>346386.29570999998</v>
      </c>
      <c r="E17" s="77">
        <v>450403.83072000003</v>
      </c>
      <c r="F17" s="77">
        <v>334796.31164000003</v>
      </c>
      <c r="G17" s="77">
        <v>359133.53392000002</v>
      </c>
      <c r="H17" s="77">
        <v>316653.32225000003</v>
      </c>
      <c r="I17" s="56">
        <v>431288.14799000003</v>
      </c>
      <c r="J17" s="56">
        <v>353478.53404</v>
      </c>
      <c r="K17" s="56">
        <v>0</v>
      </c>
      <c r="L17" s="56">
        <v>0</v>
      </c>
      <c r="M17" s="56">
        <v>0</v>
      </c>
      <c r="N17" s="56">
        <v>0</v>
      </c>
      <c r="O17" s="77">
        <v>2813477.2935799998</v>
      </c>
      <c r="P17" s="57">
        <f t="shared" si="0"/>
        <v>1.9565032649102441</v>
      </c>
    </row>
    <row r="18" spans="1:16" x14ac:dyDescent="0.25">
      <c r="A18" s="54" t="s">
        <v>86</v>
      </c>
      <c r="B18" s="55" t="s">
        <v>213</v>
      </c>
      <c r="C18" s="77">
        <v>347626.87955999997</v>
      </c>
      <c r="D18" s="77">
        <v>298988.52055000002</v>
      </c>
      <c r="E18" s="77">
        <v>332880.31264999998</v>
      </c>
      <c r="F18" s="77">
        <v>298192.03071999998</v>
      </c>
      <c r="G18" s="77">
        <v>390049.14039000002</v>
      </c>
      <c r="H18" s="77">
        <v>329581.36021000001</v>
      </c>
      <c r="I18" s="56">
        <v>386391.92862000002</v>
      </c>
      <c r="J18" s="56">
        <v>361235.6471</v>
      </c>
      <c r="K18" s="56">
        <v>0</v>
      </c>
      <c r="L18" s="56">
        <v>0</v>
      </c>
      <c r="M18" s="56">
        <v>0</v>
      </c>
      <c r="N18" s="56">
        <v>0</v>
      </c>
      <c r="O18" s="77">
        <v>2744945.8198000002</v>
      </c>
      <c r="P18" s="57">
        <f t="shared" si="0"/>
        <v>1.9088462063280982</v>
      </c>
    </row>
    <row r="19" spans="1:16" x14ac:dyDescent="0.25">
      <c r="A19" s="54" t="s">
        <v>85</v>
      </c>
      <c r="B19" s="55" t="s">
        <v>214</v>
      </c>
      <c r="C19" s="77">
        <v>306150.51854999998</v>
      </c>
      <c r="D19" s="77">
        <v>292484.08578000002</v>
      </c>
      <c r="E19" s="77">
        <v>395686.22224999999</v>
      </c>
      <c r="F19" s="77">
        <v>317800.57170999999</v>
      </c>
      <c r="G19" s="77">
        <v>344778.64315000002</v>
      </c>
      <c r="H19" s="77">
        <v>281431.34746000002</v>
      </c>
      <c r="I19" s="56">
        <v>347768.08234999998</v>
      </c>
      <c r="J19" s="56">
        <v>311419.15412000002</v>
      </c>
      <c r="K19" s="56">
        <v>0</v>
      </c>
      <c r="L19" s="56">
        <v>0</v>
      </c>
      <c r="M19" s="56">
        <v>0</v>
      </c>
      <c r="N19" s="56">
        <v>0</v>
      </c>
      <c r="O19" s="77">
        <v>2597518.62537</v>
      </c>
      <c r="P19" s="57">
        <f t="shared" si="0"/>
        <v>1.8063247507979465</v>
      </c>
    </row>
    <row r="20" spans="1:16" x14ac:dyDescent="0.25">
      <c r="A20" s="54" t="s">
        <v>84</v>
      </c>
      <c r="B20" s="55" t="s">
        <v>215</v>
      </c>
      <c r="C20" s="77">
        <v>183701.81752000001</v>
      </c>
      <c r="D20" s="77">
        <v>209987.66464</v>
      </c>
      <c r="E20" s="77">
        <v>255356.39470999999</v>
      </c>
      <c r="F20" s="77">
        <v>238420.08035999999</v>
      </c>
      <c r="G20" s="77">
        <v>324990.58928999997</v>
      </c>
      <c r="H20" s="77">
        <v>210704.63732000001</v>
      </c>
      <c r="I20" s="56">
        <v>193375.18513</v>
      </c>
      <c r="J20" s="56">
        <v>260963.19772</v>
      </c>
      <c r="K20" s="56">
        <v>0</v>
      </c>
      <c r="L20" s="56">
        <v>0</v>
      </c>
      <c r="M20" s="56">
        <v>0</v>
      </c>
      <c r="N20" s="56">
        <v>0</v>
      </c>
      <c r="O20" s="77">
        <v>1877499.56669</v>
      </c>
      <c r="P20" s="57">
        <f t="shared" si="0"/>
        <v>1.3056206426398531</v>
      </c>
    </row>
    <row r="21" spans="1:16" x14ac:dyDescent="0.25">
      <c r="A21" s="54" t="s">
        <v>83</v>
      </c>
      <c r="B21" s="55" t="s">
        <v>216</v>
      </c>
      <c r="C21" s="77">
        <v>243674.66226000001</v>
      </c>
      <c r="D21" s="77">
        <v>202881.83536999999</v>
      </c>
      <c r="E21" s="77">
        <v>200441.00930000001</v>
      </c>
      <c r="F21" s="77">
        <v>289290.56708000001</v>
      </c>
      <c r="G21" s="77">
        <v>261362.07668</v>
      </c>
      <c r="H21" s="77">
        <v>217898.03719999999</v>
      </c>
      <c r="I21" s="56">
        <v>224331.02067999999</v>
      </c>
      <c r="J21" s="56">
        <v>236481.0338</v>
      </c>
      <c r="K21" s="56">
        <v>0</v>
      </c>
      <c r="L21" s="56">
        <v>0</v>
      </c>
      <c r="M21" s="56">
        <v>0</v>
      </c>
      <c r="N21" s="56">
        <v>0</v>
      </c>
      <c r="O21" s="77">
        <v>1876360.2423700001</v>
      </c>
      <c r="P21" s="57">
        <f t="shared" si="0"/>
        <v>1.3048283519904997</v>
      </c>
    </row>
    <row r="22" spans="1:16" x14ac:dyDescent="0.25">
      <c r="A22" s="54" t="s">
        <v>82</v>
      </c>
      <c r="B22" s="55" t="s">
        <v>217</v>
      </c>
      <c r="C22" s="77">
        <v>217557.00198999999</v>
      </c>
      <c r="D22" s="77">
        <v>214200.11601</v>
      </c>
      <c r="E22" s="77">
        <v>211976.75513000001</v>
      </c>
      <c r="F22" s="77">
        <v>231930.16308999999</v>
      </c>
      <c r="G22" s="77">
        <v>282528.82121999998</v>
      </c>
      <c r="H22" s="77">
        <v>246544.12216</v>
      </c>
      <c r="I22" s="56">
        <v>207327.44675999999</v>
      </c>
      <c r="J22" s="56">
        <v>247029.34932000001</v>
      </c>
      <c r="K22" s="56">
        <v>0</v>
      </c>
      <c r="L22" s="56">
        <v>0</v>
      </c>
      <c r="M22" s="56">
        <v>0</v>
      </c>
      <c r="N22" s="56">
        <v>0</v>
      </c>
      <c r="O22" s="77">
        <v>1859093.77568</v>
      </c>
      <c r="P22" s="57">
        <f t="shared" si="0"/>
        <v>1.2928211825956957</v>
      </c>
    </row>
    <row r="23" spans="1:16" x14ac:dyDescent="0.25">
      <c r="A23" s="54" t="s">
        <v>81</v>
      </c>
      <c r="B23" s="55" t="s">
        <v>218</v>
      </c>
      <c r="C23" s="77">
        <v>217210.32461000001</v>
      </c>
      <c r="D23" s="77">
        <v>229222.28021</v>
      </c>
      <c r="E23" s="77">
        <v>236050.08077</v>
      </c>
      <c r="F23" s="77">
        <v>211326.88733</v>
      </c>
      <c r="G23" s="77">
        <v>238955.61882</v>
      </c>
      <c r="H23" s="77">
        <v>224241.94231000001</v>
      </c>
      <c r="I23" s="56">
        <v>179551.81018999999</v>
      </c>
      <c r="J23" s="56">
        <v>234307.99312999999</v>
      </c>
      <c r="K23" s="56">
        <v>0</v>
      </c>
      <c r="L23" s="56">
        <v>0</v>
      </c>
      <c r="M23" s="56">
        <v>0</v>
      </c>
      <c r="N23" s="56">
        <v>0</v>
      </c>
      <c r="O23" s="77">
        <v>1770866.9373699999</v>
      </c>
      <c r="P23" s="57">
        <f t="shared" si="0"/>
        <v>1.2314678894306466</v>
      </c>
    </row>
    <row r="24" spans="1:16" x14ac:dyDescent="0.25">
      <c r="A24" s="54" t="s">
        <v>80</v>
      </c>
      <c r="B24" s="55" t="s">
        <v>219</v>
      </c>
      <c r="C24" s="77">
        <v>187305.62786000001</v>
      </c>
      <c r="D24" s="77">
        <v>197049.47545999999</v>
      </c>
      <c r="E24" s="77">
        <v>251139.60764999999</v>
      </c>
      <c r="F24" s="77">
        <v>185572.65491000001</v>
      </c>
      <c r="G24" s="77">
        <v>219418.13323000001</v>
      </c>
      <c r="H24" s="77">
        <v>279058.51539999997</v>
      </c>
      <c r="I24" s="56">
        <v>226468.07827999999</v>
      </c>
      <c r="J24" s="56">
        <v>184203.87427</v>
      </c>
      <c r="K24" s="56">
        <v>0</v>
      </c>
      <c r="L24" s="56">
        <v>0</v>
      </c>
      <c r="M24" s="56">
        <v>0</v>
      </c>
      <c r="N24" s="56">
        <v>0</v>
      </c>
      <c r="O24" s="77">
        <v>1730215.9670599999</v>
      </c>
      <c r="P24" s="57">
        <f t="shared" si="0"/>
        <v>1.2031990435029505</v>
      </c>
    </row>
    <row r="25" spans="1:16" x14ac:dyDescent="0.25">
      <c r="A25" s="58"/>
      <c r="B25" s="161" t="s">
        <v>79</v>
      </c>
      <c r="C25" s="161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78">
        <f>SUM(O5:O24)</f>
        <v>93975865.48883</v>
      </c>
      <c r="P25" s="59">
        <f>SUM(P5:P24)</f>
        <v>65.351189459113982</v>
      </c>
    </row>
    <row r="26" spans="1:16" ht="13.5" customHeight="1" x14ac:dyDescent="0.25">
      <c r="A26" s="58"/>
      <c r="B26" s="162" t="s">
        <v>78</v>
      </c>
      <c r="C26" s="162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78">
        <v>143801308.38724002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2" sqref="N2"/>
    </sheetView>
  </sheetViews>
  <sheetFormatPr defaultColWidth="9.218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L14" sqref="L14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2023-09-01T15:30:47Z</dcterms:modified>
</cp:coreProperties>
</file>