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09 - Eylül\dağıtım\tam\"/>
    </mc:Choice>
  </mc:AlternateContent>
  <xr:revisionPtr revIDLastSave="0" documentId="13_ncr:1_{D1C49F9C-1F14-4C55-A413-B28394F65316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3_AYLIK_IHR" sheetId="22" r:id="rId14"/>
  </sheets>
  <definedNames>
    <definedName name="_xlnm._FilterDatabase" localSheetId="13" hidden="1">'2002_2023_AYLIK_IHR'!$A$1:$O$83</definedName>
  </definedNames>
  <calcPr calcId="191029"/>
</workbook>
</file>

<file path=xl/calcChain.xml><?xml version="1.0" encoding="utf-8"?>
<calcChain xmlns="http://schemas.openxmlformats.org/spreadsheetml/2006/main">
  <c r="M46" i="1" l="1"/>
  <c r="L46" i="1"/>
  <c r="I46" i="1"/>
  <c r="H46" i="1"/>
  <c r="E46" i="1"/>
  <c r="D46" i="1"/>
  <c r="K45" i="1"/>
  <c r="M45" i="1" s="1"/>
  <c r="J45" i="1"/>
  <c r="G45" i="1"/>
  <c r="H45" i="1" s="1"/>
  <c r="F45" i="1"/>
  <c r="C45" i="1"/>
  <c r="B45" i="1"/>
  <c r="I45" i="1" l="1"/>
  <c r="D45" i="1"/>
  <c r="E45" i="1"/>
  <c r="L45" i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L32" i="2" s="1"/>
  <c r="G32" i="3" s="1"/>
  <c r="J31" i="2"/>
  <c r="L31" i="2" s="1"/>
  <c r="G31" i="3" s="1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L10" i="2" s="1"/>
  <c r="G10" i="3" s="1"/>
  <c r="G43" i="2"/>
  <c r="H43" i="2" s="1"/>
  <c r="E43" i="3" s="1"/>
  <c r="G41" i="2"/>
  <c r="H41" i="2" s="1"/>
  <c r="E41" i="3" s="1"/>
  <c r="G40" i="2"/>
  <c r="H40" i="2" s="1"/>
  <c r="E40" i="3" s="1"/>
  <c r="G39" i="2"/>
  <c r="G38" i="2"/>
  <c r="G37" i="2"/>
  <c r="G36" i="2"/>
  <c r="G35" i="2"/>
  <c r="G34" i="2"/>
  <c r="H34" i="2" s="1"/>
  <c r="E34" i="3" s="1"/>
  <c r="G33" i="2"/>
  <c r="G32" i="2"/>
  <c r="G31" i="2"/>
  <c r="G30" i="2"/>
  <c r="G28" i="2"/>
  <c r="G26" i="2"/>
  <c r="G25" i="2"/>
  <c r="G24" i="2"/>
  <c r="G21" i="2"/>
  <c r="G19" i="2"/>
  <c r="H19" i="2" s="1"/>
  <c r="E19" i="3" s="1"/>
  <c r="G17" i="2"/>
  <c r="G16" i="2"/>
  <c r="G15" i="2"/>
  <c r="G14" i="2"/>
  <c r="G13" i="2"/>
  <c r="G12" i="2"/>
  <c r="G11" i="2"/>
  <c r="H11" i="2" s="1"/>
  <c r="E11" i="3" s="1"/>
  <c r="G10" i="2"/>
  <c r="F43" i="2"/>
  <c r="F41" i="2"/>
  <c r="F40" i="2"/>
  <c r="F39" i="2"/>
  <c r="F38" i="2"/>
  <c r="H38" i="2" s="1"/>
  <c r="E38" i="3" s="1"/>
  <c r="F37" i="2"/>
  <c r="H37" i="2" s="1"/>
  <c r="E37" i="3" s="1"/>
  <c r="F36" i="2"/>
  <c r="F35" i="2"/>
  <c r="F34" i="2"/>
  <c r="F33" i="2"/>
  <c r="F32" i="2"/>
  <c r="F31" i="2"/>
  <c r="F30" i="2"/>
  <c r="H30" i="2" s="1"/>
  <c r="E30" i="3" s="1"/>
  <c r="F28" i="2"/>
  <c r="H28" i="2" s="1"/>
  <c r="E28" i="3" s="1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/>
  <c r="C41" i="2"/>
  <c r="C40" i="2"/>
  <c r="C39" i="2"/>
  <c r="D39" i="2" s="1"/>
  <c r="C39" i="3" s="1"/>
  <c r="C38" i="2"/>
  <c r="D38" i="2" s="1"/>
  <c r="C38" i="3" s="1"/>
  <c r="C37" i="2"/>
  <c r="C36" i="2"/>
  <c r="C35" i="2"/>
  <c r="C34" i="2"/>
  <c r="C33" i="2"/>
  <c r="C32" i="2"/>
  <c r="C31" i="2"/>
  <c r="D31" i="2" s="1"/>
  <c r="C31" i="3" s="1"/>
  <c r="C30" i="2"/>
  <c r="D30" i="2" s="1"/>
  <c r="C30" i="3" s="1"/>
  <c r="C28" i="2"/>
  <c r="D28" i="2" s="1"/>
  <c r="C28" i="3" s="1"/>
  <c r="C26" i="2"/>
  <c r="C25" i="2"/>
  <c r="C24" i="2"/>
  <c r="C21" i="2"/>
  <c r="C19" i="2"/>
  <c r="C17" i="2"/>
  <c r="C16" i="2"/>
  <c r="C15" i="2"/>
  <c r="D15" i="2" s="1"/>
  <c r="C15" i="3" s="1"/>
  <c r="C14" i="2"/>
  <c r="C13" i="2"/>
  <c r="C12" i="2"/>
  <c r="C11" i="2"/>
  <c r="C10" i="2"/>
  <c r="D10" i="2" s="1"/>
  <c r="C10" i="3" s="1"/>
  <c r="B43" i="2"/>
  <c r="B41" i="2"/>
  <c r="B40" i="2"/>
  <c r="D40" i="2" s="1"/>
  <c r="C40" i="3" s="1"/>
  <c r="B39" i="2"/>
  <c r="B38" i="2"/>
  <c r="B37" i="2"/>
  <c r="B36" i="2"/>
  <c r="B35" i="2"/>
  <c r="D35" i="2" s="1"/>
  <c r="C35" i="3" s="1"/>
  <c r="B34" i="2"/>
  <c r="B33" i="2"/>
  <c r="B32" i="2"/>
  <c r="B31" i="2"/>
  <c r="B30" i="2"/>
  <c r="B28" i="2"/>
  <c r="B26" i="2"/>
  <c r="D26" i="2" s="1"/>
  <c r="C26" i="3" s="1"/>
  <c r="B25" i="2"/>
  <c r="B24" i="2"/>
  <c r="B21" i="2"/>
  <c r="B19" i="2"/>
  <c r="B17" i="2"/>
  <c r="B16" i="2"/>
  <c r="B15" i="2"/>
  <c r="B14" i="2"/>
  <c r="D14" i="2" s="1"/>
  <c r="C14" i="3" s="1"/>
  <c r="B13" i="2"/>
  <c r="B12" i="2"/>
  <c r="B11" i="2"/>
  <c r="B10" i="2"/>
  <c r="C7" i="2"/>
  <c r="B7" i="2"/>
  <c r="F6" i="2"/>
  <c r="B6" i="2"/>
  <c r="K42" i="1"/>
  <c r="J42" i="1"/>
  <c r="L42" i="1" s="1"/>
  <c r="F42" i="3" s="1"/>
  <c r="G42" i="1"/>
  <c r="G42" i="2" s="1"/>
  <c r="F42" i="1"/>
  <c r="F42" i="2" s="1"/>
  <c r="C42" i="1"/>
  <c r="C42" i="2" s="1"/>
  <c r="B42" i="1"/>
  <c r="B42" i="2" s="1"/>
  <c r="K29" i="1"/>
  <c r="K29" i="2" s="1"/>
  <c r="J29" i="1"/>
  <c r="J29" i="2" s="1"/>
  <c r="G29" i="1"/>
  <c r="G29" i="2" s="1"/>
  <c r="F29" i="1"/>
  <c r="C29" i="1"/>
  <c r="C29" i="2" s="1"/>
  <c r="B29" i="1"/>
  <c r="B29" i="2" s="1"/>
  <c r="K27" i="1"/>
  <c r="J27" i="1"/>
  <c r="J27" i="2"/>
  <c r="G27" i="1"/>
  <c r="H27" i="1" s="1"/>
  <c r="D27" i="3" s="1"/>
  <c r="F27" i="1"/>
  <c r="F27" i="2" s="1"/>
  <c r="C27" i="1"/>
  <c r="B27" i="1"/>
  <c r="B27" i="2" s="1"/>
  <c r="K23" i="1"/>
  <c r="J23" i="1"/>
  <c r="G23" i="1"/>
  <c r="G23" i="2" s="1"/>
  <c r="F23" i="1"/>
  <c r="F23" i="2" s="1"/>
  <c r="C23" i="1"/>
  <c r="C23" i="2" s="1"/>
  <c r="B23" i="1"/>
  <c r="K20" i="1"/>
  <c r="J20" i="1"/>
  <c r="G20" i="1"/>
  <c r="F20" i="1"/>
  <c r="F20" i="2" s="1"/>
  <c r="C20" i="1"/>
  <c r="B20" i="1"/>
  <c r="B20" i="2" s="1"/>
  <c r="K18" i="1"/>
  <c r="K18" i="2" s="1"/>
  <c r="J18" i="1"/>
  <c r="J18" i="2" s="1"/>
  <c r="G18" i="1"/>
  <c r="H18" i="1" s="1"/>
  <c r="D18" i="3" s="1"/>
  <c r="F18" i="1"/>
  <c r="F18" i="2" s="1"/>
  <c r="C18" i="1"/>
  <c r="C18" i="2" s="1"/>
  <c r="B18" i="1"/>
  <c r="D18" i="1" s="1"/>
  <c r="B18" i="3" s="1"/>
  <c r="K9" i="1"/>
  <c r="J9" i="1"/>
  <c r="G9" i="1"/>
  <c r="G9" i="2" s="1"/>
  <c r="F9" i="1"/>
  <c r="F9" i="2" s="1"/>
  <c r="C9" i="1"/>
  <c r="C9" i="2" s="1"/>
  <c r="B9" i="1"/>
  <c r="B9" i="2" s="1"/>
  <c r="K42" i="2"/>
  <c r="G20" i="2"/>
  <c r="K20" i="2"/>
  <c r="J46" i="2"/>
  <c r="F46" i="2"/>
  <c r="C46" i="2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3" i="2"/>
  <c r="G13" i="3" s="1"/>
  <c r="L24" i="2"/>
  <c r="G24" i="3" s="1"/>
  <c r="L26" i="2"/>
  <c r="G26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56" i="22"/>
  <c r="O24" i="22" s="1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17" i="2"/>
  <c r="C17" i="3" s="1"/>
  <c r="D46" i="3"/>
  <c r="B46" i="3"/>
  <c r="H43" i="1"/>
  <c r="D43" i="3" s="1"/>
  <c r="D43" i="1"/>
  <c r="B43" i="3" s="1"/>
  <c r="H42" i="1"/>
  <c r="D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46" i="2"/>
  <c r="C46" i="3" s="1"/>
  <c r="H21" i="2"/>
  <c r="E21" i="3" s="1"/>
  <c r="H10" i="2"/>
  <c r="E10" i="3" s="1"/>
  <c r="D45" i="3"/>
  <c r="H16" i="2"/>
  <c r="E16" i="3" s="1"/>
  <c r="H24" i="2"/>
  <c r="E24" i="3" s="1"/>
  <c r="H15" i="2"/>
  <c r="E15" i="3" s="1"/>
  <c r="F46" i="3"/>
  <c r="F45" i="3"/>
  <c r="H12" i="2" l="1"/>
  <c r="E12" i="3" s="1"/>
  <c r="L28" i="2"/>
  <c r="G28" i="3" s="1"/>
  <c r="D37" i="2"/>
  <c r="C37" i="3" s="1"/>
  <c r="D12" i="2"/>
  <c r="C12" i="3" s="1"/>
  <c r="D34" i="2"/>
  <c r="C34" i="3" s="1"/>
  <c r="H17" i="2"/>
  <c r="E17" i="3" s="1"/>
  <c r="H31" i="2"/>
  <c r="E31" i="3" s="1"/>
  <c r="H39" i="2"/>
  <c r="E39" i="3" s="1"/>
  <c r="H14" i="2"/>
  <c r="E14" i="3" s="1"/>
  <c r="H26" i="2"/>
  <c r="E26" i="3" s="1"/>
  <c r="H36" i="2"/>
  <c r="E36" i="3" s="1"/>
  <c r="L11" i="2"/>
  <c r="G11" i="3" s="1"/>
  <c r="L21" i="2"/>
  <c r="G21" i="3" s="1"/>
  <c r="L41" i="2"/>
  <c r="G41" i="3" s="1"/>
  <c r="L38" i="2"/>
  <c r="G38" i="3" s="1"/>
  <c r="D11" i="2"/>
  <c r="C11" i="3" s="1"/>
  <c r="D41" i="2"/>
  <c r="C41" i="3" s="1"/>
  <c r="D16" i="2"/>
  <c r="C16" i="3" s="1"/>
  <c r="H32" i="2"/>
  <c r="E32" i="3" s="1"/>
  <c r="L34" i="2"/>
  <c r="G34" i="3" s="1"/>
  <c r="L43" i="2"/>
  <c r="G43" i="3" s="1"/>
  <c r="H13" i="2"/>
  <c r="E13" i="3" s="1"/>
  <c r="L29" i="2"/>
  <c r="G29" i="3" s="1"/>
  <c r="L18" i="1"/>
  <c r="F18" i="3" s="1"/>
  <c r="B18" i="2"/>
  <c r="K8" i="1"/>
  <c r="G27" i="2"/>
  <c r="H27" i="2" s="1"/>
  <c r="E27" i="3" s="1"/>
  <c r="L35" i="2"/>
  <c r="G35" i="3" s="1"/>
  <c r="D19" i="2"/>
  <c r="C19" i="3" s="1"/>
  <c r="D32" i="2"/>
  <c r="C32" i="3" s="1"/>
  <c r="L14" i="2"/>
  <c r="G14" i="3" s="1"/>
  <c r="L36" i="2"/>
  <c r="G36" i="3" s="1"/>
  <c r="H23" i="1"/>
  <c r="D23" i="3" s="1"/>
  <c r="D18" i="2"/>
  <c r="C18" i="3" s="1"/>
  <c r="D13" i="2"/>
  <c r="C13" i="3" s="1"/>
  <c r="L17" i="2"/>
  <c r="G17" i="3" s="1"/>
  <c r="L40" i="2"/>
  <c r="G40" i="3" s="1"/>
  <c r="D20" i="1"/>
  <c r="B20" i="3" s="1"/>
  <c r="D21" i="2"/>
  <c r="C21" i="3" s="1"/>
  <c r="H35" i="2"/>
  <c r="E35" i="3" s="1"/>
  <c r="L37" i="2"/>
  <c r="G37" i="3" s="1"/>
  <c r="D42" i="1"/>
  <c r="B42" i="3" s="1"/>
  <c r="P25" i="23"/>
  <c r="O3" i="22"/>
  <c r="O25" i="23"/>
  <c r="J42" i="2"/>
  <c r="L42" i="2" s="1"/>
  <c r="G42" i="3" s="1"/>
  <c r="H42" i="2"/>
  <c r="E42" i="3" s="1"/>
  <c r="D43" i="2"/>
  <c r="C43" i="3" s="1"/>
  <c r="D42" i="2"/>
  <c r="C42" i="3" s="1"/>
  <c r="D36" i="2"/>
  <c r="C36" i="3" s="1"/>
  <c r="K22" i="1"/>
  <c r="K44" i="1" s="1"/>
  <c r="M27" i="1" s="1"/>
  <c r="D33" i="2"/>
  <c r="C33" i="3" s="1"/>
  <c r="D29" i="2"/>
  <c r="C29" i="3" s="1"/>
  <c r="D29" i="1"/>
  <c r="B29" i="3" s="1"/>
  <c r="L30" i="2"/>
  <c r="G30" i="3" s="1"/>
  <c r="L29" i="1"/>
  <c r="F29" i="3" s="1"/>
  <c r="J22" i="1"/>
  <c r="J22" i="2" s="1"/>
  <c r="G22" i="1"/>
  <c r="G22" i="2" s="1"/>
  <c r="J23" i="2"/>
  <c r="K23" i="2"/>
  <c r="L23" i="1"/>
  <c r="F23" i="3" s="1"/>
  <c r="H25" i="2"/>
  <c r="E25" i="3" s="1"/>
  <c r="H23" i="2"/>
  <c r="E23" i="3" s="1"/>
  <c r="D24" i="2"/>
  <c r="C24" i="3" s="1"/>
  <c r="J8" i="1"/>
  <c r="H20" i="2"/>
  <c r="E20" i="3" s="1"/>
  <c r="H20" i="1"/>
  <c r="D20" i="3" s="1"/>
  <c r="C20" i="2"/>
  <c r="D20" i="2" s="1"/>
  <c r="C20" i="3" s="1"/>
  <c r="L19" i="2"/>
  <c r="G19" i="3" s="1"/>
  <c r="L16" i="2"/>
  <c r="G16" i="3" s="1"/>
  <c r="K9" i="2"/>
  <c r="L12" i="2"/>
  <c r="G12" i="3" s="1"/>
  <c r="H9" i="1"/>
  <c r="D9" i="3" s="1"/>
  <c r="L9" i="1"/>
  <c r="F9" i="3" s="1"/>
  <c r="H9" i="2"/>
  <c r="E9" i="3" s="1"/>
  <c r="F8" i="1"/>
  <c r="F8" i="2" s="1"/>
  <c r="C8" i="1"/>
  <c r="C8" i="2" s="1"/>
  <c r="D9" i="2"/>
  <c r="C9" i="3" s="1"/>
  <c r="B8" i="1"/>
  <c r="D9" i="1"/>
  <c r="B9" i="3" s="1"/>
  <c r="K8" i="2"/>
  <c r="L8" i="1"/>
  <c r="F8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L18" i="2"/>
  <c r="G18" i="3" s="1"/>
  <c r="K22" i="2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3" i="2"/>
  <c r="G23" i="3" s="1"/>
  <c r="L27" i="1"/>
  <c r="F27" i="3" s="1"/>
  <c r="K27" i="2"/>
  <c r="J8" i="2"/>
  <c r="J20" i="2"/>
  <c r="L20" i="2" s="1"/>
  <c r="G20" i="3" s="1"/>
  <c r="L20" i="1"/>
  <c r="F20" i="3" s="1"/>
  <c r="C27" i="2"/>
  <c r="C22" i="1"/>
  <c r="J9" i="2"/>
  <c r="J44" i="1" l="1"/>
  <c r="J44" i="2" s="1"/>
  <c r="L22" i="1"/>
  <c r="F22" i="3" s="1"/>
  <c r="L9" i="2"/>
  <c r="G9" i="3" s="1"/>
  <c r="D8" i="1"/>
  <c r="B8" i="3" s="1"/>
  <c r="B8" i="2"/>
  <c r="D8" i="2" s="1"/>
  <c r="C8" i="3" s="1"/>
  <c r="L22" i="2"/>
  <c r="G22" i="3" s="1"/>
  <c r="G8" i="2"/>
  <c r="G44" i="1"/>
  <c r="I8" i="1" s="1"/>
  <c r="H8" i="1"/>
  <c r="D8" i="3" s="1"/>
  <c r="D27" i="2"/>
  <c r="C27" i="3" s="1"/>
  <c r="F44" i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44" i="1"/>
  <c r="B22" i="2"/>
  <c r="J45" i="2"/>
  <c r="M42" i="1"/>
  <c r="M17" i="1"/>
  <c r="M25" i="1"/>
  <c r="M38" i="1"/>
  <c r="M36" i="1"/>
  <c r="M26" i="1"/>
  <c r="M9" i="1"/>
  <c r="M18" i="1"/>
  <c r="M32" i="1"/>
  <c r="M40" i="1"/>
  <c r="M30" i="1"/>
  <c r="M28" i="1"/>
  <c r="M10" i="1"/>
  <c r="M44" i="1"/>
  <c r="M16" i="1"/>
  <c r="M14" i="1"/>
  <c r="M12" i="1"/>
  <c r="M24" i="1"/>
  <c r="M23" i="1"/>
  <c r="M20" i="1"/>
  <c r="M11" i="1"/>
  <c r="M39" i="1"/>
  <c r="M37" i="1"/>
  <c r="M43" i="1"/>
  <c r="K44" i="2"/>
  <c r="M27" i="2" s="1"/>
  <c r="M34" i="1"/>
  <c r="M31" i="1"/>
  <c r="M21" i="1"/>
  <c r="M35" i="1"/>
  <c r="M41" i="1"/>
  <c r="M33" i="1"/>
  <c r="M15" i="1"/>
  <c r="M13" i="1"/>
  <c r="M19" i="1"/>
  <c r="M29" i="1"/>
  <c r="M22" i="1"/>
  <c r="M8" i="1"/>
  <c r="C44" i="1"/>
  <c r="L44" i="1" l="1"/>
  <c r="F44" i="3" s="1"/>
  <c r="I15" i="1"/>
  <c r="I43" i="1"/>
  <c r="I10" i="1"/>
  <c r="I24" i="1"/>
  <c r="I23" i="1"/>
  <c r="I32" i="1"/>
  <c r="I30" i="1"/>
  <c r="I35" i="1"/>
  <c r="I41" i="1"/>
  <c r="I16" i="1"/>
  <c r="I22" i="1"/>
  <c r="I20" i="1"/>
  <c r="H44" i="1"/>
  <c r="D44" i="3" s="1"/>
  <c r="I31" i="1"/>
  <c r="I44" i="1"/>
  <c r="I19" i="1"/>
  <c r="I33" i="1"/>
  <c r="I14" i="1"/>
  <c r="I27" i="1"/>
  <c r="I38" i="1"/>
  <c r="I36" i="1"/>
  <c r="I11" i="1"/>
  <c r="I25" i="1"/>
  <c r="I37" i="1"/>
  <c r="I29" i="1"/>
  <c r="I21" i="1"/>
  <c r="I28" i="1"/>
  <c r="I34" i="1"/>
  <c r="I17" i="1"/>
  <c r="I13" i="1"/>
  <c r="I9" i="1"/>
  <c r="I12" i="1"/>
  <c r="I26" i="1"/>
  <c r="I40" i="1"/>
  <c r="G44" i="2"/>
  <c r="I42" i="1"/>
  <c r="I39" i="1"/>
  <c r="I18" i="1"/>
  <c r="B45" i="2"/>
  <c r="B44" i="2"/>
  <c r="D22" i="2"/>
  <c r="C22" i="3" s="1"/>
  <c r="F45" i="2"/>
  <c r="F44" i="2"/>
  <c r="H8" i="2"/>
  <c r="E8" i="3" s="1"/>
  <c r="M8" i="2"/>
  <c r="E41" i="1"/>
  <c r="E35" i="1"/>
  <c r="E29" i="1"/>
  <c r="E23" i="1"/>
  <c r="E19" i="1"/>
  <c r="E42" i="1"/>
  <c r="E36" i="1"/>
  <c r="E30" i="1"/>
  <c r="E24" i="1"/>
  <c r="E20" i="1"/>
  <c r="E43" i="1"/>
  <c r="E37" i="1"/>
  <c r="E31" i="1"/>
  <c r="E25" i="1"/>
  <c r="E21" i="1"/>
  <c r="E44" i="1"/>
  <c r="E38" i="1"/>
  <c r="E32" i="1"/>
  <c r="E26" i="1"/>
  <c r="D44" i="1"/>
  <c r="B44" i="3" s="1"/>
  <c r="E39" i="1"/>
  <c r="E33" i="1"/>
  <c r="E18" i="1"/>
  <c r="E12" i="1"/>
  <c r="E40" i="1"/>
  <c r="E13" i="1"/>
  <c r="E14" i="1"/>
  <c r="E8" i="1"/>
  <c r="E34" i="1"/>
  <c r="E28" i="1"/>
  <c r="E15" i="1"/>
  <c r="E9" i="1"/>
  <c r="E17" i="1"/>
  <c r="C44" i="2"/>
  <c r="E16" i="1"/>
  <c r="E10" i="1"/>
  <c r="E11" i="1"/>
  <c r="E27" i="1"/>
  <c r="E22" i="1"/>
  <c r="M44" i="2"/>
  <c r="M11" i="2"/>
  <c r="M24" i="2"/>
  <c r="M43" i="2"/>
  <c r="M42" i="2"/>
  <c r="M12" i="2"/>
  <c r="M34" i="2"/>
  <c r="M40" i="2"/>
  <c r="M20" i="2"/>
  <c r="M17" i="2"/>
  <c r="M26" i="2"/>
  <c r="M36" i="2"/>
  <c r="M35" i="2"/>
  <c r="M13" i="2"/>
  <c r="M9" i="2"/>
  <c r="M28" i="2"/>
  <c r="M16" i="2"/>
  <c r="M31" i="2"/>
  <c r="M38" i="2"/>
  <c r="M29" i="2"/>
  <c r="M14" i="2"/>
  <c r="M10" i="2"/>
  <c r="M30" i="2"/>
  <c r="M32" i="2"/>
  <c r="M21" i="2"/>
  <c r="M19" i="2"/>
  <c r="M41" i="2"/>
  <c r="L44" i="2"/>
  <c r="G44" i="3" s="1"/>
  <c r="M37" i="2"/>
  <c r="M33" i="2"/>
  <c r="M18" i="2"/>
  <c r="M15" i="2"/>
  <c r="M23" i="2"/>
  <c r="M39" i="2"/>
  <c r="M25" i="2"/>
  <c r="M22" i="2"/>
  <c r="I14" i="2" l="1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<sst xmlns="http://schemas.openxmlformats.org/spreadsheetml/2006/main" count="421" uniqueCount="227">
  <si>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</si>
  <si>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</si>
  <si>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</si>
  <si>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</si>
  <si>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</si>
  <si>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</si>
  <si>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</si>
  <si>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</si>
  <si>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</si>
  <si>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</si>
  <si>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</si>
  <si>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</si>
  <si>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</si>
  <si>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</si>
  <si>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</si>
  <si>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</si>
  <si>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</si>
  <si>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</si>
  <si>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</si>
  <si>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</si>
  <si>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</si>
  <si>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</si>
  <si>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</si>
  <si>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</si>
  <si>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</si>
  <si>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</si>
  <si>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</si>
  <si>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</si>
  <si>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</si>
  <si>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</si>
  <si>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</si>
  <si>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</si>
  <si>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</si>
  <si>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</si>
  <si>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</si>
  <si>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</si>
  <si>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</si>
  <si>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</si>
  <si>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</si>
  <si>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</si>
  <si>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</si>
  <si>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</si>
  <si>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</si>
  <si>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</si>
  <si>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</si>
  <si>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</si>
  <si>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</si>
  <si>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</si>
  <si>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</si>
  <si>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</si>
  <si>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</si>
  <si>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</si>
  <si>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</si>
  <si>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</si>
  <si>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</si>
  <si>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</si>
  <si>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</si>
  <si>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</si>
  <si>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</si>
  <si>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</si>
  <si>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</si>
  <si>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</si>
  <si>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</si>
  <si>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</si>
  <si>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</si>
  <si>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</si>
  <si>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</si>
  <si>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</si>
  <si>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</si>
  <si>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</si>
  <si>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</si>
  <si>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</si>
  <si>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</si>
  <si>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</si>
  <si>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</si>
  <si>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</si>
  <si>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</si>
  <si>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</si>
  <si>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</si>
  <si>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</si>
  <si>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</si>
  <si>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</si>
  <si>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</si>
  <si>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</si>
  <si>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</si>
  <si>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</si>
  <si>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</si>
  <si>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</si>
  <si>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</si>
  <si>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</si>
  <si>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</si>
  <si>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</si>
  <si>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</si>
  <si>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</si>
  <si>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</si>
  <si>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</si>
  <si>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</si>
  <si>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</si>
  <si>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</si>
  <si>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</si>
  <si>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</si>
  <si>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</si>
  <si>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</si>
  <si>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</si>
  <si>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</si>
  <si>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</si>
  <si>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</si>
  <si>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</si>
  <si>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</si>
  <si>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</si>
  <si>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</si>
  <si>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</si>
  <si>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</si>
  <si>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</si>
  <si>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</si>
  <si>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</si>
  <si>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</si>
  <si>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</si>
  <si>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</si>
  <si>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</si>
  <si>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</si>
  <si>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</si>
  <si>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</si>
  <si>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OCAK - EYLÜL  (2023/2022)</t>
  </si>
  <si>
    <t>1 - 30 EYLÜL İHRACAT RAKAMLARI</t>
  </si>
  <si>
    <t xml:space="preserve">SEKTÖREL BAZDA İHRACAT RAKAMLARI -1.000 $ </t>
  </si>
  <si>
    <t>1 - 30 EYLÜL</t>
  </si>
  <si>
    <t>1 OCAK  -  30 EYLÜL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</si>
  <si>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</si>
  <si>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</si>
  <si>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</si>
  <si>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</si>
  <si>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</si>
  <si>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</si>
  <si>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</si>
  <si>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</si>
  <si>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</si>
  <si>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</si>
  <si>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</si>
  <si>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</si>
  <si>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</si>
  <si>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</si>
  <si>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</si>
  <si>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</si>
  <si>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</si>
  <si>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</si>
  <si>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</si>
  <si>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</si>
  <si>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</si>
  <si>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</si>
  <si>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</si>
  <si>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</si>
  <si>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</si>
  <si>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</si>
  <si>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</si>
  <si>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</si>
  <si>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</si>
  <si>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1 - 30 EYLÜL</t>
  </si>
  <si>
    <t>2023  1 - 30 EYLÜL</t>
  </si>
  <si>
    <t>FAROE ADALARI</t>
  </si>
  <si>
    <t>ANGUİLLA</t>
  </si>
  <si>
    <t>DOMİNİK</t>
  </si>
  <si>
    <t>SVAZİLAND</t>
  </si>
  <si>
    <t>TÜBİTAK MAM TEKNOLOJİ SERBEST BÖLGESİ</t>
  </si>
  <si>
    <t>BERMUDA</t>
  </si>
  <si>
    <t>HONDURAS</t>
  </si>
  <si>
    <t>KOSTARİKA</t>
  </si>
  <si>
    <t>KONGO DEMOKRATİK CUMHURİYETİ</t>
  </si>
  <si>
    <t>YENİ KALEDONYA</t>
  </si>
  <si>
    <t>ALMANYA</t>
  </si>
  <si>
    <t>İTALYA</t>
  </si>
  <si>
    <t>BİRLEŞİK KRALLIK</t>
  </si>
  <si>
    <t>ABD</t>
  </si>
  <si>
    <t>IRAK</t>
  </si>
  <si>
    <t>RUSYA FEDERASYONU</t>
  </si>
  <si>
    <t>FRANSA</t>
  </si>
  <si>
    <t>HOLLANDA</t>
  </si>
  <si>
    <t>İSPANYA</t>
  </si>
  <si>
    <t>BAE</t>
  </si>
  <si>
    <t>İSTANBUL</t>
  </si>
  <si>
    <t>KOCAELI</t>
  </si>
  <si>
    <t>BURSA</t>
  </si>
  <si>
    <t>İZMIR</t>
  </si>
  <si>
    <t>ANKARA</t>
  </si>
  <si>
    <t>GAZIANTEP</t>
  </si>
  <si>
    <t>MANISA</t>
  </si>
  <si>
    <t>SAKARYA</t>
  </si>
  <si>
    <t>DENIZLI</t>
  </si>
  <si>
    <t>MERSIN</t>
  </si>
  <si>
    <t>YALOVA</t>
  </si>
  <si>
    <t>TUNCELI</t>
  </si>
  <si>
    <t>AMASYA</t>
  </si>
  <si>
    <t>AĞRI</t>
  </si>
  <si>
    <t>RIZE</t>
  </si>
  <si>
    <t>NEVŞEHIR</t>
  </si>
  <si>
    <t>ÇANKIRI</t>
  </si>
  <si>
    <t>YOZGAT</t>
  </si>
  <si>
    <t>ŞANLIURFA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</si>
  <si>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</si>
  <si>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</si>
  <si>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</si>
  <si>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</si>
  <si>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</si>
  <si>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</si>
  <si>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</si>
  <si>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</si>
  <si>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</si>
  <si>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</si>
  <si>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</si>
  <si>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</si>
  <si>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</si>
  <si>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</si>
  <si>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ROMANYA</t>
  </si>
  <si>
    <t>POLONYA</t>
  </si>
  <si>
    <t>İSRAİL</t>
  </si>
  <si>
    <t>BELÇİKA</t>
  </si>
  <si>
    <t>BULGARİSTAN</t>
  </si>
  <si>
    <t>ÇİN</t>
  </si>
  <si>
    <t>UKRAYNA</t>
  </si>
  <si>
    <t>FAS</t>
  </si>
  <si>
    <t>MISIR</t>
  </si>
  <si>
    <t>YUNANİSTAN</t>
  </si>
  <si>
    <t>İhracatçı Birlikleri Kaydından Muaf İhracat ile Antrepo ve Serbest Bölgeler Farkı</t>
  </si>
  <si>
    <t>GENEL İHRACAT TOPLAMI</t>
  </si>
  <si>
    <t>1 Eylül - 30 Eylül</t>
  </si>
  <si>
    <t>1 Ekim - 30 Eylül</t>
  </si>
  <si>
    <t>1 Ocak - 30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</si>
</sst>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'2002_2023_AYLIK_IHR'!$C$25:$N$25</c:f>
              <c:numCache>
                <c:formatCode>#,##0</c:formatCode>
                <c:ptCount val="12"/>
                <c:pt idx="0">
                  <c:v>13085030.33358</c:v>
                </c:pt>
                <c:pt idx="1">
                  <c:v>14949915.632379999</c:v>
                </c:pt>
                <c:pt idx="2">
                  <c:v>17127916.616590001</c:v>
                </c:pt>
                <c:pt idx="3">
                  <c:v>17696821.178510003</c:v>
                </c:pt>
                <c:pt idx="4">
                  <c:v>14045201.363219999</c:v>
                </c:pt>
                <c:pt idx="5">
                  <c:v>17242556.315669999</c:v>
                </c:pt>
                <c:pt idx="6">
                  <c:v>13508279.611159999</c:v>
                </c:pt>
                <c:pt idx="7">
                  <c:v>15249584.534900002</c:v>
                </c:pt>
                <c:pt idx="8">
                  <c:v>16237717.199349999</c:v>
                </c:pt>
                <c:pt idx="9">
                  <c:v>15005072.05744</c:v>
                </c:pt>
                <c:pt idx="10">
                  <c:v>15458549.250569999</c:v>
                </c:pt>
                <c:pt idx="11">
                  <c:v>16132963.759350004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'2002_2023_AYLIK_IHR'!$A$24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'2002_2023_AYLIK_IHR'!$C$24:$N$24</c:f>
              <c:numCache>
                <c:formatCode>#,##0</c:formatCode>
                <c:ptCount val="12"/>
                <c:pt idx="0">
                  <c:v>13610725.818189999</c:v>
                </c:pt>
                <c:pt idx="1">
                  <c:v>13459241.51406</c:v>
                </c:pt>
                <c:pt idx="2">
                  <c:v>17180277.566199999</c:v>
                </c:pt>
                <c:pt idx="3">
                  <c:v>13786538.656780001</c:v>
                </c:pt>
                <c:pt idx="4">
                  <c:v>15347662.160559997</c:v>
                </c:pt>
                <c:pt idx="5">
                  <c:v>14900760.702229999</c:v>
                </c:pt>
                <c:pt idx="6">
                  <c:v>13994482.943049999</c:v>
                </c:pt>
                <c:pt idx="7">
                  <c:v>15182976.669790002</c:v>
                </c:pt>
                <c:pt idx="8">
                  <c:v>15744110.33557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'2002_2023_AYLIK_IHR'!$C$10:$N$10</c:f>
              <c:numCache>
                <c:formatCode>#,##0</c:formatCode>
                <c:ptCount val="12"/>
                <c:pt idx="0">
                  <c:v>127504.38159</c:v>
                </c:pt>
                <c:pt idx="1">
                  <c:v>106488.92019</c:v>
                </c:pt>
                <c:pt idx="2">
                  <c:v>149170.63036000001</c:v>
                </c:pt>
                <c:pt idx="3">
                  <c:v>109112.11318</c:v>
                </c:pt>
                <c:pt idx="4">
                  <c:v>119629.40794</c:v>
                </c:pt>
                <c:pt idx="5">
                  <c:v>111732.72139000001</c:v>
                </c:pt>
                <c:pt idx="6">
                  <c:v>101380.23450999999</c:v>
                </c:pt>
                <c:pt idx="7">
                  <c:v>115969.13574</c:v>
                </c:pt>
                <c:pt idx="8">
                  <c:v>135478.37847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'2002_2023_AYLIK_IHR'!$A$11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126400.26445</c:v>
                </c:pt>
                <c:pt idx="2">
                  <c:v>155057.61134999999</c:v>
                </c:pt>
                <c:pt idx="3">
                  <c:v>138027.83366</c:v>
                </c:pt>
                <c:pt idx="4">
                  <c:v>94807.453850000005</c:v>
                </c:pt>
                <c:pt idx="5">
                  <c:v>119314.41304</c:v>
                </c:pt>
                <c:pt idx="6">
                  <c:v>74147.693660000004</c:v>
                </c:pt>
                <c:pt idx="7">
                  <c:v>105840.06853</c:v>
                </c:pt>
                <c:pt idx="8">
                  <c:v>146579.94868</c:v>
                </c:pt>
                <c:pt idx="9">
                  <c:v>176556.85975999999</c:v>
                </c:pt>
                <c:pt idx="10">
                  <c:v>168004.05071000001</c:v>
                </c:pt>
                <c:pt idx="11">
                  <c:v>145344.91847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'2002_2023_AYLIK_IHR'!$C$12:$N$12</c:f>
              <c:numCache>
                <c:formatCode>#,##0</c:formatCode>
                <c:ptCount val="12"/>
                <c:pt idx="0">
                  <c:v>141954.89616</c:v>
                </c:pt>
                <c:pt idx="1">
                  <c:v>155603.63758000001</c:v>
                </c:pt>
                <c:pt idx="2">
                  <c:v>155777.83470000001</c:v>
                </c:pt>
                <c:pt idx="3">
                  <c:v>124398.74106</c:v>
                </c:pt>
                <c:pt idx="4">
                  <c:v>143137.10973</c:v>
                </c:pt>
                <c:pt idx="5">
                  <c:v>118801.45311</c:v>
                </c:pt>
                <c:pt idx="6">
                  <c:v>126599.86590999999</c:v>
                </c:pt>
                <c:pt idx="7">
                  <c:v>91856.478199999998</c:v>
                </c:pt>
                <c:pt idx="8">
                  <c:v>151780.11598999999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'2002_2023_AYLIK_IHR'!$A$13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124714.67929</c:v>
                </c:pt>
                <c:pt idx="4">
                  <c:v>99421.289829999994</c:v>
                </c:pt>
                <c:pt idx="5">
                  <c:v>111564.36086</c:v>
                </c:pt>
                <c:pt idx="6">
                  <c:v>85829.990950000007</c:v>
                </c:pt>
                <c:pt idx="7">
                  <c:v>90782.418600000005</c:v>
                </c:pt>
                <c:pt idx="8">
                  <c:v>135250.18925</c:v>
                </c:pt>
                <c:pt idx="9">
                  <c:v>177423.31140999999</c:v>
                </c:pt>
                <c:pt idx="10">
                  <c:v>223769.94023000001</c:v>
                </c:pt>
                <c:pt idx="11">
                  <c:v>202835.93794999999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'2002_2023_AYLIK_IHR'!$C$14:$N$14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86358.65956</c:v>
                </c:pt>
                <c:pt idx="7">
                  <c:v>42574.887849999999</c:v>
                </c:pt>
                <c:pt idx="8">
                  <c:v>53867.086569999999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'2002_2023_AYLIK_IHR'!$A$15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26325.63495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37697.34519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83291.91502</c:v>
                </c:pt>
                <c:pt idx="8">
                  <c:v>80368.199940000006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'2002_2023_AYLIK_IHR'!$A$17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79429.707819999996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'2002_2023_AYLIK_IHR'!$C$18:$N$18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'2002_2023_AYLIK_IHR'!$A$19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10091.904850000001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'2002_2023_AYLIK_IHR'!$C$20:$N$20</c:f>
              <c:numCache>
                <c:formatCode>#,##0</c:formatCode>
                <c:ptCount val="12"/>
                <c:pt idx="0">
                  <c:v>270948.65119</c:v>
                </c:pt>
                <c:pt idx="1">
                  <c:v>242574.73866999999</c:v>
                </c:pt>
                <c:pt idx="2">
                  <c:v>306425.38399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289671.64945000003</c:v>
                </c:pt>
                <c:pt idx="6">
                  <c:v>299398.51751999999</c:v>
                </c:pt>
                <c:pt idx="7">
                  <c:v>294082.12518999999</c:v>
                </c:pt>
                <c:pt idx="8">
                  <c:v>294880.52227000002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'2002_2023_AYLIK_IHR'!$A$21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380631.50910000002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369497.39085999998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355407.83247000002</c:v>
                </c:pt>
                <c:pt idx="11">
                  <c:v>351943.73171000002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'2002_2023_AYLIK_IHR'!$C$22:$N$22</c:f>
              <c:numCache>
                <c:formatCode>#,##0</c:formatCode>
                <c:ptCount val="12"/>
                <c:pt idx="0">
                  <c:v>623308.73800999997</c:v>
                </c:pt>
                <c:pt idx="1">
                  <c:v>575943.58794999996</c:v>
                </c:pt>
                <c:pt idx="2">
                  <c:v>758651.08031999995</c:v>
                </c:pt>
                <c:pt idx="3">
                  <c:v>626832.71614999999</c:v>
                </c:pt>
                <c:pt idx="4">
                  <c:v>729326.06507000001</c:v>
                </c:pt>
                <c:pt idx="5">
                  <c:v>664237.52604000003</c:v>
                </c:pt>
                <c:pt idx="6">
                  <c:v>607306.28740999999</c:v>
                </c:pt>
                <c:pt idx="7">
                  <c:v>677995.17582999996</c:v>
                </c:pt>
                <c:pt idx="8">
                  <c:v>681434.40801000001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'2002_2023_AYLIK_IHR'!$A$23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'2002_2023_AYLIK_IHR'!$C$23:$N$23</c:f>
              <c:numCache>
                <c:formatCode>#,##0</c:formatCode>
                <c:ptCount val="12"/>
                <c:pt idx="0">
                  <c:v>557400.76728000003</c:v>
                </c:pt>
                <c:pt idx="1">
                  <c:v>622165.83944000001</c:v>
                </c:pt>
                <c:pt idx="2">
                  <c:v>751891.70181</c:v>
                </c:pt>
                <c:pt idx="3">
                  <c:v>775660.34239999996</c:v>
                </c:pt>
                <c:pt idx="4">
                  <c:v>612460.77609000006</c:v>
                </c:pt>
                <c:pt idx="5">
                  <c:v>799353.19348000002</c:v>
                </c:pt>
                <c:pt idx="6">
                  <c:v>605448.27394999994</c:v>
                </c:pt>
                <c:pt idx="7">
                  <c:v>730780.09765000001</c:v>
                </c:pt>
                <c:pt idx="8">
                  <c:v>759483.17426999996</c:v>
                </c:pt>
                <c:pt idx="9">
                  <c:v>702853.52387000003</c:v>
                </c:pt>
                <c:pt idx="10">
                  <c:v>762970.53573999996</c:v>
                </c:pt>
                <c:pt idx="11">
                  <c:v>755262.26784999995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'2002_2023_AYLIK_IHR'!$C$26:$N$26</c:f>
              <c:numCache>
                <c:formatCode>#,##0</c:formatCode>
                <c:ptCount val="12"/>
                <c:pt idx="0">
                  <c:v>816248.03098000004</c:v>
                </c:pt>
                <c:pt idx="1">
                  <c:v>715181.42825999996</c:v>
                </c:pt>
                <c:pt idx="2">
                  <c:v>900605.46036999999</c:v>
                </c:pt>
                <c:pt idx="3">
                  <c:v>757019.23088000005</c:v>
                </c:pt>
                <c:pt idx="4">
                  <c:v>847714.65020999999</c:v>
                </c:pt>
                <c:pt idx="5">
                  <c:v>771005.06015999999</c:v>
                </c:pt>
                <c:pt idx="6">
                  <c:v>694894.11022999999</c:v>
                </c:pt>
                <c:pt idx="7">
                  <c:v>782153.66515000002</c:v>
                </c:pt>
                <c:pt idx="8">
                  <c:v>871977.54810000001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'2002_2023_AYLIK_IHR'!$A$27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'2002_2023_AYLIK_IHR'!$C$27:$N$27</c:f>
              <c:numCache>
                <c:formatCode>#,##0</c:formatCode>
                <c:ptCount val="12"/>
                <c:pt idx="0">
                  <c:v>814740.94741000002</c:v>
                </c:pt>
                <c:pt idx="1">
                  <c:v>879772.29428999999</c:v>
                </c:pt>
                <c:pt idx="2">
                  <c:v>950764.31969999999</c:v>
                </c:pt>
                <c:pt idx="3">
                  <c:v>992887.29760000005</c:v>
                </c:pt>
                <c:pt idx="4">
                  <c:v>766271.68854</c:v>
                </c:pt>
                <c:pt idx="5">
                  <c:v>980872.72842000006</c:v>
                </c:pt>
                <c:pt idx="6">
                  <c:v>726524.83891000005</c:v>
                </c:pt>
                <c:pt idx="7">
                  <c:v>834419.86109999998</c:v>
                </c:pt>
                <c:pt idx="8">
                  <c:v>933403.24902999995</c:v>
                </c:pt>
                <c:pt idx="9">
                  <c:v>832585.14985000005</c:v>
                </c:pt>
                <c:pt idx="10">
                  <c:v>842567.80984</c:v>
                </c:pt>
                <c:pt idx="11">
                  <c:v>797180.52583000006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'2002_2023_AYLIK_IHR'!$C$28:$N$28</c:f>
              <c:numCache>
                <c:formatCode>#,##0</c:formatCode>
                <c:ptCount val="12"/>
                <c:pt idx="0">
                  <c:v>177790.43580000001</c:v>
                </c:pt>
                <c:pt idx="1">
                  <c:v>171526.84972999999</c:v>
                </c:pt>
                <c:pt idx="2">
                  <c:v>219498.19292999999</c:v>
                </c:pt>
                <c:pt idx="3">
                  <c:v>146096.21767000001</c:v>
                </c:pt>
                <c:pt idx="4">
                  <c:v>149323.89934</c:v>
                </c:pt>
                <c:pt idx="5">
                  <c:v>160370.91427000001</c:v>
                </c:pt>
                <c:pt idx="6">
                  <c:v>135111.47953000001</c:v>
                </c:pt>
                <c:pt idx="7">
                  <c:v>168524.66717999999</c:v>
                </c:pt>
                <c:pt idx="8">
                  <c:v>159573.83327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'2002_2023_AYLIK_IHR'!$A$29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'2002_2023_AYLIK_IHR'!$C$29:$N$29</c:f>
              <c:numCache>
                <c:formatCode>#,##0</c:formatCode>
                <c:ptCount val="12"/>
                <c:pt idx="0">
                  <c:v>132687.614</c:v>
                </c:pt>
                <c:pt idx="1">
                  <c:v>177382.25305</c:v>
                </c:pt>
                <c:pt idx="2">
                  <c:v>191674.08778</c:v>
                </c:pt>
                <c:pt idx="3">
                  <c:v>186942.25571999999</c:v>
                </c:pt>
                <c:pt idx="4">
                  <c:v>116430.7378</c:v>
                </c:pt>
                <c:pt idx="5">
                  <c:v>171939.18301000001</c:v>
                </c:pt>
                <c:pt idx="6">
                  <c:v>155356.09933</c:v>
                </c:pt>
                <c:pt idx="7">
                  <c:v>190885.06584</c:v>
                </c:pt>
                <c:pt idx="8">
                  <c:v>209733.83264000001</c:v>
                </c:pt>
                <c:pt idx="9">
                  <c:v>168268.20879</c:v>
                </c:pt>
                <c:pt idx="10">
                  <c:v>173147.01451000001</c:v>
                </c:pt>
                <c:pt idx="11">
                  <c:v>182044.91985000001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'2002_2023_AYLIK_IHR'!$C$30:$N$30</c:f>
              <c:numCache>
                <c:formatCode>#,##0</c:formatCode>
                <c:ptCount val="12"/>
                <c:pt idx="0">
                  <c:v>209144.68768</c:v>
                </c:pt>
                <c:pt idx="1">
                  <c:v>131700.81945000001</c:v>
                </c:pt>
                <c:pt idx="2">
                  <c:v>262408.49757000001</c:v>
                </c:pt>
                <c:pt idx="3">
                  <c:v>216373.27447</c:v>
                </c:pt>
                <c:pt idx="4">
                  <c:v>233627.51775999999</c:v>
                </c:pt>
                <c:pt idx="5">
                  <c:v>225471.88873000001</c:v>
                </c:pt>
                <c:pt idx="6">
                  <c:v>187601.95728999999</c:v>
                </c:pt>
                <c:pt idx="7">
                  <c:v>234113.31133</c:v>
                </c:pt>
                <c:pt idx="8">
                  <c:v>256713.75042999999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'2002_2023_AYLIK_IHR'!$A$31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251000.23457999999</c:v>
                </c:pt>
                <c:pt idx="2">
                  <c:v>259243.72829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225184.98795000001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245518.36559999999</c:v>
                </c:pt>
                <c:pt idx="9">
                  <c:v>256622.58987</c:v>
                </c:pt>
                <c:pt idx="10">
                  <c:v>256407.3983</c:v>
                </c:pt>
                <c:pt idx="11">
                  <c:v>260537.56518000001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487987.18544999999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515296.55952000001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'2002_2023_AYLIK_IHR'!$A$58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'2002_2023_AYLIK_IHR'!$C$58:$N$58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467165.70604999998</c:v>
                </c:pt>
                <c:pt idx="4">
                  <c:v>546796.76945000002</c:v>
                </c:pt>
                <c:pt idx="5">
                  <c:v>482784.61009999999</c:v>
                </c:pt>
                <c:pt idx="6">
                  <c:v>463533.59846000001</c:v>
                </c:pt>
                <c:pt idx="7">
                  <c:v>495846.39039999997</c:v>
                </c:pt>
                <c:pt idx="8">
                  <c:v>487012.52153000003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'2002_2023_AYLIK_IHR'!$C$32:$N$32</c:f>
              <c:numCache>
                <c:formatCode>#,##0</c:formatCode>
                <c:ptCount val="12"/>
                <c:pt idx="0">
                  <c:v>2300976.5498100002</c:v>
                </c:pt>
                <c:pt idx="1">
                  <c:v>2263312.0506899999</c:v>
                </c:pt>
                <c:pt idx="2">
                  <c:v>2882196.5701700002</c:v>
                </c:pt>
                <c:pt idx="3">
                  <c:v>2383505.5528299999</c:v>
                </c:pt>
                <c:pt idx="4">
                  <c:v>2441167.22114</c:v>
                </c:pt>
                <c:pt idx="5">
                  <c:v>2378003.4815799999</c:v>
                </c:pt>
                <c:pt idx="6">
                  <c:v>2157113.3668200001</c:v>
                </c:pt>
                <c:pt idx="7">
                  <c:v>2656786.13332</c:v>
                </c:pt>
                <c:pt idx="8">
                  <c:v>2846240.6986400001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'2002_2023_AYLIK_IHR'!$A$33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'2002_2023_AYLIK_IHR'!$C$33:$N$33</c:f>
              <c:numCache>
                <c:formatCode>#,##0</c:formatCode>
                <c:ptCount val="12"/>
                <c:pt idx="0">
                  <c:v>2140694.3029700001</c:v>
                </c:pt>
                <c:pt idx="1">
                  <c:v>2431946.38747</c:v>
                </c:pt>
                <c:pt idx="2">
                  <c:v>3018878.7185499999</c:v>
                </c:pt>
                <c:pt idx="3">
                  <c:v>3329490.8135600002</c:v>
                </c:pt>
                <c:pt idx="4">
                  <c:v>2789086.5466200002</c:v>
                </c:pt>
                <c:pt idx="5">
                  <c:v>3166406.9630399998</c:v>
                </c:pt>
                <c:pt idx="6">
                  <c:v>2890142.2685799999</c:v>
                </c:pt>
                <c:pt idx="7">
                  <c:v>2920920.6393200001</c:v>
                </c:pt>
                <c:pt idx="8">
                  <c:v>2938451.7553099999</c:v>
                </c:pt>
                <c:pt idx="9">
                  <c:v>2615065.5089699998</c:v>
                </c:pt>
                <c:pt idx="10">
                  <c:v>2594869.4436499998</c:v>
                </c:pt>
                <c:pt idx="11">
                  <c:v>2701981.3637600001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'2002_2023_AYLIK_IHR'!$C$42:$N$42</c:f>
              <c:numCache>
                <c:formatCode>#,##0</c:formatCode>
                <c:ptCount val="12"/>
                <c:pt idx="0">
                  <c:v>841336.68082000001</c:v>
                </c:pt>
                <c:pt idx="1">
                  <c:v>847891.57767999999</c:v>
                </c:pt>
                <c:pt idx="2">
                  <c:v>1052068.3973999999</c:v>
                </c:pt>
                <c:pt idx="3">
                  <c:v>883287.83855999995</c:v>
                </c:pt>
                <c:pt idx="4">
                  <c:v>922675.27983999997</c:v>
                </c:pt>
                <c:pt idx="5">
                  <c:v>977742.66558999999</c:v>
                </c:pt>
                <c:pt idx="6">
                  <c:v>833339.66847999999</c:v>
                </c:pt>
                <c:pt idx="7">
                  <c:v>975707.55267</c:v>
                </c:pt>
                <c:pt idx="8">
                  <c:v>1019801.40194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'2002_2023_AYLIK_IHR'!$A$43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'2002_2023_AYLIK_IHR'!$C$43:$N$43</c:f>
              <c:numCache>
                <c:formatCode>#,##0</c:formatCode>
                <c:ptCount val="12"/>
                <c:pt idx="0">
                  <c:v>710623.13197999995</c:v>
                </c:pt>
                <c:pt idx="1">
                  <c:v>812965.62821</c:v>
                </c:pt>
                <c:pt idx="2">
                  <c:v>908495.41397999995</c:v>
                </c:pt>
                <c:pt idx="3">
                  <c:v>905617.86228</c:v>
                </c:pt>
                <c:pt idx="4">
                  <c:v>719443.06295000005</c:v>
                </c:pt>
                <c:pt idx="5">
                  <c:v>903202.12999000004</c:v>
                </c:pt>
                <c:pt idx="6">
                  <c:v>720295.57866999996</c:v>
                </c:pt>
                <c:pt idx="7">
                  <c:v>848008.80617</c:v>
                </c:pt>
                <c:pt idx="8">
                  <c:v>946786.37303999998</c:v>
                </c:pt>
                <c:pt idx="9">
                  <c:v>851490.25800000003</c:v>
                </c:pt>
                <c:pt idx="10">
                  <c:v>1009816.72385</c:v>
                </c:pt>
                <c:pt idx="11">
                  <c:v>1025005.74925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'2002_2023_AYLIK_IHR'!$C$36:$N$36</c:f>
              <c:numCache>
                <c:formatCode>#,##0</c:formatCode>
                <c:ptCount val="12"/>
                <c:pt idx="0">
                  <c:v>2712594.07565</c:v>
                </c:pt>
                <c:pt idx="1">
                  <c:v>2610342.0396099999</c:v>
                </c:pt>
                <c:pt idx="2">
                  <c:v>3284856.94594</c:v>
                </c:pt>
                <c:pt idx="3">
                  <c:v>2690729.9136000001</c:v>
                </c:pt>
                <c:pt idx="4">
                  <c:v>3026592.9049499999</c:v>
                </c:pt>
                <c:pt idx="5">
                  <c:v>3004914.6602099999</c:v>
                </c:pt>
                <c:pt idx="6">
                  <c:v>2728571.4818000002</c:v>
                </c:pt>
                <c:pt idx="7">
                  <c:v>2738760.4555500001</c:v>
                </c:pt>
                <c:pt idx="8">
                  <c:v>2822475.7995699998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'2002_2023_AYLIK_IHR'!$A$37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'2002_2023_AYLIK_IHR'!$C$37:$N$37</c:f>
              <c:numCache>
                <c:formatCode>#,##0</c:formatCode>
                <c:ptCount val="12"/>
                <c:pt idx="0">
                  <c:v>2227430.3452400002</c:v>
                </c:pt>
                <c:pt idx="1">
                  <c:v>2537876.24994</c:v>
                </c:pt>
                <c:pt idx="2">
                  <c:v>2679350.7283000001</c:v>
                </c:pt>
                <c:pt idx="3">
                  <c:v>2742252.4482399998</c:v>
                </c:pt>
                <c:pt idx="4">
                  <c:v>2294857.86919</c:v>
                </c:pt>
                <c:pt idx="5">
                  <c:v>2768702.8717700001</c:v>
                </c:pt>
                <c:pt idx="6">
                  <c:v>2048195.4367800001</c:v>
                </c:pt>
                <c:pt idx="7">
                  <c:v>2264566.8483500001</c:v>
                </c:pt>
                <c:pt idx="8">
                  <c:v>2751297.0780400001</c:v>
                </c:pt>
                <c:pt idx="9">
                  <c:v>2647890.9394499999</c:v>
                </c:pt>
                <c:pt idx="10">
                  <c:v>2872036.50501</c:v>
                </c:pt>
                <c:pt idx="11">
                  <c:v>3142596.4588700002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'2002_2023_AYLIK_IHR'!$C$40:$N$40</c:f>
              <c:numCache>
                <c:formatCode>#,##0</c:formatCode>
                <c:ptCount val="12"/>
                <c:pt idx="0">
                  <c:v>1173666.19169</c:v>
                </c:pt>
                <c:pt idx="1">
                  <c:v>1303272.58002</c:v>
                </c:pt>
                <c:pt idx="2">
                  <c:v>1511772.85751</c:v>
                </c:pt>
                <c:pt idx="3">
                  <c:v>1216511.29764</c:v>
                </c:pt>
                <c:pt idx="4">
                  <c:v>1380467.9009</c:v>
                </c:pt>
                <c:pt idx="5">
                  <c:v>1337968.8523500001</c:v>
                </c:pt>
                <c:pt idx="6">
                  <c:v>1264477.03574</c:v>
                </c:pt>
                <c:pt idx="7">
                  <c:v>1401004.3745299999</c:v>
                </c:pt>
                <c:pt idx="8">
                  <c:v>1402891.13121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'2002_2023_AYLIK_IHR'!$A$41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1173474.2985799999</c:v>
                </c:pt>
                <c:pt idx="2">
                  <c:v>1365461.8518999999</c:v>
                </c:pt>
                <c:pt idx="3">
                  <c:v>1395615.83901</c:v>
                </c:pt>
                <c:pt idx="4">
                  <c:v>1064241.48202</c:v>
                </c:pt>
                <c:pt idx="5">
                  <c:v>1356586.2416900001</c:v>
                </c:pt>
                <c:pt idx="6">
                  <c:v>1024631.0788200001</c:v>
                </c:pt>
                <c:pt idx="7">
                  <c:v>1253655.895</c:v>
                </c:pt>
                <c:pt idx="8">
                  <c:v>1334620.6197299999</c:v>
                </c:pt>
                <c:pt idx="9">
                  <c:v>1320596.3035899999</c:v>
                </c:pt>
                <c:pt idx="10">
                  <c:v>1423781.7828500001</c:v>
                </c:pt>
                <c:pt idx="11">
                  <c:v>1472984.76819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'2002_2023_AYLIK_IHR'!$C$34:$N$34</c:f>
              <c:numCache>
                <c:formatCode>#,##0</c:formatCode>
                <c:ptCount val="12"/>
                <c:pt idx="0">
                  <c:v>1623746.2251899999</c:v>
                </c:pt>
                <c:pt idx="1">
                  <c:v>1576668.8917</c:v>
                </c:pt>
                <c:pt idx="2">
                  <c:v>1990130.49275</c:v>
                </c:pt>
                <c:pt idx="3">
                  <c:v>1498140.0896600001</c:v>
                </c:pt>
                <c:pt idx="4">
                  <c:v>1648180.4293500001</c:v>
                </c:pt>
                <c:pt idx="5">
                  <c:v>1653153.6577999999</c:v>
                </c:pt>
                <c:pt idx="6">
                  <c:v>1552213.5938299999</c:v>
                </c:pt>
                <c:pt idx="7">
                  <c:v>1671729.6499300001</c:v>
                </c:pt>
                <c:pt idx="8">
                  <c:v>1673635.68334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'2002_2023_AYLIK_IHR'!$A$35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'2002_2023_AYLIK_IHR'!$C$35:$N$35</c:f>
              <c:numCache>
                <c:formatCode>#,##0</c:formatCode>
                <c:ptCount val="12"/>
                <c:pt idx="0">
                  <c:v>1591566.3069</c:v>
                </c:pt>
                <c:pt idx="1">
                  <c:v>1840234.04779</c:v>
                </c:pt>
                <c:pt idx="2">
                  <c:v>2014038.1791300001</c:v>
                </c:pt>
                <c:pt idx="3">
                  <c:v>2035670.0064399999</c:v>
                </c:pt>
                <c:pt idx="4">
                  <c:v>1335847.94732</c:v>
                </c:pt>
                <c:pt idx="5">
                  <c:v>1965695.0034399999</c:v>
                </c:pt>
                <c:pt idx="6">
                  <c:v>1617512.7072099999</c:v>
                </c:pt>
                <c:pt idx="7">
                  <c:v>1836844.14206</c:v>
                </c:pt>
                <c:pt idx="8">
                  <c:v>1920012.1948500001</c:v>
                </c:pt>
                <c:pt idx="9">
                  <c:v>1701768.0692499999</c:v>
                </c:pt>
                <c:pt idx="10">
                  <c:v>1630655.9639900001</c:v>
                </c:pt>
                <c:pt idx="11">
                  <c:v>1703985.03476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'2002_2023_AYLIK_IHR'!$C$44:$N$44</c:f>
              <c:numCache>
                <c:formatCode>#,##0</c:formatCode>
                <c:ptCount val="12"/>
                <c:pt idx="0">
                  <c:v>1050082.50581</c:v>
                </c:pt>
                <c:pt idx="1">
                  <c:v>1001457.29292</c:v>
                </c:pt>
                <c:pt idx="2">
                  <c:v>1224551.1012500001</c:v>
                </c:pt>
                <c:pt idx="3">
                  <c:v>997278.03735</c:v>
                </c:pt>
                <c:pt idx="4">
                  <c:v>1143183.3299499999</c:v>
                </c:pt>
                <c:pt idx="5">
                  <c:v>1090053.5445600001</c:v>
                </c:pt>
                <c:pt idx="6">
                  <c:v>988126.33866999997</c:v>
                </c:pt>
                <c:pt idx="7">
                  <c:v>1065995.7048899999</c:v>
                </c:pt>
                <c:pt idx="8">
                  <c:v>1018811.26844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'2002_2023_AYLIK_IHR'!$A$45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'2002_2023_AYLIK_IHR'!$C$45:$N$45</c:f>
              <c:numCache>
                <c:formatCode>#,##0</c:formatCode>
                <c:ptCount val="12"/>
                <c:pt idx="0">
                  <c:v>1119856.0573100001</c:v>
                </c:pt>
                <c:pt idx="1">
                  <c:v>1241106.2379099999</c:v>
                </c:pt>
                <c:pt idx="2">
                  <c:v>1443490.79128</c:v>
                </c:pt>
                <c:pt idx="3">
                  <c:v>1496963.6429900001</c:v>
                </c:pt>
                <c:pt idx="4">
                  <c:v>1165758.5621799999</c:v>
                </c:pt>
                <c:pt idx="5">
                  <c:v>1343441.4020400001</c:v>
                </c:pt>
                <c:pt idx="6">
                  <c:v>978550.27092000004</c:v>
                </c:pt>
                <c:pt idx="7">
                  <c:v>1131631.90488</c:v>
                </c:pt>
                <c:pt idx="8">
                  <c:v>1187676.33451</c:v>
                </c:pt>
                <c:pt idx="9">
                  <c:v>1048139.47652</c:v>
                </c:pt>
                <c:pt idx="10">
                  <c:v>1127730.5237100001</c:v>
                </c:pt>
                <c:pt idx="11">
                  <c:v>1095922.9375100001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'2002_2023_AYLIK_IHR'!$C$48:$N$48</c:f>
              <c:numCache>
                <c:formatCode>#,##0</c:formatCode>
                <c:ptCount val="12"/>
                <c:pt idx="0">
                  <c:v>360462.6164</c:v>
                </c:pt>
                <c:pt idx="1">
                  <c:v>354126.15661000001</c:v>
                </c:pt>
                <c:pt idx="2">
                  <c:v>438197.83687</c:v>
                </c:pt>
                <c:pt idx="3">
                  <c:v>373618.34941000002</c:v>
                </c:pt>
                <c:pt idx="4">
                  <c:v>450038.69387999998</c:v>
                </c:pt>
                <c:pt idx="5">
                  <c:v>412171.44407999999</c:v>
                </c:pt>
                <c:pt idx="6">
                  <c:v>372105.71616000001</c:v>
                </c:pt>
                <c:pt idx="7">
                  <c:v>395591.04827999999</c:v>
                </c:pt>
                <c:pt idx="8">
                  <c:v>383488.72129999998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'2002_2023_AYLIK_IHR'!$A$49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428029.62461</c:v>
                </c:pt>
                <c:pt idx="2">
                  <c:v>512999.46243999997</c:v>
                </c:pt>
                <c:pt idx="3">
                  <c:v>565765.46421000001</c:v>
                </c:pt>
                <c:pt idx="4">
                  <c:v>444256.31745999999</c:v>
                </c:pt>
                <c:pt idx="5">
                  <c:v>522786.63435000001</c:v>
                </c:pt>
                <c:pt idx="6">
                  <c:v>416802.49142999999</c:v>
                </c:pt>
                <c:pt idx="7">
                  <c:v>473859.94527999999</c:v>
                </c:pt>
                <c:pt idx="8">
                  <c:v>458797.53444000002</c:v>
                </c:pt>
                <c:pt idx="9">
                  <c:v>413659.99985000002</c:v>
                </c:pt>
                <c:pt idx="10">
                  <c:v>416755.06638999999</c:v>
                </c:pt>
                <c:pt idx="11">
                  <c:v>439725.59570000001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'2002_2023_AYLIK_IHR'!$C$50:$N$50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525530.46314999997</c:v>
                </c:pt>
                <c:pt idx="2">
                  <c:v>737605.20707999996</c:v>
                </c:pt>
                <c:pt idx="3">
                  <c:v>474010.85631</c:v>
                </c:pt>
                <c:pt idx="4">
                  <c:v>459277.17947999999</c:v>
                </c:pt>
                <c:pt idx="5">
                  <c:v>439205.26763999998</c:v>
                </c:pt>
                <c:pt idx="6">
                  <c:v>497533.81692999997</c:v>
                </c:pt>
                <c:pt idx="7">
                  <c:v>460246.96124999999</c:v>
                </c:pt>
                <c:pt idx="8">
                  <c:v>693171.11988000001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'2002_2023_AYLIK_IHR'!$A$51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'2002_2023_AYLIK_IHR'!$C$51:$N$51</c:f>
              <c:numCache>
                <c:formatCode>#,##0</c:formatCode>
                <c:ptCount val="12"/>
                <c:pt idx="0">
                  <c:v>358702.97214999999</c:v>
                </c:pt>
                <c:pt idx="1">
                  <c:v>490368.09152999998</c:v>
                </c:pt>
                <c:pt idx="2">
                  <c:v>434421.48194000003</c:v>
                </c:pt>
                <c:pt idx="3">
                  <c:v>528519.02058999997</c:v>
                </c:pt>
                <c:pt idx="4">
                  <c:v>352247.50109999999</c:v>
                </c:pt>
                <c:pt idx="5">
                  <c:v>532181.44374000002</c:v>
                </c:pt>
                <c:pt idx="6">
                  <c:v>370694.84694999998</c:v>
                </c:pt>
                <c:pt idx="7">
                  <c:v>500628.32678</c:v>
                </c:pt>
                <c:pt idx="8">
                  <c:v>602816.76728999999</c:v>
                </c:pt>
                <c:pt idx="9">
                  <c:v>535367.53671999997</c:v>
                </c:pt>
                <c:pt idx="10">
                  <c:v>604023.04359999998</c:v>
                </c:pt>
                <c:pt idx="11">
                  <c:v>547108.20478999999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'2002_2023_AYLIK_IHR'!$C$46:$N$46</c:f>
              <c:numCache>
                <c:formatCode>#,##0</c:formatCode>
                <c:ptCount val="12"/>
                <c:pt idx="0">
                  <c:v>1105719.42105</c:v>
                </c:pt>
                <c:pt idx="1">
                  <c:v>1056199.70786</c:v>
                </c:pt>
                <c:pt idx="2">
                  <c:v>1388586.5429199999</c:v>
                </c:pt>
                <c:pt idx="3">
                  <c:v>1063468.5398200001</c:v>
                </c:pt>
                <c:pt idx="4">
                  <c:v>1249921.94884</c:v>
                </c:pt>
                <c:pt idx="5">
                  <c:v>1315307.3559399999</c:v>
                </c:pt>
                <c:pt idx="6">
                  <c:v>1154089.77832</c:v>
                </c:pt>
                <c:pt idx="7">
                  <c:v>1349017.09571</c:v>
                </c:pt>
                <c:pt idx="8">
                  <c:v>1379349.22272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'2002_2023_AYLIK_IHR'!$A$47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'2002_2023_AYLIK_IHR'!$C$47:$N$47</c:f>
              <c:numCache>
                <c:formatCode>#,##0</c:formatCode>
                <c:ptCount val="12"/>
                <c:pt idx="0">
                  <c:v>1623913.35512</c:v>
                </c:pt>
                <c:pt idx="1">
                  <c:v>1746701.55259</c:v>
                </c:pt>
                <c:pt idx="2">
                  <c:v>2254350.4908799999</c:v>
                </c:pt>
                <c:pt idx="3">
                  <c:v>2016303.9983900001</c:v>
                </c:pt>
                <c:pt idx="4">
                  <c:v>1903111.08714</c:v>
                </c:pt>
                <c:pt idx="5">
                  <c:v>2283458.2668699999</c:v>
                </c:pt>
                <c:pt idx="6">
                  <c:v>1596973.6671500001</c:v>
                </c:pt>
                <c:pt idx="7">
                  <c:v>1804239.23915</c:v>
                </c:pt>
                <c:pt idx="8">
                  <c:v>1754877.41145</c:v>
                </c:pt>
                <c:pt idx="9">
                  <c:v>1376326.7111500001</c:v>
                </c:pt>
                <c:pt idx="10">
                  <c:v>1337396.81651</c:v>
                </c:pt>
                <c:pt idx="11">
                  <c:v>1329272.3201900001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'2002_2023_AYLIK_IHR'!$C$60:$N$60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467165.70604999998</c:v>
                </c:pt>
                <c:pt idx="4">
                  <c:v>546796.76945000002</c:v>
                </c:pt>
                <c:pt idx="5">
                  <c:v>482784.61009999999</c:v>
                </c:pt>
                <c:pt idx="6">
                  <c:v>463533.59846000001</c:v>
                </c:pt>
                <c:pt idx="7">
                  <c:v>495846.39039999997</c:v>
                </c:pt>
                <c:pt idx="8">
                  <c:v>487012.52153000003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'2002_2023_AYLIK_IHR'!$A$61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487987.18544999999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515296.55952000001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'2002_2023_AYLIK_IHR'!$C$83:$N$83</c:f>
              <c:numCache>
                <c:formatCode>#,##0</c:formatCode>
                <c:ptCount val="12"/>
                <c:pt idx="0">
                  <c:v>19326962.783</c:v>
                </c:pt>
                <c:pt idx="1">
                  <c:v>18573956.467999998</c:v>
                </c:pt>
                <c:pt idx="2">
                  <c:v>23565285.094000001</c:v>
                </c:pt>
                <c:pt idx="3">
                  <c:v>19260492.999000002</c:v>
                </c:pt>
                <c:pt idx="4">
                  <c:v>21638909.903999999</c:v>
                </c:pt>
                <c:pt idx="5">
                  <c:v>20843930.550999999</c:v>
                </c:pt>
                <c:pt idx="6">
                  <c:v>20077952.831999999</c:v>
                </c:pt>
                <c:pt idx="7">
                  <c:v>21614821.339000002</c:v>
                </c:pt>
                <c:pt idx="8">
                  <c:v>22670179.862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185364.09646</c:v>
                </c:pt>
                <c:pt idx="6">
                  <c:v>202576.08718999999</c:v>
                </c:pt>
                <c:pt idx="7">
                  <c:v>304394.69546000002</c:v>
                </c:pt>
                <c:pt idx="8">
                  <c:v>179322.18877000001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'2002_2023_AYLIK_IHR'!$A$39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189314.94339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'2002_2023_AYLIK_IHR'!$C$52:$N$52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287110.67463999998</c:v>
                </c:pt>
                <c:pt idx="2">
                  <c:v>505697.54947999999</c:v>
                </c:pt>
                <c:pt idx="3">
                  <c:v>417849.97619000002</c:v>
                </c:pt>
                <c:pt idx="4">
                  <c:v>553859.89242000005</c:v>
                </c:pt>
                <c:pt idx="5">
                  <c:v>332661.75851999997</c:v>
                </c:pt>
                <c:pt idx="6">
                  <c:v>657334.97959999996</c:v>
                </c:pt>
                <c:pt idx="7">
                  <c:v>375950.59035999997</c:v>
                </c:pt>
                <c:pt idx="8">
                  <c:v>430320.07812000002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'2002_2023_AYLIK_IHR'!$A$53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325086.05401000002</c:v>
                </c:pt>
                <c:pt idx="2">
                  <c:v>326941.74854</c:v>
                </c:pt>
                <c:pt idx="3">
                  <c:v>390461.09840999998</c:v>
                </c:pt>
                <c:pt idx="4">
                  <c:v>330384.31631000002</c:v>
                </c:pt>
                <c:pt idx="5">
                  <c:v>286911.48207999999</c:v>
                </c:pt>
                <c:pt idx="6">
                  <c:v>294368.00948000001</c:v>
                </c:pt>
                <c:pt idx="7">
                  <c:v>333532.23485000001</c:v>
                </c:pt>
                <c:pt idx="8">
                  <c:v>166231.57717999999</c:v>
                </c:pt>
                <c:pt idx="9">
                  <c:v>464523.28284</c:v>
                </c:pt>
                <c:pt idx="10">
                  <c:v>503261.04168000002</c:v>
                </c:pt>
                <c:pt idx="11">
                  <c:v>647435.86632000003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'2002_2023_AYLIK_IHR'!$C$54:$N$54</c:f>
              <c:numCache>
                <c:formatCode>#,##0</c:formatCode>
                <c:ptCount val="12"/>
                <c:pt idx="0">
                  <c:v>525334.07013999997</c:v>
                </c:pt>
                <c:pt idx="1">
                  <c:v>565932.97242999997</c:v>
                </c:pt>
                <c:pt idx="2">
                  <c:v>673516.14653999999</c:v>
                </c:pt>
                <c:pt idx="3">
                  <c:v>560661.78925999999</c:v>
                </c:pt>
                <c:pt idx="4">
                  <c:v>637821.84103999997</c:v>
                </c:pt>
                <c:pt idx="5">
                  <c:v>617366.05434000003</c:v>
                </c:pt>
                <c:pt idx="6">
                  <c:v>569393.53246000002</c:v>
                </c:pt>
                <c:pt idx="7">
                  <c:v>603000.76418000006</c:v>
                </c:pt>
                <c:pt idx="8">
                  <c:v>606337.88983999996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'2002_2023_AYLIK_IHR'!$A$55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536898.83403999999</c:v>
                </c:pt>
                <c:pt idx="2">
                  <c:v>616159.58473999996</c:v>
                </c:pt>
                <c:pt idx="3">
                  <c:v>634995.85970000003</c:v>
                </c:pt>
                <c:pt idx="4">
                  <c:v>494716.69890000002</c:v>
                </c:pt>
                <c:pt idx="5">
                  <c:v>619966.64288000006</c:v>
                </c:pt>
                <c:pt idx="6">
                  <c:v>458391.53563</c:v>
                </c:pt>
                <c:pt idx="7">
                  <c:v>544491.95169999998</c:v>
                </c:pt>
                <c:pt idx="8">
                  <c:v>576740.81547000003</c:v>
                </c:pt>
                <c:pt idx="9">
                  <c:v>551121.05194000003</c:v>
                </c:pt>
                <c:pt idx="10">
                  <c:v>598845.03720999998</c:v>
                </c:pt>
                <c:pt idx="11">
                  <c:v>586355.01569000003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'2002_2023_AYLIK_IHR'!$C$3:$N$3</c:f>
              <c:numCache>
                <c:formatCode>#,##0</c:formatCode>
                <c:ptCount val="12"/>
                <c:pt idx="0">
                  <c:v>2549557.3796999999</c:v>
                </c:pt>
                <c:pt idx="1">
                  <c:v>2742220.7013499998</c:v>
                </c:pt>
                <c:pt idx="2">
                  <c:v>2963191.9598599998</c:v>
                </c:pt>
                <c:pt idx="3">
                  <c:v>2748423.2083400004</c:v>
                </c:pt>
                <c:pt idx="4">
                  <c:v>2408019.7858600002</c:v>
                </c:pt>
                <c:pt idx="5">
                  <c:v>2984263.70101</c:v>
                </c:pt>
                <c:pt idx="6">
                  <c:v>2311534.5773099996</c:v>
                </c:pt>
                <c:pt idx="7">
                  <c:v>2759796.1542100003</c:v>
                </c:pt>
                <c:pt idx="8">
                  <c:v>2981895.0395499999</c:v>
                </c:pt>
                <c:pt idx="9">
                  <c:v>3023913.1455300003</c:v>
                </c:pt>
                <c:pt idx="10">
                  <c:v>3317726.7452500006</c:v>
                </c:pt>
                <c:pt idx="11">
                  <c:v>3425225.9226499996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'2002_2023_AYLIK_IHR'!$A$2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'2002_2023_AYLIK_IHR'!$C$2:$N$2</c:f>
              <c:numCache>
                <c:formatCode>#,##0</c:formatCode>
                <c:ptCount val="12"/>
                <c:pt idx="0">
                  <c:v>2859209.3958099997</c:v>
                </c:pt>
                <c:pt idx="1">
                  <c:v>2544084.7905100002</c:v>
                </c:pt>
                <c:pt idx="2">
                  <c:v>3180971.1488699997</c:v>
                </c:pt>
                <c:pt idx="3">
                  <c:v>2552273.4632099997</c:v>
                </c:pt>
                <c:pt idx="4">
                  <c:v>2885977.4053500001</c:v>
                </c:pt>
                <c:pt idx="5">
                  <c:v>2567961.3706999999</c:v>
                </c:pt>
                <c:pt idx="6">
                  <c:v>3066363.6414800002</c:v>
                </c:pt>
                <c:pt idx="7">
                  <c:v>2827855.3799800002</c:v>
                </c:pt>
                <c:pt idx="8">
                  <c:v>3091488.3584600003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'2002_2023_AYLIK_IHR'!$A$70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'2002_2023_AYLIK_IHR'!$C$70:$N$70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'2002_2023_AYLIK_IHR'!$A$71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'2002_2023_AYLIK_IHR'!$A$72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'2002_2023_AYLIK_IHR'!$C$72:$N$72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'2002_2023_AYLIK_IHR'!$A$73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'2002_2023_AYLIK_IHR'!$C$73:$N$73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'2002_2023_AYLIK_IHR'!$A$74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'2002_2023_AYLIK_IHR'!$C$74:$N$74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'2002_2023_AYLIK_IHR'!$A$75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'2002_2023_AYLIK_IHR'!$C$75:$N$75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'2002_2023_AYLIK_IHR'!$A$76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'2002_2023_AYLIK_IHR'!$C$76:$N$76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'2002_2023_AYLIK_IHR'!$A$77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'2002_2023_AYLIK_IHR'!$C$77:$N$77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'2002_2023_AYLIK_IHR'!$A$78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'2002_2023_AYLIK_IHR'!$C$78:$N$78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'2002_2023_AYLIK_IHR'!$A$79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'2002_2023_AYLIK_IHR'!$C$79:$N$79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'2002_2023_AYLIK_IHR'!$A$81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'2002_2023_AYLIK_IHR'!$C$81:$N$81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'2002_2023_AYLIK_IHR'!$C$83:$N$83</c:f>
              <c:numCache>
                <c:formatCode>#,##0</c:formatCode>
                <c:ptCount val="12"/>
                <c:pt idx="0">
                  <c:v>19326962.783</c:v>
                </c:pt>
                <c:pt idx="1">
                  <c:v>18573956.467999998</c:v>
                </c:pt>
                <c:pt idx="2">
                  <c:v>23565285.094000001</c:v>
                </c:pt>
                <c:pt idx="3">
                  <c:v>19260492.999000002</c:v>
                </c:pt>
                <c:pt idx="4">
                  <c:v>21638909.903999999</c:v>
                </c:pt>
                <c:pt idx="5">
                  <c:v>20843930.550999999</c:v>
                </c:pt>
                <c:pt idx="6">
                  <c:v>20077952.831999999</c:v>
                </c:pt>
                <c:pt idx="7">
                  <c:v>21614821.339000002</c:v>
                </c:pt>
                <c:pt idx="8">
                  <c:v>22670179.862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'2002_2023_AYLIK_IHR'!$A$62:$A$83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'2002_2023_AYLIK_IHR'!$A$62:$A$82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'2002_2023_AYLIK_IHR'!$O$62:$O$83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187572491.83199996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'2002_2023_AYLIK_IHR'!$C$4:$N$4</c:f>
              <c:numCache>
                <c:formatCode>#,##0</c:formatCode>
                <c:ptCount val="12"/>
                <c:pt idx="0">
                  <c:v>981741.28518999997</c:v>
                </c:pt>
                <c:pt idx="1">
                  <c:v>822385.48898000002</c:v>
                </c:pt>
                <c:pt idx="2">
                  <c:v>1114363.3346299999</c:v>
                </c:pt>
                <c:pt idx="3">
                  <c:v>856958.83042000001</c:v>
                </c:pt>
                <c:pt idx="4">
                  <c:v>937016.05018999998</c:v>
                </c:pt>
                <c:pt idx="5">
                  <c:v>772425.89924000006</c:v>
                </c:pt>
                <c:pt idx="6">
                  <c:v>1363345.5797900001</c:v>
                </c:pt>
                <c:pt idx="7">
                  <c:v>1134140.87781</c:v>
                </c:pt>
                <c:pt idx="8">
                  <c:v>1223198.4532300001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'2002_2023_AYLIK_IHR'!$A$5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'2002_2023_AYLIK_IHR'!$C$5:$N$5</c:f>
              <c:numCache>
                <c:formatCode>#,##0</c:formatCode>
                <c:ptCount val="12"/>
                <c:pt idx="0">
                  <c:v>828945.51020000002</c:v>
                </c:pt>
                <c:pt idx="1">
                  <c:v>938099.47031999996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864789.17327999999</c:v>
                </c:pt>
                <c:pt idx="5">
                  <c:v>994703.55980000005</c:v>
                </c:pt>
                <c:pt idx="6">
                  <c:v>826188.48288000003</c:v>
                </c:pt>
                <c:pt idx="7">
                  <c:v>993070.82701000001</c:v>
                </c:pt>
                <c:pt idx="8">
                  <c:v>1008996.6328500001</c:v>
                </c:pt>
                <c:pt idx="9">
                  <c:v>1039700.78813</c:v>
                </c:pt>
                <c:pt idx="10">
                  <c:v>1072880.19361</c:v>
                </c:pt>
                <c:pt idx="11">
                  <c:v>1122200.5348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'2002_2023_AYLIK_IHR'!$C$6:$N$6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308067.32037999999</c:v>
                </c:pt>
                <c:pt idx="2">
                  <c:v>306941.33895</c:v>
                </c:pt>
                <c:pt idx="3">
                  <c:v>234999.91148000001</c:v>
                </c:pt>
                <c:pt idx="4">
                  <c:v>248974.95183000001</c:v>
                </c:pt>
                <c:pt idx="5">
                  <c:v>272508.66661000001</c:v>
                </c:pt>
                <c:pt idx="6">
                  <c:v>197155.48233</c:v>
                </c:pt>
                <c:pt idx="7">
                  <c:v>157811.78875000001</c:v>
                </c:pt>
                <c:pt idx="8">
                  <c:v>244715.99562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'2002_2023_AYLIK_IHR'!$A$7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209873.58611</c:v>
                </c:pt>
                <c:pt idx="4">
                  <c:v>189527.81724</c:v>
                </c:pt>
                <c:pt idx="5">
                  <c:v>293428.89767999999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178508.83384000001</c:v>
                </c:pt>
                <c:pt idx="9">
                  <c:v>238876.24402000001</c:v>
                </c:pt>
                <c:pt idx="10">
                  <c:v>354076.34114999999</c:v>
                </c:pt>
                <c:pt idx="11">
                  <c:v>414746.53094999999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'2002_2023_AYLIK_IHR'!$C$8:$N$8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170736.32375000001</c:v>
                </c:pt>
                <c:pt idx="2">
                  <c:v>208492.76095</c:v>
                </c:pt>
                <c:pt idx="3">
                  <c:v>168441.13790999999</c:v>
                </c:pt>
                <c:pt idx="4">
                  <c:v>185262.12427</c:v>
                </c:pt>
                <c:pt idx="5">
                  <c:v>169910.13815000001</c:v>
                </c:pt>
                <c:pt idx="6">
                  <c:v>185732.79667000001</c:v>
                </c:pt>
                <c:pt idx="7">
                  <c:v>222703.91385000001</c:v>
                </c:pt>
                <c:pt idx="8">
                  <c:v>219233.72026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'2002_2023_AYLIK_IHR'!$A$9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229732.79753000001</c:v>
                </c:pt>
                <c:pt idx="3">
                  <c:v>206672.23843999999</c:v>
                </c:pt>
                <c:pt idx="4">
                  <c:v>157716.62091999999</c:v>
                </c:pt>
                <c:pt idx="5">
                  <c:v>182173.97292</c:v>
                </c:pt>
                <c:pt idx="6">
                  <c:v>160742.92937999999</c:v>
                </c:pt>
                <c:pt idx="7">
                  <c:v>235788.68835000001</c:v>
                </c:pt>
                <c:pt idx="8">
                  <c:v>261484.11749999999</c:v>
                </c:pt>
                <c:pt idx="9">
                  <c:v>246193.94370999999</c:v>
                </c:pt>
                <c:pt idx="10">
                  <c:v>231119.84904999999</c:v>
                </c:pt>
                <c:pt idx="11">
                  <c:v>237137.17118999999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3445192</xdr:colOff>
      <xdr:row>3</xdr:row>
      <xdr:rowOff>122872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436720</xdr:colOff>
      <xdr:row>3</xdr:row>
      <xdr:rowOff>130492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J2" sqref="J2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41" t="s">
        <v>124</v>
      </c>
      <c r="C1" s="141"/>
      <c r="D1" s="141"/>
      <c r="E1" s="141"/>
      <c r="F1" s="141"/>
      <c r="G1" s="141"/>
      <c r="H1" s="141"/>
      <c r="I1" s="141"/>
      <c r="J1" s="141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38" t="s">
        <v>125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</row>
    <row r="6" spans="1:13" ht="17.399999999999999" x14ac:dyDescent="0.25">
      <c r="A6" s="3"/>
      <c r="B6" s="137" t="s">
        <v>126</v>
      </c>
      <c r="C6" s="137"/>
      <c r="D6" s="137"/>
      <c r="E6" s="137"/>
      <c r="F6" s="137" t="s">
        <v>127</v>
      </c>
      <c r="G6" s="137"/>
      <c r="H6" s="137"/>
      <c r="I6" s="137"/>
      <c r="J6" s="137" t="s">
        <v>104</v>
      </c>
      <c r="K6" s="137"/>
      <c r="L6" s="137"/>
      <c r="M6" s="137"/>
    </row>
    <row r="7" spans="1:13" ht="28.2" x14ac:dyDescent="0.3">
      <c r="A7" s="4" t="s">
        <v>1</v>
      </c>
      <c r="B7" s="5">
        <v>2022</v>
      </c>
      <c r="C7" s="6">
        <v>2023</v>
      </c>
      <c r="D7" s="7" t="s">
        <v>118</v>
      </c>
      <c r="E7" s="7" t="s">
        <v>119</v>
      </c>
      <c r="F7" s="5">
        <v>2022</v>
      </c>
      <c r="G7" s="6">
        <v>2023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5" t="s">
        <v>2</v>
      </c>
      <c r="B8" s="8">
        <f>B9+B18+B20</f>
        <v>2981895.0395499999</v>
      </c>
      <c r="C8" s="8">
        <f>C9+C18+C20</f>
        <v>3091488.3584600003</v>
      </c>
      <c r="D8" s="10">
        <f t="shared" ref="D8:D46" si="0">(C8-B8)/B8*100</f>
        <v>3.6752909628415091</v>
      </c>
      <c r="E8" s="10">
        <f>C8/C$44*100</f>
        <v>15.999330131791423</v>
      </c>
      <c r="F8" s="8">
        <f>F9+F18+F20</f>
        <v>24448902.507190004</v>
      </c>
      <c r="G8" s="8">
        <f>G9+G18+G20</f>
        <v>25576184.954369999</v>
      </c>
      <c r="H8" s="10">
        <f t="shared" ref="H8:H46" si="1">(G8-F8)/F8*100</f>
        <v>4.6107691208162862</v>
      </c>
      <c r="I8" s="10">
        <f t="shared" ref="I8:I44" si="2">G8/G$44*100</f>
        <v>15.686723329975957</v>
      </c>
      <c r="J8" s="8">
        <f>J9+J18+J20</f>
        <v>33506879.609609999</v>
      </c>
      <c r="K8" s="8">
        <f>K9+K18+K20</f>
        <v>35343050.767799996</v>
      </c>
      <c r="L8" s="10">
        <f t="shared" ref="L8:L46" si="3">(K8-J8)/J8*100</f>
        <v>5.4799825575622112</v>
      </c>
      <c r="M8" s="10">
        <f t="shared" ref="M8:M44" si="4">K8/K$44*100</f>
        <v>16.000461775228807</v>
      </c>
    </row>
    <row r="9" spans="1:13" ht="15.6" x14ac:dyDescent="0.3">
      <c r="A9" s="9" t="s">
        <v>3</v>
      </c>
      <c r="B9" s="8">
        <f>B10+B11+B12+B13+B14+B15+B16+B17</f>
        <v>1866624.34849</v>
      </c>
      <c r="C9" s="8">
        <f>C10+C11+C12+C13+C14+C15+C16+C17</f>
        <v>2115173.4281800003</v>
      </c>
      <c r="D9" s="10">
        <f t="shared" si="0"/>
        <v>13.315431135946731</v>
      </c>
      <c r="E9" s="10">
        <f t="shared" ref="E9:E44" si="5">C9/C$44*100</f>
        <v>10.946623127606612</v>
      </c>
      <c r="F9" s="8">
        <f>F10+F11+F12+F13+F14+F15+F16+F17</f>
        <v>15186804.493180003</v>
      </c>
      <c r="G9" s="8">
        <f>G10+G11+G12+G13+G14+G15+G16+G17</f>
        <v>17048605.013980001</v>
      </c>
      <c r="H9" s="10">
        <f t="shared" si="1"/>
        <v>12.259330273436287</v>
      </c>
      <c r="I9" s="10">
        <f t="shared" si="2"/>
        <v>10.456475447510025</v>
      </c>
      <c r="J9" s="8">
        <f>J10+J11+J12+J13+J14+J15+J16+J17</f>
        <v>21206596.693560001</v>
      </c>
      <c r="K9" s="8">
        <f>K10+K11+K12+K13+K14+K15+K16+K17</f>
        <v>23578257.83179</v>
      </c>
      <c r="L9" s="10">
        <f t="shared" si="3"/>
        <v>11.183600897876383</v>
      </c>
      <c r="M9" s="10">
        <f t="shared" si="4"/>
        <v>10.674319419753044</v>
      </c>
    </row>
    <row r="10" spans="1:13" ht="13.8" x14ac:dyDescent="0.25">
      <c r="A10" s="11" t="s">
        <v>130</v>
      </c>
      <c r="B10" s="12">
        <v>1008996.6328500001</v>
      </c>
      <c r="C10" s="12">
        <v>1223198.4532300001</v>
      </c>
      <c r="D10" s="13">
        <f t="shared" si="0"/>
        <v>21.229190802645999</v>
      </c>
      <c r="E10" s="13">
        <f t="shared" si="5"/>
        <v>6.3303993419118729</v>
      </c>
      <c r="F10" s="12">
        <v>8227267.3512899997</v>
      </c>
      <c r="G10" s="12">
        <v>9205575.7994800005</v>
      </c>
      <c r="H10" s="13">
        <f t="shared" si="1"/>
        <v>11.891049681722162</v>
      </c>
      <c r="I10" s="13">
        <f t="shared" si="2"/>
        <v>5.6460852514632611</v>
      </c>
      <c r="J10" s="12">
        <v>10969580.10365</v>
      </c>
      <c r="K10" s="12">
        <v>12440357.316020001</v>
      </c>
      <c r="L10" s="13">
        <f t="shared" si="3"/>
        <v>13.407780411582179</v>
      </c>
      <c r="M10" s="13">
        <f t="shared" si="4"/>
        <v>5.6319830173380492</v>
      </c>
    </row>
    <row r="11" spans="1:13" ht="13.8" x14ac:dyDescent="0.25">
      <c r="A11" s="11" t="s">
        <v>131</v>
      </c>
      <c r="B11" s="12">
        <v>178508.83384000001</v>
      </c>
      <c r="C11" s="12">
        <v>244715.99562</v>
      </c>
      <c r="D11" s="13">
        <f t="shared" si="0"/>
        <v>37.089011426371435</v>
      </c>
      <c r="E11" s="13">
        <f t="shared" si="5"/>
        <v>1.2664747682908226</v>
      </c>
      <c r="F11" s="12">
        <v>1944273.10564</v>
      </c>
      <c r="G11" s="12">
        <v>2295351.9177399999</v>
      </c>
      <c r="H11" s="13">
        <f t="shared" si="1"/>
        <v>18.057072902031155</v>
      </c>
      <c r="I11" s="13">
        <f t="shared" si="2"/>
        <v>1.4078155339725504</v>
      </c>
      <c r="J11" s="12">
        <v>3010207.8646300002</v>
      </c>
      <c r="K11" s="12">
        <v>3303051.0338599999</v>
      </c>
      <c r="L11" s="13">
        <f t="shared" si="3"/>
        <v>9.7283371248514925</v>
      </c>
      <c r="M11" s="13">
        <f t="shared" si="4"/>
        <v>1.495353136211357</v>
      </c>
    </row>
    <row r="12" spans="1:13" ht="13.8" x14ac:dyDescent="0.25">
      <c r="A12" s="11" t="s">
        <v>132</v>
      </c>
      <c r="B12" s="12">
        <v>261484.11749999999</v>
      </c>
      <c r="C12" s="12">
        <v>219233.72026</v>
      </c>
      <c r="D12" s="13">
        <f t="shared" si="0"/>
        <v>-16.157921040844858</v>
      </c>
      <c r="E12" s="13">
        <f t="shared" si="5"/>
        <v>1.1345967572097955</v>
      </c>
      <c r="F12" s="12">
        <v>1810078.82911</v>
      </c>
      <c r="G12" s="12">
        <v>1700954.4662800001</v>
      </c>
      <c r="H12" s="13">
        <f t="shared" si="1"/>
        <v>-6.0287077598523986</v>
      </c>
      <c r="I12" s="13">
        <f t="shared" si="2"/>
        <v>1.0432518437376357</v>
      </c>
      <c r="J12" s="12">
        <v>2367223.62518</v>
      </c>
      <c r="K12" s="12">
        <v>2415405.4302300001</v>
      </c>
      <c r="L12" s="13">
        <f t="shared" si="3"/>
        <v>2.0353719242024044</v>
      </c>
      <c r="M12" s="13">
        <f t="shared" si="4"/>
        <v>1.093499327830689</v>
      </c>
    </row>
    <row r="13" spans="1:13" ht="13.8" x14ac:dyDescent="0.25">
      <c r="A13" s="11" t="s">
        <v>133</v>
      </c>
      <c r="B13" s="12">
        <v>146579.94868</v>
      </c>
      <c r="C13" s="12">
        <v>135478.37847</v>
      </c>
      <c r="D13" s="13">
        <f t="shared" si="0"/>
        <v>-7.5737304522025335</v>
      </c>
      <c r="E13" s="13">
        <f t="shared" si="5"/>
        <v>0.70113907979943602</v>
      </c>
      <c r="F13" s="12">
        <v>1079560.7579900001</v>
      </c>
      <c r="G13" s="12">
        <v>1076465.92337</v>
      </c>
      <c r="H13" s="13">
        <f t="shared" si="1"/>
        <v>-0.28667535357271323</v>
      </c>
      <c r="I13" s="13">
        <f t="shared" si="2"/>
        <v>0.66023228812970702</v>
      </c>
      <c r="J13" s="12">
        <v>1619928.4914299999</v>
      </c>
      <c r="K13" s="12">
        <v>1566371.7523099999</v>
      </c>
      <c r="L13" s="13">
        <f t="shared" si="3"/>
        <v>-3.3061174862553693</v>
      </c>
      <c r="M13" s="13">
        <f t="shared" si="4"/>
        <v>0.7091258622039549</v>
      </c>
    </row>
    <row r="14" spans="1:13" ht="13.8" x14ac:dyDescent="0.25">
      <c r="A14" s="11" t="s">
        <v>134</v>
      </c>
      <c r="B14" s="12">
        <v>135250.18925</v>
      </c>
      <c r="C14" s="12">
        <v>151780.11598999999</v>
      </c>
      <c r="D14" s="13">
        <f t="shared" si="0"/>
        <v>12.221740192500318</v>
      </c>
      <c r="E14" s="13">
        <f t="shared" si="5"/>
        <v>0.78550520060029672</v>
      </c>
      <c r="F14" s="12">
        <v>1142913.5083600001</v>
      </c>
      <c r="G14" s="12">
        <v>1209910.1324400001</v>
      </c>
      <c r="H14" s="13">
        <f t="shared" si="1"/>
        <v>5.8619154984120705</v>
      </c>
      <c r="I14" s="13">
        <f t="shared" si="2"/>
        <v>0.74207805173374652</v>
      </c>
      <c r="J14" s="12">
        <v>1918249.4963400001</v>
      </c>
      <c r="K14" s="12">
        <v>1813939.3220299999</v>
      </c>
      <c r="L14" s="13">
        <f t="shared" si="3"/>
        <v>-5.4377793143708812</v>
      </c>
      <c r="M14" s="13">
        <f t="shared" si="4"/>
        <v>0.82120434298128731</v>
      </c>
    </row>
    <row r="15" spans="1:13" ht="13.8" x14ac:dyDescent="0.25">
      <c r="A15" s="11" t="s">
        <v>135</v>
      </c>
      <c r="B15" s="12">
        <v>44324.273529999999</v>
      </c>
      <c r="C15" s="12">
        <v>53867.086569999999</v>
      </c>
      <c r="D15" s="13">
        <f t="shared" si="0"/>
        <v>21.529541896588871</v>
      </c>
      <c r="E15" s="13">
        <f t="shared" si="5"/>
        <v>0.27877746940652731</v>
      </c>
      <c r="F15" s="12">
        <v>290135.88397999998</v>
      </c>
      <c r="G15" s="12">
        <v>742599.27694999997</v>
      </c>
      <c r="H15" s="13">
        <f t="shared" si="1"/>
        <v>155.94878743133677</v>
      </c>
      <c r="I15" s="13">
        <f t="shared" si="2"/>
        <v>0.45546078992381073</v>
      </c>
      <c r="J15" s="12">
        <v>385705.01452999999</v>
      </c>
      <c r="K15" s="12">
        <v>947926.11366999999</v>
      </c>
      <c r="L15" s="13">
        <f t="shared" si="3"/>
        <v>145.76452935803633</v>
      </c>
      <c r="M15" s="13">
        <f t="shared" si="4"/>
        <v>0.42914392555315206</v>
      </c>
    </row>
    <row r="16" spans="1:13" ht="13.8" x14ac:dyDescent="0.25">
      <c r="A16" s="11" t="s">
        <v>136</v>
      </c>
      <c r="B16" s="12">
        <v>83802.197409999993</v>
      </c>
      <c r="C16" s="12">
        <v>80368.199940000006</v>
      </c>
      <c r="D16" s="13">
        <f t="shared" si="0"/>
        <v>-4.0977415582544303</v>
      </c>
      <c r="E16" s="13">
        <f t="shared" si="5"/>
        <v>0.41592825650438781</v>
      </c>
      <c r="F16" s="12">
        <v>586677.63</v>
      </c>
      <c r="G16" s="12">
        <v>711399.17304999998</v>
      </c>
      <c r="H16" s="13">
        <f t="shared" si="1"/>
        <v>21.258956652224832</v>
      </c>
      <c r="I16" s="13">
        <f t="shared" si="2"/>
        <v>0.43632473039738084</v>
      </c>
      <c r="J16" s="12">
        <v>798512.07343999995</v>
      </c>
      <c r="K16" s="12">
        <v>953592.70022999996</v>
      </c>
      <c r="L16" s="13">
        <f t="shared" si="3"/>
        <v>19.421199997879899</v>
      </c>
      <c r="M16" s="13">
        <f t="shared" si="4"/>
        <v>0.43170929553903648</v>
      </c>
    </row>
    <row r="17" spans="1:13" ht="13.8" x14ac:dyDescent="0.25">
      <c r="A17" s="11" t="s">
        <v>137</v>
      </c>
      <c r="B17" s="12">
        <v>7678.1554299999998</v>
      </c>
      <c r="C17" s="12">
        <v>6531.4781000000003</v>
      </c>
      <c r="D17" s="13">
        <f t="shared" si="0"/>
        <v>-14.934281292609878</v>
      </c>
      <c r="E17" s="13">
        <f t="shared" si="5"/>
        <v>3.3802253883472903E-2</v>
      </c>
      <c r="F17" s="12">
        <v>105897.42681</v>
      </c>
      <c r="G17" s="12">
        <v>106348.32467</v>
      </c>
      <c r="H17" s="13">
        <f t="shared" si="1"/>
        <v>0.42578736196205536</v>
      </c>
      <c r="I17" s="13">
        <f t="shared" si="2"/>
        <v>6.5226958151931302E-2</v>
      </c>
      <c r="J17" s="12">
        <v>137190.02436000001</v>
      </c>
      <c r="K17" s="12">
        <v>137614.16344</v>
      </c>
      <c r="L17" s="13">
        <f t="shared" si="3"/>
        <v>0.30916174990027789</v>
      </c>
      <c r="M17" s="13">
        <f t="shared" si="4"/>
        <v>6.2300512095517423E-2</v>
      </c>
    </row>
    <row r="18" spans="1:13" ht="15.6" x14ac:dyDescent="0.3">
      <c r="A18" s="9" t="s">
        <v>12</v>
      </c>
      <c r="B18" s="8">
        <f>B19</f>
        <v>355787.51679000002</v>
      </c>
      <c r="C18" s="8">
        <f>C19</f>
        <v>294880.52227000002</v>
      </c>
      <c r="D18" s="10">
        <f t="shared" si="0"/>
        <v>-17.118923977298998</v>
      </c>
      <c r="E18" s="10">
        <f t="shared" si="5"/>
        <v>1.5260904387112044</v>
      </c>
      <c r="F18" s="8">
        <f>F19</f>
        <v>3047453.8476399998</v>
      </c>
      <c r="G18" s="8">
        <f>G19</f>
        <v>2582544.3555999999</v>
      </c>
      <c r="H18" s="10">
        <f t="shared" si="1"/>
        <v>-15.255669660101129</v>
      </c>
      <c r="I18" s="10">
        <f t="shared" si="2"/>
        <v>1.583960190543052</v>
      </c>
      <c r="J18" s="8">
        <f>J19</f>
        <v>4064797.0337</v>
      </c>
      <c r="K18" s="8">
        <f>K19</f>
        <v>3598671.0237599998</v>
      </c>
      <c r="L18" s="10">
        <f t="shared" si="3"/>
        <v>-11.467387081703977</v>
      </c>
      <c r="M18" s="10">
        <f t="shared" si="4"/>
        <v>1.6291858486012532</v>
      </c>
    </row>
    <row r="19" spans="1:13" ht="13.8" x14ac:dyDescent="0.25">
      <c r="A19" s="11" t="s">
        <v>138</v>
      </c>
      <c r="B19" s="12">
        <v>355787.51679000002</v>
      </c>
      <c r="C19" s="12">
        <v>294880.52227000002</v>
      </c>
      <c r="D19" s="13">
        <f t="shared" si="0"/>
        <v>-17.118923977298998</v>
      </c>
      <c r="E19" s="13">
        <f t="shared" si="5"/>
        <v>1.5260904387112044</v>
      </c>
      <c r="F19" s="12">
        <v>3047453.8476399998</v>
      </c>
      <c r="G19" s="12">
        <v>2582544.3555999999</v>
      </c>
      <c r="H19" s="13">
        <f t="shared" si="1"/>
        <v>-15.255669660101129</v>
      </c>
      <c r="I19" s="13">
        <f t="shared" si="2"/>
        <v>1.583960190543052</v>
      </c>
      <c r="J19" s="12">
        <v>4064797.0337</v>
      </c>
      <c r="K19" s="12">
        <v>3598671.0237599998</v>
      </c>
      <c r="L19" s="13">
        <f t="shared" si="3"/>
        <v>-11.467387081703977</v>
      </c>
      <c r="M19" s="13">
        <f t="shared" si="4"/>
        <v>1.6291858486012532</v>
      </c>
    </row>
    <row r="20" spans="1:13" ht="15.6" x14ac:dyDescent="0.3">
      <c r="A20" s="9" t="s">
        <v>110</v>
      </c>
      <c r="B20" s="8">
        <f>B21</f>
        <v>759483.17426999996</v>
      </c>
      <c r="C20" s="8">
        <f>C21</f>
        <v>681434.40801000001</v>
      </c>
      <c r="D20" s="10">
        <f t="shared" si="0"/>
        <v>-10.276562918595117</v>
      </c>
      <c r="E20" s="10">
        <f t="shared" si="5"/>
        <v>3.5266165654736068</v>
      </c>
      <c r="F20" s="8">
        <f>F21</f>
        <v>6214644.1663699998</v>
      </c>
      <c r="G20" s="8">
        <f>G21</f>
        <v>5945035.5847899998</v>
      </c>
      <c r="H20" s="10">
        <f t="shared" si="1"/>
        <v>-4.3382786586392692</v>
      </c>
      <c r="I20" s="10">
        <f t="shared" si="2"/>
        <v>3.646287691922883</v>
      </c>
      <c r="J20" s="8">
        <f>J21</f>
        <v>8235485.8823499996</v>
      </c>
      <c r="K20" s="8">
        <f>K21</f>
        <v>8166121.9122500001</v>
      </c>
      <c r="L20" s="10">
        <f t="shared" si="3"/>
        <v>-0.84225716722625876</v>
      </c>
      <c r="M20" s="10">
        <f t="shared" si="4"/>
        <v>3.6969565068745149</v>
      </c>
    </row>
    <row r="21" spans="1:13" ht="13.8" x14ac:dyDescent="0.25">
      <c r="A21" s="11" t="s">
        <v>139</v>
      </c>
      <c r="B21" s="12">
        <v>759483.17426999996</v>
      </c>
      <c r="C21" s="12">
        <v>681434.40801000001</v>
      </c>
      <c r="D21" s="13">
        <f t="shared" si="0"/>
        <v>-10.276562918595117</v>
      </c>
      <c r="E21" s="13">
        <f t="shared" si="5"/>
        <v>3.5266165654736068</v>
      </c>
      <c r="F21" s="12">
        <v>6214644.1663699998</v>
      </c>
      <c r="G21" s="12">
        <v>5945035.5847899998</v>
      </c>
      <c r="H21" s="13">
        <f t="shared" si="1"/>
        <v>-4.3382786586392692</v>
      </c>
      <c r="I21" s="13">
        <f t="shared" si="2"/>
        <v>3.646287691922883</v>
      </c>
      <c r="J21" s="12">
        <v>8235485.8823499996</v>
      </c>
      <c r="K21" s="12">
        <v>8166121.9122500001</v>
      </c>
      <c r="L21" s="13">
        <f t="shared" si="3"/>
        <v>-0.84225716722625876</v>
      </c>
      <c r="M21" s="13">
        <f t="shared" si="4"/>
        <v>3.6969565068745149</v>
      </c>
    </row>
    <row r="22" spans="1:13" ht="16.8" x14ac:dyDescent="0.3">
      <c r="A22" s="85" t="s">
        <v>14</v>
      </c>
      <c r="B22" s="8">
        <f>B23+B27+B29</f>
        <v>16237717.199350001</v>
      </c>
      <c r="C22" s="8">
        <f>C23+C27+C29</f>
        <v>15744110.33557</v>
      </c>
      <c r="D22" s="10">
        <f t="shared" si="0"/>
        <v>-3.0398784368517044</v>
      </c>
      <c r="E22" s="10">
        <f t="shared" si="5"/>
        <v>81.480241774422666</v>
      </c>
      <c r="F22" s="8">
        <f>F23+F27+F29</f>
        <v>139143022.78536001</v>
      </c>
      <c r="G22" s="8">
        <f>G23+G27+G29</f>
        <v>133206776.36643001</v>
      </c>
      <c r="H22" s="10">
        <f t="shared" si="1"/>
        <v>-4.266291115500028</v>
      </c>
      <c r="I22" s="10">
        <f t="shared" si="2"/>
        <v>81.70013824447021</v>
      </c>
      <c r="J22" s="8">
        <f>J23+J27+J29</f>
        <v>187943582.26424</v>
      </c>
      <c r="K22" s="8">
        <f>K23+K27+K29</f>
        <v>179803361.43379003</v>
      </c>
      <c r="L22" s="10">
        <f t="shared" si="3"/>
        <v>-4.331204466990096</v>
      </c>
      <c r="M22" s="10">
        <f t="shared" si="4"/>
        <v>81.400353087235445</v>
      </c>
    </row>
    <row r="23" spans="1:13" ht="15.6" x14ac:dyDescent="0.3">
      <c r="A23" s="9" t="s">
        <v>15</v>
      </c>
      <c r="B23" s="8">
        <f>B24+B25+B26</f>
        <v>1388655.4472699999</v>
      </c>
      <c r="C23" s="8">
        <f>C24+C25+C26</f>
        <v>1288265.1318000001</v>
      </c>
      <c r="D23" s="10">
        <f>(C23-B23)/B23*100</f>
        <v>-7.2293178028689677</v>
      </c>
      <c r="E23" s="10">
        <f t="shared" si="5"/>
        <v>6.667137880218764</v>
      </c>
      <c r="F23" s="8">
        <f>F24+F25+F26</f>
        <v>11392500.946450001</v>
      </c>
      <c r="G23" s="8">
        <f>G24+G25+G26</f>
        <v>10601771.378769999</v>
      </c>
      <c r="H23" s="10">
        <f t="shared" si="1"/>
        <v>-6.9407900108746468</v>
      </c>
      <c r="I23" s="10">
        <f t="shared" si="2"/>
        <v>6.5024183521947503</v>
      </c>
      <c r="J23" s="8">
        <f>J24+J25+J26</f>
        <v>15482604.43338</v>
      </c>
      <c r="K23" s="8">
        <f>K24+K25+K26</f>
        <v>14371132.560789999</v>
      </c>
      <c r="L23" s="10">
        <f t="shared" si="3"/>
        <v>-7.1788430517135984</v>
      </c>
      <c r="M23" s="10">
        <f t="shared" si="4"/>
        <v>6.5060811732518093</v>
      </c>
    </row>
    <row r="24" spans="1:13" ht="13.8" x14ac:dyDescent="0.25">
      <c r="A24" s="11" t="s">
        <v>140</v>
      </c>
      <c r="B24" s="12">
        <v>933403.24902999995</v>
      </c>
      <c r="C24" s="12">
        <v>871977.54810000001</v>
      </c>
      <c r="D24" s="13">
        <f t="shared" si="0"/>
        <v>-6.5808321316466394</v>
      </c>
      <c r="E24" s="13">
        <f t="shared" si="5"/>
        <v>4.5127314231619948</v>
      </c>
      <c r="F24" s="12">
        <v>7879657.2249999996</v>
      </c>
      <c r="G24" s="12">
        <v>7156799.1843400002</v>
      </c>
      <c r="H24" s="13">
        <f t="shared" si="1"/>
        <v>-9.1737244402785496</v>
      </c>
      <c r="I24" s="13">
        <f t="shared" si="2"/>
        <v>4.3895025365679903</v>
      </c>
      <c r="J24" s="12">
        <v>10664229.32234</v>
      </c>
      <c r="K24" s="12">
        <v>9629132.6698599998</v>
      </c>
      <c r="L24" s="13">
        <f t="shared" si="3"/>
        <v>-9.7062490049011281</v>
      </c>
      <c r="M24" s="13">
        <f t="shared" si="4"/>
        <v>4.359288908728586</v>
      </c>
    </row>
    <row r="25" spans="1:13" ht="13.8" x14ac:dyDescent="0.25">
      <c r="A25" s="11" t="s">
        <v>141</v>
      </c>
      <c r="B25" s="12">
        <v>209733.83264000001</v>
      </c>
      <c r="C25" s="12">
        <v>159573.83327</v>
      </c>
      <c r="D25" s="13">
        <f t="shared" si="0"/>
        <v>-23.916026679442652</v>
      </c>
      <c r="E25" s="13">
        <f t="shared" si="5"/>
        <v>0.82583990067294477</v>
      </c>
      <c r="F25" s="12">
        <v>1533031.1291700001</v>
      </c>
      <c r="G25" s="12">
        <v>1487816.48972</v>
      </c>
      <c r="H25" s="13">
        <f t="shared" si="1"/>
        <v>-2.9493621225082256</v>
      </c>
      <c r="I25" s="13">
        <f t="shared" si="2"/>
        <v>0.91252724679823349</v>
      </c>
      <c r="J25" s="12">
        <v>1998894.5113900001</v>
      </c>
      <c r="K25" s="12">
        <v>2011276.6328700001</v>
      </c>
      <c r="L25" s="13">
        <f t="shared" si="3"/>
        <v>0.61944847061437169</v>
      </c>
      <c r="M25" s="13">
        <f t="shared" si="4"/>
        <v>0.91054264373144678</v>
      </c>
    </row>
    <row r="26" spans="1:13" ht="13.8" x14ac:dyDescent="0.25">
      <c r="A26" s="11" t="s">
        <v>142</v>
      </c>
      <c r="B26" s="12">
        <v>245518.36559999999</v>
      </c>
      <c r="C26" s="12">
        <v>256713.75042999999</v>
      </c>
      <c r="D26" s="13">
        <f t="shared" si="0"/>
        <v>4.5598970987936536</v>
      </c>
      <c r="E26" s="13">
        <f t="shared" si="5"/>
        <v>1.3285665563838236</v>
      </c>
      <c r="F26" s="12">
        <v>1979812.59228</v>
      </c>
      <c r="G26" s="12">
        <v>1957155.70471</v>
      </c>
      <c r="H26" s="13">
        <f t="shared" si="1"/>
        <v>-1.1443955684668015</v>
      </c>
      <c r="I26" s="13">
        <f t="shared" si="2"/>
        <v>1.2003885688285265</v>
      </c>
      <c r="J26" s="12">
        <v>2819480.5996500002</v>
      </c>
      <c r="K26" s="12">
        <v>2730723.2580599999</v>
      </c>
      <c r="L26" s="13">
        <f t="shared" si="3"/>
        <v>-3.1480032741143291</v>
      </c>
      <c r="M26" s="13">
        <f t="shared" si="4"/>
        <v>1.2362496207917781</v>
      </c>
    </row>
    <row r="27" spans="1:13" ht="15.6" x14ac:dyDescent="0.3">
      <c r="A27" s="9" t="s">
        <v>19</v>
      </c>
      <c r="B27" s="8">
        <f>B28</f>
        <v>2938451.7553099999</v>
      </c>
      <c r="C27" s="8">
        <f>C28</f>
        <v>2846240.6986400001</v>
      </c>
      <c r="D27" s="10">
        <f t="shared" si="0"/>
        <v>-3.1380830569488727</v>
      </c>
      <c r="E27" s="10">
        <f t="shared" si="5"/>
        <v>14.730103850291185</v>
      </c>
      <c r="F27" s="8">
        <f>F28</f>
        <v>25626018.39542</v>
      </c>
      <c r="G27" s="8">
        <f>G28</f>
        <v>22309301.625</v>
      </c>
      <c r="H27" s="10">
        <f t="shared" si="1"/>
        <v>-12.942770582779175</v>
      </c>
      <c r="I27" s="10">
        <f t="shared" si="2"/>
        <v>13.683035327618837</v>
      </c>
      <c r="J27" s="8">
        <f>J28</f>
        <v>32769899.094310001</v>
      </c>
      <c r="K27" s="8">
        <f>K28</f>
        <v>30221217.941380002</v>
      </c>
      <c r="L27" s="10">
        <f t="shared" si="3"/>
        <v>-7.7775068687121447</v>
      </c>
      <c r="M27" s="10">
        <f t="shared" si="4"/>
        <v>13.681712018829483</v>
      </c>
    </row>
    <row r="28" spans="1:13" ht="13.8" x14ac:dyDescent="0.25">
      <c r="A28" s="11" t="s">
        <v>143</v>
      </c>
      <c r="B28" s="12">
        <v>2938451.7553099999</v>
      </c>
      <c r="C28" s="12">
        <v>2846240.6986400001</v>
      </c>
      <c r="D28" s="13">
        <f t="shared" si="0"/>
        <v>-3.1380830569488727</v>
      </c>
      <c r="E28" s="13">
        <f t="shared" si="5"/>
        <v>14.730103850291185</v>
      </c>
      <c r="F28" s="12">
        <v>25626018.39542</v>
      </c>
      <c r="G28" s="12">
        <v>22309301.625</v>
      </c>
      <c r="H28" s="13">
        <f t="shared" si="1"/>
        <v>-12.942770582779175</v>
      </c>
      <c r="I28" s="13">
        <f t="shared" si="2"/>
        <v>13.683035327618837</v>
      </c>
      <c r="J28" s="12">
        <v>32769899.094310001</v>
      </c>
      <c r="K28" s="12">
        <v>30221217.941380002</v>
      </c>
      <c r="L28" s="13">
        <f t="shared" si="3"/>
        <v>-7.7775068687121447</v>
      </c>
      <c r="M28" s="13">
        <f t="shared" si="4"/>
        <v>13.681712018829483</v>
      </c>
    </row>
    <row r="29" spans="1:13" ht="15.6" x14ac:dyDescent="0.3">
      <c r="A29" s="9" t="s">
        <v>21</v>
      </c>
      <c r="B29" s="8">
        <f>B30+B31+B32+B33+B34+B35+B36+B37+B38+B39+B40+B41</f>
        <v>11910609.996770002</v>
      </c>
      <c r="C29" s="8">
        <f>C30+C31+C32+C33+C34+C35+C36+C37+C38+C39+C40+C41</f>
        <v>11609604.50513</v>
      </c>
      <c r="D29" s="10">
        <f t="shared" si="0"/>
        <v>-2.5272046664413508</v>
      </c>
      <c r="E29" s="10">
        <f t="shared" si="5"/>
        <v>60.083000043912726</v>
      </c>
      <c r="F29" s="8">
        <f>F30+F31+F32+F33+F34+F35+F36+F37+F38+F39+F40+F41</f>
        <v>102124503.44349</v>
      </c>
      <c r="G29" s="8">
        <f>G30+G31+G32+G33+G34+G35+G36+G37+G38+G39+G40+G41</f>
        <v>100295703.36266001</v>
      </c>
      <c r="H29" s="10">
        <f t="shared" si="1"/>
        <v>-1.7907554202620419</v>
      </c>
      <c r="I29" s="10">
        <f t="shared" si="2"/>
        <v>61.514684564656619</v>
      </c>
      <c r="J29" s="8">
        <f>J30+J31+J32+J33+J34+J35+J36+J37+J38+J39+J40+J41</f>
        <v>139691078.73655</v>
      </c>
      <c r="K29" s="8">
        <f>K30+K31+K32+K33+K34+K35+K36+K37+K38+K39+K40+K41</f>
        <v>135211010.93162003</v>
      </c>
      <c r="L29" s="10">
        <f t="shared" si="3"/>
        <v>-3.2071252118964182</v>
      </c>
      <c r="M29" s="10">
        <f t="shared" si="4"/>
        <v>61.212559895154151</v>
      </c>
    </row>
    <row r="30" spans="1:13" ht="13.8" x14ac:dyDescent="0.25">
      <c r="A30" s="11" t="s">
        <v>144</v>
      </c>
      <c r="B30" s="12">
        <v>1920012.1948500001</v>
      </c>
      <c r="C30" s="12">
        <v>1673635.68334</v>
      </c>
      <c r="D30" s="13">
        <f t="shared" si="0"/>
        <v>-12.832028472050833</v>
      </c>
      <c r="E30" s="13">
        <f t="shared" si="5"/>
        <v>8.6615399164698008</v>
      </c>
      <c r="F30" s="12">
        <v>16157420.53514</v>
      </c>
      <c r="G30" s="12">
        <v>14887598.71355</v>
      </c>
      <c r="H30" s="13">
        <f t="shared" si="1"/>
        <v>-7.85906276827001</v>
      </c>
      <c r="I30" s="13">
        <f t="shared" si="2"/>
        <v>9.1310585407407352</v>
      </c>
      <c r="J30" s="12">
        <v>21603398.15628</v>
      </c>
      <c r="K30" s="12">
        <v>19924007.781550001</v>
      </c>
      <c r="L30" s="13">
        <f t="shared" si="3"/>
        <v>-7.7737324590382002</v>
      </c>
      <c r="M30" s="13">
        <f t="shared" si="4"/>
        <v>9.0199719037411246</v>
      </c>
    </row>
    <row r="31" spans="1:13" ht="13.8" x14ac:dyDescent="0.25">
      <c r="A31" s="11" t="s">
        <v>145</v>
      </c>
      <c r="B31" s="12">
        <v>2751297.0780400001</v>
      </c>
      <c r="C31" s="12">
        <v>2822475.7995699998</v>
      </c>
      <c r="D31" s="13">
        <f t="shared" si="0"/>
        <v>2.5870969041520899</v>
      </c>
      <c r="E31" s="13">
        <f t="shared" si="5"/>
        <v>14.607113749186926</v>
      </c>
      <c r="F31" s="12">
        <v>22314529.875849999</v>
      </c>
      <c r="G31" s="12">
        <v>25619838.27688</v>
      </c>
      <c r="H31" s="13">
        <f t="shared" si="1"/>
        <v>14.812359567598085</v>
      </c>
      <c r="I31" s="13">
        <f t="shared" si="2"/>
        <v>15.713497361907237</v>
      </c>
      <c r="J31" s="12">
        <v>30404847.7995</v>
      </c>
      <c r="K31" s="12">
        <v>34282362.180210002</v>
      </c>
      <c r="L31" s="13">
        <f t="shared" si="3"/>
        <v>12.752947840027559</v>
      </c>
      <c r="M31" s="13">
        <f t="shared" si="4"/>
        <v>15.520268163402367</v>
      </c>
    </row>
    <row r="32" spans="1:13" ht="13.8" x14ac:dyDescent="0.25">
      <c r="A32" s="11" t="s">
        <v>146</v>
      </c>
      <c r="B32" s="12">
        <v>199348.73256</v>
      </c>
      <c r="C32" s="12">
        <v>179322.18877000001</v>
      </c>
      <c r="D32" s="13">
        <f t="shared" si="0"/>
        <v>-10.04598500969772</v>
      </c>
      <c r="E32" s="13">
        <f t="shared" si="5"/>
        <v>0.92804324824171014</v>
      </c>
      <c r="F32" s="12">
        <v>999096.58932000003</v>
      </c>
      <c r="G32" s="12">
        <v>1361539.0901899999</v>
      </c>
      <c r="H32" s="13">
        <f t="shared" si="1"/>
        <v>36.277023137140688</v>
      </c>
      <c r="I32" s="13">
        <f t="shared" si="2"/>
        <v>0.83507712541421963</v>
      </c>
      <c r="J32" s="12">
        <v>1637201.5837000001</v>
      </c>
      <c r="K32" s="12">
        <v>1815505.87931</v>
      </c>
      <c r="L32" s="13">
        <f t="shared" si="3"/>
        <v>10.890796673128083</v>
      </c>
      <c r="M32" s="13">
        <f t="shared" si="4"/>
        <v>0.82191355283535528</v>
      </c>
    </row>
    <row r="33" spans="1:13" ht="13.8" x14ac:dyDescent="0.25">
      <c r="A33" s="11" t="s">
        <v>147</v>
      </c>
      <c r="B33" s="12">
        <v>1334620.6197299999</v>
      </c>
      <c r="C33" s="12">
        <v>1402891.13121</v>
      </c>
      <c r="D33" s="13">
        <f t="shared" si="0"/>
        <v>5.1153496709657871</v>
      </c>
      <c r="E33" s="13">
        <f t="shared" si="5"/>
        <v>7.2603599770215732</v>
      </c>
      <c r="F33" s="12">
        <v>10948664.168199999</v>
      </c>
      <c r="G33" s="12">
        <v>11992032.221589999</v>
      </c>
      <c r="H33" s="13">
        <f t="shared" si="1"/>
        <v>9.529637929898561</v>
      </c>
      <c r="I33" s="13">
        <f t="shared" si="2"/>
        <v>7.3551114820233359</v>
      </c>
      <c r="J33" s="12">
        <v>14761030.153279999</v>
      </c>
      <c r="K33" s="12">
        <v>16209395.07622</v>
      </c>
      <c r="L33" s="13">
        <f t="shared" si="3"/>
        <v>9.8120856600117747</v>
      </c>
      <c r="M33" s="13">
        <f t="shared" si="4"/>
        <v>7.3382970819523416</v>
      </c>
    </row>
    <row r="34" spans="1:13" ht="13.8" x14ac:dyDescent="0.25">
      <c r="A34" s="11" t="s">
        <v>148</v>
      </c>
      <c r="B34" s="12">
        <v>946786.37303999998</v>
      </c>
      <c r="C34" s="12">
        <v>1019801.40194</v>
      </c>
      <c r="D34" s="13">
        <f t="shared" si="0"/>
        <v>7.7118799952262602</v>
      </c>
      <c r="E34" s="13">
        <f t="shared" si="5"/>
        <v>5.2777618436931562</v>
      </c>
      <c r="F34" s="12">
        <v>7475437.9872700004</v>
      </c>
      <c r="G34" s="12">
        <v>8353851.0629799999</v>
      </c>
      <c r="H34" s="13">
        <f t="shared" si="1"/>
        <v>11.750656980980354</v>
      </c>
      <c r="I34" s="13">
        <f t="shared" si="2"/>
        <v>5.1236941943681984</v>
      </c>
      <c r="J34" s="12">
        <v>10055425.73741</v>
      </c>
      <c r="K34" s="12">
        <v>11240163.79408</v>
      </c>
      <c r="L34" s="13">
        <f t="shared" si="3"/>
        <v>11.782077533150343</v>
      </c>
      <c r="M34" s="13">
        <f t="shared" si="4"/>
        <v>5.0886329059726183</v>
      </c>
    </row>
    <row r="35" spans="1:13" ht="13.8" x14ac:dyDescent="0.25">
      <c r="A35" s="11" t="s">
        <v>149</v>
      </c>
      <c r="B35" s="12">
        <v>1187676.33451</v>
      </c>
      <c r="C35" s="12">
        <v>1018811.26844</v>
      </c>
      <c r="D35" s="13">
        <f t="shared" si="0"/>
        <v>-14.218104812172472</v>
      </c>
      <c r="E35" s="13">
        <f t="shared" si="5"/>
        <v>5.2726376216666697</v>
      </c>
      <c r="F35" s="12">
        <v>11108475.204019999</v>
      </c>
      <c r="G35" s="12">
        <v>9579539.1238400005</v>
      </c>
      <c r="H35" s="13">
        <f t="shared" si="1"/>
        <v>-13.763689904323668</v>
      </c>
      <c r="I35" s="13">
        <f t="shared" si="2"/>
        <v>5.8754493734094879</v>
      </c>
      <c r="J35" s="12">
        <v>14682628.53008</v>
      </c>
      <c r="K35" s="12">
        <v>12851332.06158</v>
      </c>
      <c r="L35" s="13">
        <f t="shared" si="3"/>
        <v>-12.472538311163154</v>
      </c>
      <c r="M35" s="13">
        <f t="shared" si="4"/>
        <v>5.8180389905509831</v>
      </c>
    </row>
    <row r="36" spans="1:13" ht="13.8" x14ac:dyDescent="0.25">
      <c r="A36" s="11" t="s">
        <v>150</v>
      </c>
      <c r="B36" s="12">
        <v>1754877.41145</v>
      </c>
      <c r="C36" s="12">
        <v>1379349.22272</v>
      </c>
      <c r="D36" s="13">
        <f t="shared" si="0"/>
        <v>-21.399112341397849</v>
      </c>
      <c r="E36" s="13">
        <f t="shared" si="5"/>
        <v>7.1385239154904978</v>
      </c>
      <c r="F36" s="12">
        <v>16983929.068739999</v>
      </c>
      <c r="G36" s="12">
        <v>11061659.61318</v>
      </c>
      <c r="H36" s="13">
        <f t="shared" si="1"/>
        <v>-34.869843318295011</v>
      </c>
      <c r="I36" s="13">
        <f t="shared" si="2"/>
        <v>6.7844830740745543</v>
      </c>
      <c r="J36" s="12">
        <v>23516406.023079999</v>
      </c>
      <c r="K36" s="12">
        <v>15104655.461030001</v>
      </c>
      <c r="L36" s="13">
        <f t="shared" si="3"/>
        <v>-35.769711382744241</v>
      </c>
      <c r="M36" s="13">
        <f t="shared" si="4"/>
        <v>6.8381607439615939</v>
      </c>
    </row>
    <row r="37" spans="1:13" ht="13.8" x14ac:dyDescent="0.25">
      <c r="A37" s="14" t="s">
        <v>151</v>
      </c>
      <c r="B37" s="12">
        <v>458797.53444000002</v>
      </c>
      <c r="C37" s="12">
        <v>383488.72129999998</v>
      </c>
      <c r="D37" s="13">
        <f t="shared" si="0"/>
        <v>-16.414389242941468</v>
      </c>
      <c r="E37" s="13">
        <f t="shared" si="5"/>
        <v>1.984663030383732</v>
      </c>
      <c r="F37" s="12">
        <v>4176947.9421100002</v>
      </c>
      <c r="G37" s="12">
        <v>3539800.58299</v>
      </c>
      <c r="H37" s="13">
        <f t="shared" si="1"/>
        <v>-15.253897533569521</v>
      </c>
      <c r="I37" s="13">
        <f t="shared" si="2"/>
        <v>2.1710772145149089</v>
      </c>
      <c r="J37" s="12">
        <v>5372647.2485600002</v>
      </c>
      <c r="K37" s="12">
        <v>4809941.24493</v>
      </c>
      <c r="L37" s="13">
        <f t="shared" si="3"/>
        <v>-10.473533392329433</v>
      </c>
      <c r="M37" s="13">
        <f t="shared" si="4"/>
        <v>2.1775505893994889</v>
      </c>
    </row>
    <row r="38" spans="1:13" ht="13.8" x14ac:dyDescent="0.25">
      <c r="A38" s="11" t="s">
        <v>152</v>
      </c>
      <c r="B38" s="12">
        <v>602816.76728999999</v>
      </c>
      <c r="C38" s="12">
        <v>693171.11988000001</v>
      </c>
      <c r="D38" s="13">
        <f t="shared" si="0"/>
        <v>14.988692666296194</v>
      </c>
      <c r="E38" s="13">
        <f t="shared" si="5"/>
        <v>3.5873573822248579</v>
      </c>
      <c r="F38" s="12">
        <v>4170580.4520700001</v>
      </c>
      <c r="G38" s="12">
        <v>4700809.1691899998</v>
      </c>
      <c r="H38" s="13">
        <f t="shared" si="1"/>
        <v>12.71354726790678</v>
      </c>
      <c r="I38" s="13">
        <f t="shared" si="2"/>
        <v>2.8831623244692817</v>
      </c>
      <c r="J38" s="12">
        <v>7067264.7412599996</v>
      </c>
      <c r="K38" s="12">
        <v>6387307.9543000003</v>
      </c>
      <c r="L38" s="13">
        <f t="shared" si="3"/>
        <v>-9.6212157299030512</v>
      </c>
      <c r="M38" s="13">
        <f t="shared" si="4"/>
        <v>2.8916540748232</v>
      </c>
    </row>
    <row r="39" spans="1:13" ht="13.8" x14ac:dyDescent="0.25">
      <c r="A39" s="11" t="s">
        <v>153</v>
      </c>
      <c r="B39" s="12">
        <v>166231.57717999999</v>
      </c>
      <c r="C39" s="12">
        <v>430320.07812000002</v>
      </c>
      <c r="D39" s="13">
        <f>(C39-B39)/B39*100</f>
        <v>158.86783090196994</v>
      </c>
      <c r="E39" s="13">
        <f t="shared" si="5"/>
        <v>2.2270286004278468</v>
      </c>
      <c r="F39" s="12">
        <v>2749291.4754900001</v>
      </c>
      <c r="G39" s="12">
        <v>3839670.4480400002</v>
      </c>
      <c r="H39" s="13">
        <f t="shared" si="1"/>
        <v>39.660362761488003</v>
      </c>
      <c r="I39" s="13">
        <f t="shared" si="2"/>
        <v>2.3549973580558179</v>
      </c>
      <c r="J39" s="12">
        <v>3865046.1277700001</v>
      </c>
      <c r="K39" s="12">
        <v>5454890.6388800004</v>
      </c>
      <c r="L39" s="13">
        <f t="shared" si="3"/>
        <v>41.13390781256436</v>
      </c>
      <c r="M39" s="13">
        <f t="shared" si="4"/>
        <v>2.4695312730323731</v>
      </c>
    </row>
    <row r="40" spans="1:13" ht="13.8" x14ac:dyDescent="0.25">
      <c r="A40" s="11" t="s">
        <v>154</v>
      </c>
      <c r="B40" s="12">
        <v>576740.81547000003</v>
      </c>
      <c r="C40" s="12">
        <v>606337.88983999996</v>
      </c>
      <c r="D40" s="13">
        <f>(C40-B40)/B40*100</f>
        <v>5.1317807888939786</v>
      </c>
      <c r="E40" s="13">
        <f t="shared" si="5"/>
        <v>3.137970759105952</v>
      </c>
      <c r="F40" s="12">
        <v>4940319.6542300005</v>
      </c>
      <c r="G40" s="12">
        <v>5359365.0602299999</v>
      </c>
      <c r="H40" s="13">
        <f t="shared" si="1"/>
        <v>8.4821516688946321</v>
      </c>
      <c r="I40" s="13">
        <f t="shared" si="2"/>
        <v>3.2870765156788337</v>
      </c>
      <c r="J40" s="12">
        <v>6583096.8264499996</v>
      </c>
      <c r="K40" s="12">
        <v>7095686.1650700001</v>
      </c>
      <c r="L40" s="13">
        <f t="shared" si="3"/>
        <v>7.7864468977652788</v>
      </c>
      <c r="M40" s="13">
        <f t="shared" si="4"/>
        <v>3.2123501731395563</v>
      </c>
    </row>
    <row r="41" spans="1:13" ht="13.8" x14ac:dyDescent="0.25">
      <c r="A41" s="11" t="s">
        <v>155</v>
      </c>
      <c r="B41" s="12">
        <v>11404.558209999999</v>
      </c>
      <c r="C41" s="12">
        <v>0</v>
      </c>
      <c r="D41" s="13">
        <f t="shared" si="0"/>
        <v>-100</v>
      </c>
      <c r="E41" s="13">
        <f t="shared" si="5"/>
        <v>0</v>
      </c>
      <c r="F41" s="12">
        <v>99810.491049999997</v>
      </c>
      <c r="G41" s="12">
        <v>0</v>
      </c>
      <c r="H41" s="13">
        <f t="shared" si="1"/>
        <v>-100</v>
      </c>
      <c r="I41" s="13">
        <f t="shared" si="2"/>
        <v>0</v>
      </c>
      <c r="J41" s="12">
        <v>142085.80918000001</v>
      </c>
      <c r="K41" s="12">
        <v>35762.694459999999</v>
      </c>
      <c r="L41" s="13">
        <f t="shared" si="3"/>
        <v>-74.830213751540526</v>
      </c>
      <c r="M41" s="13">
        <f t="shared" si="4"/>
        <v>1.6190442343130985E-2</v>
      </c>
    </row>
    <row r="42" spans="1:13" ht="15.6" x14ac:dyDescent="0.3">
      <c r="A42" s="9" t="s">
        <v>31</v>
      </c>
      <c r="B42" s="8">
        <f>B43</f>
        <v>537866.99407999997</v>
      </c>
      <c r="C42" s="8">
        <f>C43</f>
        <v>487012.52153000003</v>
      </c>
      <c r="D42" s="10">
        <f t="shared" si="0"/>
        <v>-9.4548416448167618</v>
      </c>
      <c r="E42" s="10">
        <f t="shared" si="5"/>
        <v>2.5204280937859029</v>
      </c>
      <c r="F42" s="8">
        <f>F43</f>
        <v>4974350.3056500005</v>
      </c>
      <c r="G42" s="8">
        <f>G43</f>
        <v>4260552.7156600002</v>
      </c>
      <c r="H42" s="10">
        <f t="shared" si="1"/>
        <v>-14.349564186889891</v>
      </c>
      <c r="I42" s="10">
        <f t="shared" si="2"/>
        <v>2.6131384255538368</v>
      </c>
      <c r="J42" s="8">
        <f>J43</f>
        <v>6518286.8832099997</v>
      </c>
      <c r="K42" s="8">
        <f>K43</f>
        <v>5741280.06812</v>
      </c>
      <c r="L42" s="10">
        <f t="shared" si="3"/>
        <v>-11.920414504790166</v>
      </c>
      <c r="M42" s="10">
        <f t="shared" si="4"/>
        <v>2.5991851375357466</v>
      </c>
    </row>
    <row r="43" spans="1:13" ht="13.8" x14ac:dyDescent="0.25">
      <c r="A43" s="11" t="s">
        <v>156</v>
      </c>
      <c r="B43" s="12">
        <v>537866.99407999997</v>
      </c>
      <c r="C43" s="12">
        <v>487012.52153000003</v>
      </c>
      <c r="D43" s="13">
        <f t="shared" si="0"/>
        <v>-9.4548416448167618</v>
      </c>
      <c r="E43" s="13">
        <f t="shared" si="5"/>
        <v>2.5204280937859029</v>
      </c>
      <c r="F43" s="12">
        <v>4974350.3056500005</v>
      </c>
      <c r="G43" s="12">
        <v>4260552.7156600002</v>
      </c>
      <c r="H43" s="13">
        <f t="shared" si="1"/>
        <v>-14.349564186889891</v>
      </c>
      <c r="I43" s="13">
        <f t="shared" si="2"/>
        <v>2.6131384255538368</v>
      </c>
      <c r="J43" s="12">
        <v>6518286.8832099997</v>
      </c>
      <c r="K43" s="12">
        <v>5741280.06812</v>
      </c>
      <c r="L43" s="13">
        <f t="shared" si="3"/>
        <v>-11.920414504790166</v>
      </c>
      <c r="M43" s="13">
        <f t="shared" si="4"/>
        <v>2.5991851375357466</v>
      </c>
    </row>
    <row r="44" spans="1:13" ht="15.6" x14ac:dyDescent="0.3">
      <c r="A44" s="9" t="s">
        <v>33</v>
      </c>
      <c r="B44" s="8">
        <f>B8+B22+B42</f>
        <v>19757479.232980002</v>
      </c>
      <c r="C44" s="8">
        <f>C8+C22+C42</f>
        <v>19322611.21556</v>
      </c>
      <c r="D44" s="10">
        <f t="shared" si="0"/>
        <v>-2.2010298595890796</v>
      </c>
      <c r="E44" s="10">
        <f t="shared" si="5"/>
        <v>100</v>
      </c>
      <c r="F44" s="15">
        <f>F8+F22+F42</f>
        <v>168566275.59820002</v>
      </c>
      <c r="G44" s="15">
        <f>G8+G22+G42</f>
        <v>163043514.03646001</v>
      </c>
      <c r="H44" s="16">
        <f t="shared" si="1"/>
        <v>-3.2763146377536647</v>
      </c>
      <c r="I44" s="16">
        <f t="shared" si="2"/>
        <v>100</v>
      </c>
      <c r="J44" s="15">
        <f>J8+J22+J42</f>
        <v>227968748.75705999</v>
      </c>
      <c r="K44" s="15">
        <f>K8+K22+K42</f>
        <v>220887692.26971003</v>
      </c>
      <c r="L44" s="16">
        <f t="shared" si="3"/>
        <v>-3.1061522800636343</v>
      </c>
      <c r="M44" s="16">
        <f t="shared" si="4"/>
        <v>100</v>
      </c>
    </row>
    <row r="45" spans="1:13" ht="30" x14ac:dyDescent="0.25">
      <c r="A45" s="155" t="s">
        <v>222</v>
      </c>
      <c r="B45" s="156">
        <f>B46-B44</f>
        <v>2839295.0690199994</v>
      </c>
      <c r="C45" s="156">
        <f>C46-C44</f>
        <v>3347568.6464399993</v>
      </c>
      <c r="D45" s="157">
        <f t="shared" si="0"/>
        <v>17.90140034989156</v>
      </c>
      <c r="E45" s="157">
        <f t="shared" ref="E45:E46" si="6">C45/C$46*100</f>
        <v>14.766396503325632</v>
      </c>
      <c r="F45" s="156">
        <f>F46-F44</f>
        <v>19532899.695799977</v>
      </c>
      <c r="G45" s="156">
        <f>G46-G44</f>
        <v>24420174.329539984</v>
      </c>
      <c r="H45" s="158">
        <f t="shared" si="1"/>
        <v>25.020732762943972</v>
      </c>
      <c r="I45" s="157">
        <f t="shared" ref="I45:I46" si="7">G45/G$46*100</f>
        <v>13.026615736836764</v>
      </c>
      <c r="J45" s="156">
        <f>J46-J44</f>
        <v>24532841.222939998</v>
      </c>
      <c r="K45" s="156">
        <f>K46-K44</f>
        <v>32646568.46528998</v>
      </c>
      <c r="L45" s="158">
        <f t="shared" si="3"/>
        <v>33.072921186002112</v>
      </c>
      <c r="M45" s="157">
        <f t="shared" ref="M45:M46" si="8">K45/K$46*100</f>
        <v>12.876590473668939</v>
      </c>
    </row>
    <row r="46" spans="1:13" ht="21" x14ac:dyDescent="0.25">
      <c r="A46" s="159" t="s">
        <v>223</v>
      </c>
      <c r="B46" s="160">
        <v>22596774.302000001</v>
      </c>
      <c r="C46" s="160">
        <v>22670179.862</v>
      </c>
      <c r="D46" s="161">
        <f t="shared" si="0"/>
        <v>0.32484972863362033</v>
      </c>
      <c r="E46" s="162">
        <f t="shared" si="6"/>
        <v>100</v>
      </c>
      <c r="F46" s="160">
        <v>188099175.294</v>
      </c>
      <c r="G46" s="160">
        <v>187463688.366</v>
      </c>
      <c r="H46" s="161">
        <f t="shared" si="1"/>
        <v>-0.3378467380341959</v>
      </c>
      <c r="I46" s="162">
        <f t="shared" si="7"/>
        <v>100</v>
      </c>
      <c r="J46" s="160">
        <v>252501589.97999999</v>
      </c>
      <c r="K46" s="160">
        <v>253534260.73500001</v>
      </c>
      <c r="L46" s="161">
        <f t="shared" si="3"/>
        <v>0.40897594153043559</v>
      </c>
      <c r="M46" s="162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1" sqref="I1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O1" sqref="O1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" sqref="J1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Q1" sqref="Q1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2023</v>
      </c>
      <c r="B2" s="113" t="s">
        <v>2</v>
      </c>
      <c r="C2" s="114">
        <f>C4+C6+C8+C10+C12+C14+C16+C18+C20+C22</f>
        <v>2859209.3958099997</v>
      </c>
      <c r="D2" s="114">
        <f t="shared" ref="D2:O2" si="0">D4+D6+D8+D10+D12+D14+D16+D18+D20+D22</f>
        <v>2544084.7905100002</v>
      </c>
      <c r="E2" s="114">
        <f t="shared" si="0"/>
        <v>3180971.1488699997</v>
      </c>
      <c r="F2" s="114">
        <f t="shared" si="0"/>
        <v>2552273.4632099997</v>
      </c>
      <c r="G2" s="114">
        <f t="shared" si="0"/>
        <v>2885977.4053500001</v>
      </c>
      <c r="H2" s="114">
        <f t="shared" si="0"/>
        <v>2567961.3706999999</v>
      </c>
      <c r="I2" s="114">
        <f t="shared" si="0"/>
        <v>3066363.6414800002</v>
      </c>
      <c r="J2" s="114">
        <f t="shared" si="0"/>
        <v>2827855.3799800002</v>
      </c>
      <c r="K2" s="114">
        <f t="shared" si="0"/>
        <v>3091488.3584600003</v>
      </c>
      <c r="L2" s="114"/>
      <c r="M2" s="114"/>
      <c r="N2" s="114"/>
      <c r="O2" s="114">
        <f t="shared" si="0"/>
        <v>25576184.954369999</v>
      </c>
    </row>
    <row r="3" spans="1:15" ht="14.4" thickTop="1" x14ac:dyDescent="0.25">
      <c r="A3" s="86">
        <v>2022</v>
      </c>
      <c r="B3" s="113" t="s">
        <v>2</v>
      </c>
      <c r="C3" s="114">
        <f>C5+C7+C9+C11+C13+C15+C17+C19+C21+C23</f>
        <v>2549557.3796999999</v>
      </c>
      <c r="D3" s="114">
        <f t="shared" ref="D3:O3" si="1">D5+D7+D9+D11+D13+D15+D17+D19+D21+D23</f>
        <v>2742220.7013499998</v>
      </c>
      <c r="E3" s="114">
        <f t="shared" si="1"/>
        <v>2963191.9598599998</v>
      </c>
      <c r="F3" s="114">
        <f t="shared" si="1"/>
        <v>2748423.2083400004</v>
      </c>
      <c r="G3" s="114">
        <f t="shared" si="1"/>
        <v>2408019.7858600002</v>
      </c>
      <c r="H3" s="114">
        <f t="shared" si="1"/>
        <v>2984263.70101</v>
      </c>
      <c r="I3" s="114">
        <f t="shared" si="1"/>
        <v>2311534.5773099996</v>
      </c>
      <c r="J3" s="114">
        <f t="shared" si="1"/>
        <v>2759796.1542100003</v>
      </c>
      <c r="K3" s="114">
        <f t="shared" si="1"/>
        <v>2981895.0395499999</v>
      </c>
      <c r="L3" s="114">
        <f t="shared" si="1"/>
        <v>3023913.1455300003</v>
      </c>
      <c r="M3" s="114">
        <f t="shared" si="1"/>
        <v>3317726.7452500006</v>
      </c>
      <c r="N3" s="114">
        <f t="shared" si="1"/>
        <v>3425225.9226499996</v>
      </c>
      <c r="O3" s="114">
        <f t="shared" si="1"/>
        <v>34215768.32062</v>
      </c>
    </row>
    <row r="4" spans="1:15" s="37" customFormat="1" ht="13.8" x14ac:dyDescent="0.25">
      <c r="A4" s="87">
        <v>2023</v>
      </c>
      <c r="B4" s="115" t="s">
        <v>130</v>
      </c>
      <c r="C4" s="116">
        <v>981741.28518999997</v>
      </c>
      <c r="D4" s="116">
        <v>822385.48898000002</v>
      </c>
      <c r="E4" s="116">
        <v>1114363.3346299999</v>
      </c>
      <c r="F4" s="116">
        <v>856958.83042000001</v>
      </c>
      <c r="G4" s="116">
        <v>937016.05018999998</v>
      </c>
      <c r="H4" s="116">
        <v>772425.89924000006</v>
      </c>
      <c r="I4" s="116">
        <v>1363345.5797900001</v>
      </c>
      <c r="J4" s="116">
        <v>1134140.87781</v>
      </c>
      <c r="K4" s="116">
        <v>1223198.4532300001</v>
      </c>
      <c r="L4" s="116"/>
      <c r="M4" s="116"/>
      <c r="N4" s="116"/>
      <c r="O4" s="117">
        <v>9205575.7994800005</v>
      </c>
    </row>
    <row r="5" spans="1:15" ht="13.8" x14ac:dyDescent="0.25">
      <c r="A5" s="86">
        <v>2022</v>
      </c>
      <c r="B5" s="115" t="s">
        <v>130</v>
      </c>
      <c r="C5" s="116">
        <v>828945.51020000002</v>
      </c>
      <c r="D5" s="116">
        <v>938099.47031999996</v>
      </c>
      <c r="E5" s="116">
        <v>960869.57848000003</v>
      </c>
      <c r="F5" s="116">
        <v>811604.11647000001</v>
      </c>
      <c r="G5" s="116">
        <v>864789.17327999999</v>
      </c>
      <c r="H5" s="116">
        <v>994703.55980000005</v>
      </c>
      <c r="I5" s="116">
        <v>826188.48288000003</v>
      </c>
      <c r="J5" s="116">
        <v>993070.82701000001</v>
      </c>
      <c r="K5" s="116">
        <v>1008996.6328500001</v>
      </c>
      <c r="L5" s="116">
        <v>1039700.78813</v>
      </c>
      <c r="M5" s="116">
        <v>1072880.19361</v>
      </c>
      <c r="N5" s="116">
        <v>1122200.5348</v>
      </c>
      <c r="O5" s="117">
        <v>11462048.867830001</v>
      </c>
    </row>
    <row r="6" spans="1:15" s="37" customFormat="1" ht="13.8" x14ac:dyDescent="0.25">
      <c r="A6" s="87">
        <v>2023</v>
      </c>
      <c r="B6" s="115" t="s">
        <v>131</v>
      </c>
      <c r="C6" s="116">
        <v>324176.46178999997</v>
      </c>
      <c r="D6" s="116">
        <v>308067.32037999999</v>
      </c>
      <c r="E6" s="116">
        <v>306941.33895</v>
      </c>
      <c r="F6" s="116">
        <v>234999.91148000001</v>
      </c>
      <c r="G6" s="116">
        <v>248974.95183000001</v>
      </c>
      <c r="H6" s="116">
        <v>272508.66661000001</v>
      </c>
      <c r="I6" s="116">
        <v>197155.48233</v>
      </c>
      <c r="J6" s="116">
        <v>157811.78875000001</v>
      </c>
      <c r="K6" s="116">
        <v>244715.99562</v>
      </c>
      <c r="L6" s="116"/>
      <c r="M6" s="116"/>
      <c r="N6" s="116"/>
      <c r="O6" s="117">
        <v>2295351.9177399999</v>
      </c>
    </row>
    <row r="7" spans="1:15" ht="13.8" x14ac:dyDescent="0.25">
      <c r="A7" s="86">
        <v>2022</v>
      </c>
      <c r="B7" s="115" t="s">
        <v>131</v>
      </c>
      <c r="C7" s="116">
        <v>284427.62802</v>
      </c>
      <c r="D7" s="116">
        <v>253755.51634</v>
      </c>
      <c r="E7" s="116">
        <v>224880.32947</v>
      </c>
      <c r="F7" s="116">
        <v>209873.58611</v>
      </c>
      <c r="G7" s="116">
        <v>189527.81724</v>
      </c>
      <c r="H7" s="116">
        <v>293428.89767999999</v>
      </c>
      <c r="I7" s="116">
        <v>155047.71494000001</v>
      </c>
      <c r="J7" s="116">
        <v>154822.78200000001</v>
      </c>
      <c r="K7" s="116">
        <v>178508.83384000001</v>
      </c>
      <c r="L7" s="116">
        <v>238876.24402000001</v>
      </c>
      <c r="M7" s="116">
        <v>354076.34114999999</v>
      </c>
      <c r="N7" s="116">
        <v>414746.53094999999</v>
      </c>
      <c r="O7" s="117">
        <v>2951972.2217600001</v>
      </c>
    </row>
    <row r="8" spans="1:15" s="37" customFormat="1" ht="13.8" x14ac:dyDescent="0.25">
      <c r="A8" s="87">
        <v>2023</v>
      </c>
      <c r="B8" s="115" t="s">
        <v>132</v>
      </c>
      <c r="C8" s="116">
        <v>170441.55046999999</v>
      </c>
      <c r="D8" s="116">
        <v>170736.32375000001</v>
      </c>
      <c r="E8" s="116">
        <v>208492.76095</v>
      </c>
      <c r="F8" s="116">
        <v>168441.13790999999</v>
      </c>
      <c r="G8" s="116">
        <v>185262.12427</v>
      </c>
      <c r="H8" s="116">
        <v>169910.13815000001</v>
      </c>
      <c r="I8" s="116">
        <v>185732.79667000001</v>
      </c>
      <c r="J8" s="116">
        <v>222703.91385000001</v>
      </c>
      <c r="K8" s="116">
        <v>219233.72026</v>
      </c>
      <c r="L8" s="116"/>
      <c r="M8" s="116"/>
      <c r="N8" s="116"/>
      <c r="O8" s="117">
        <v>1700954.4662800001</v>
      </c>
    </row>
    <row r="9" spans="1:15" ht="13.8" x14ac:dyDescent="0.25">
      <c r="A9" s="86">
        <v>2022</v>
      </c>
      <c r="B9" s="115" t="s">
        <v>132</v>
      </c>
      <c r="C9" s="116">
        <v>172966.68771</v>
      </c>
      <c r="D9" s="116">
        <v>202800.77635999999</v>
      </c>
      <c r="E9" s="116">
        <v>229732.79753000001</v>
      </c>
      <c r="F9" s="116">
        <v>206672.23843999999</v>
      </c>
      <c r="G9" s="116">
        <v>157716.62091999999</v>
      </c>
      <c r="H9" s="116">
        <v>182173.97292</v>
      </c>
      <c r="I9" s="116">
        <v>160742.92937999999</v>
      </c>
      <c r="J9" s="116">
        <v>235788.68835000001</v>
      </c>
      <c r="K9" s="116">
        <v>261484.11749999999</v>
      </c>
      <c r="L9" s="116">
        <v>246193.94370999999</v>
      </c>
      <c r="M9" s="116">
        <v>231119.84904999999</v>
      </c>
      <c r="N9" s="116">
        <v>237137.17118999999</v>
      </c>
      <c r="O9" s="117">
        <v>2524529.7930600001</v>
      </c>
    </row>
    <row r="10" spans="1:15" s="37" customFormat="1" ht="13.8" x14ac:dyDescent="0.25">
      <c r="A10" s="87">
        <v>2023</v>
      </c>
      <c r="B10" s="115" t="s">
        <v>133</v>
      </c>
      <c r="C10" s="116">
        <v>127504.38159</v>
      </c>
      <c r="D10" s="116">
        <v>106488.92019</v>
      </c>
      <c r="E10" s="116">
        <v>149170.63036000001</v>
      </c>
      <c r="F10" s="116">
        <v>109112.11318</v>
      </c>
      <c r="G10" s="116">
        <v>119629.40794</v>
      </c>
      <c r="H10" s="116">
        <v>111732.72139000001</v>
      </c>
      <c r="I10" s="116">
        <v>101380.23450999999</v>
      </c>
      <c r="J10" s="116">
        <v>115969.13574</v>
      </c>
      <c r="K10" s="116">
        <v>135478.37847</v>
      </c>
      <c r="L10" s="116"/>
      <c r="M10" s="116"/>
      <c r="N10" s="116"/>
      <c r="O10" s="117">
        <v>1076465.92337</v>
      </c>
    </row>
    <row r="11" spans="1:15" ht="13.8" x14ac:dyDescent="0.25">
      <c r="A11" s="86">
        <v>2022</v>
      </c>
      <c r="B11" s="115" t="s">
        <v>133</v>
      </c>
      <c r="C11" s="116">
        <v>119385.47077</v>
      </c>
      <c r="D11" s="116">
        <v>126400.26445</v>
      </c>
      <c r="E11" s="116">
        <v>155057.61134999999</v>
      </c>
      <c r="F11" s="116">
        <v>138027.83366</v>
      </c>
      <c r="G11" s="116">
        <v>94807.453850000005</v>
      </c>
      <c r="H11" s="116">
        <v>119314.41304</v>
      </c>
      <c r="I11" s="116">
        <v>74147.693660000004</v>
      </c>
      <c r="J11" s="116">
        <v>105840.06853</v>
      </c>
      <c r="K11" s="116">
        <v>146579.94868</v>
      </c>
      <c r="L11" s="116">
        <v>176556.85975999999</v>
      </c>
      <c r="M11" s="116">
        <v>168004.05071000001</v>
      </c>
      <c r="N11" s="116">
        <v>145344.91847</v>
      </c>
      <c r="O11" s="117">
        <v>1569466.58693</v>
      </c>
    </row>
    <row r="12" spans="1:15" s="37" customFormat="1" ht="13.8" x14ac:dyDescent="0.25">
      <c r="A12" s="87">
        <v>2023</v>
      </c>
      <c r="B12" s="115" t="s">
        <v>134</v>
      </c>
      <c r="C12" s="116">
        <v>141954.89616</v>
      </c>
      <c r="D12" s="116">
        <v>155603.63758000001</v>
      </c>
      <c r="E12" s="116">
        <v>155777.83470000001</v>
      </c>
      <c r="F12" s="116">
        <v>124398.74106</v>
      </c>
      <c r="G12" s="116">
        <v>143137.10973</v>
      </c>
      <c r="H12" s="116">
        <v>118801.45311</v>
      </c>
      <c r="I12" s="116">
        <v>126599.86590999999</v>
      </c>
      <c r="J12" s="116">
        <v>91856.478199999998</v>
      </c>
      <c r="K12" s="116">
        <v>151780.11598999999</v>
      </c>
      <c r="L12" s="116"/>
      <c r="M12" s="116"/>
      <c r="N12" s="116"/>
      <c r="O12" s="117">
        <v>1209910.1324400001</v>
      </c>
    </row>
    <row r="13" spans="1:15" ht="13.8" x14ac:dyDescent="0.25">
      <c r="A13" s="86">
        <v>2022</v>
      </c>
      <c r="B13" s="115" t="s">
        <v>134</v>
      </c>
      <c r="C13" s="116">
        <v>181950.72448999999</v>
      </c>
      <c r="D13" s="116">
        <v>165835.78760000001</v>
      </c>
      <c r="E13" s="116">
        <v>147564.06748999999</v>
      </c>
      <c r="F13" s="116">
        <v>124714.67929</v>
      </c>
      <c r="G13" s="116">
        <v>99421.289829999994</v>
      </c>
      <c r="H13" s="116">
        <v>111564.36086</v>
      </c>
      <c r="I13" s="116">
        <v>85829.990950000007</v>
      </c>
      <c r="J13" s="116">
        <v>90782.418600000005</v>
      </c>
      <c r="K13" s="116">
        <v>135250.18925</v>
      </c>
      <c r="L13" s="116">
        <v>177423.31140999999</v>
      </c>
      <c r="M13" s="116">
        <v>223769.94023000001</v>
      </c>
      <c r="N13" s="116">
        <v>202835.93794999999</v>
      </c>
      <c r="O13" s="117">
        <v>1746942.6979499999</v>
      </c>
    </row>
    <row r="14" spans="1:15" s="37" customFormat="1" ht="13.8" x14ac:dyDescent="0.25">
      <c r="A14" s="87">
        <v>2023</v>
      </c>
      <c r="B14" s="115" t="s">
        <v>135</v>
      </c>
      <c r="C14" s="116">
        <v>119104.41473999999</v>
      </c>
      <c r="D14" s="116">
        <v>81393.866899999994</v>
      </c>
      <c r="E14" s="116">
        <v>91928.388930000001</v>
      </c>
      <c r="F14" s="116">
        <v>84225.148029999997</v>
      </c>
      <c r="G14" s="116">
        <v>103626.08791</v>
      </c>
      <c r="H14" s="116">
        <v>79520.73646</v>
      </c>
      <c r="I14" s="116">
        <v>86358.65956</v>
      </c>
      <c r="J14" s="116">
        <v>42574.887849999999</v>
      </c>
      <c r="K14" s="116">
        <v>53867.086569999999</v>
      </c>
      <c r="L14" s="116"/>
      <c r="M14" s="116"/>
      <c r="N14" s="116"/>
      <c r="O14" s="117">
        <v>742599.27694999997</v>
      </c>
    </row>
    <row r="15" spans="1:15" ht="13.8" x14ac:dyDescent="0.25">
      <c r="A15" s="86">
        <v>2022</v>
      </c>
      <c r="B15" s="115" t="s">
        <v>135</v>
      </c>
      <c r="C15" s="116">
        <v>37521.507830000002</v>
      </c>
      <c r="D15" s="116">
        <v>46265.332340000001</v>
      </c>
      <c r="E15" s="116">
        <v>31049.380369999999</v>
      </c>
      <c r="F15" s="116">
        <v>29631.197840000001</v>
      </c>
      <c r="G15" s="116">
        <v>21837.58901</v>
      </c>
      <c r="H15" s="116">
        <v>26325.63495</v>
      </c>
      <c r="I15" s="116">
        <v>24070.12631</v>
      </c>
      <c r="J15" s="116">
        <v>29110.841799999998</v>
      </c>
      <c r="K15" s="116">
        <v>44324.273529999999</v>
      </c>
      <c r="L15" s="116">
        <v>37697.34519</v>
      </c>
      <c r="M15" s="116">
        <v>64223.611640000003</v>
      </c>
      <c r="N15" s="116">
        <v>103405.87989</v>
      </c>
      <c r="O15" s="117">
        <v>495462.72070000001</v>
      </c>
    </row>
    <row r="16" spans="1:15" ht="13.8" x14ac:dyDescent="0.25">
      <c r="A16" s="87">
        <v>2023</v>
      </c>
      <c r="B16" s="115" t="s">
        <v>136</v>
      </c>
      <c r="C16" s="116">
        <v>86086.110459999996</v>
      </c>
      <c r="D16" s="116">
        <v>64822.363810000003</v>
      </c>
      <c r="E16" s="116">
        <v>71187.896110000001</v>
      </c>
      <c r="F16" s="116">
        <v>58280.474829999999</v>
      </c>
      <c r="G16" s="116">
        <v>94991.992450000005</v>
      </c>
      <c r="H16" s="116">
        <v>80637.588019999996</v>
      </c>
      <c r="I16" s="116">
        <v>91732.632410000006</v>
      </c>
      <c r="J16" s="116">
        <v>83291.91502</v>
      </c>
      <c r="K16" s="116">
        <v>80368.199940000006</v>
      </c>
      <c r="L16" s="116"/>
      <c r="M16" s="116"/>
      <c r="N16" s="116"/>
      <c r="O16" s="117">
        <v>711399.17304999998</v>
      </c>
    </row>
    <row r="17" spans="1:15" ht="13.8" x14ac:dyDescent="0.25">
      <c r="A17" s="86">
        <v>2022</v>
      </c>
      <c r="B17" s="115" t="s">
        <v>136</v>
      </c>
      <c r="C17" s="116">
        <v>54248.671849999999</v>
      </c>
      <c r="D17" s="116">
        <v>55002.358999999997</v>
      </c>
      <c r="E17" s="116">
        <v>64496.353640000001</v>
      </c>
      <c r="F17" s="116">
        <v>51947.963620000002</v>
      </c>
      <c r="G17" s="116">
        <v>53632.734109999998</v>
      </c>
      <c r="H17" s="116">
        <v>78822.504300000001</v>
      </c>
      <c r="I17" s="116">
        <v>56311.739930000003</v>
      </c>
      <c r="J17" s="116">
        <v>88413.106140000004</v>
      </c>
      <c r="K17" s="116">
        <v>83802.197409999993</v>
      </c>
      <c r="L17" s="116">
        <v>87581.333559999999</v>
      </c>
      <c r="M17" s="116">
        <v>75182.485799999995</v>
      </c>
      <c r="N17" s="116">
        <v>79429.707819999996</v>
      </c>
      <c r="O17" s="117">
        <v>828871.15717999998</v>
      </c>
    </row>
    <row r="18" spans="1:15" ht="13.8" x14ac:dyDescent="0.25">
      <c r="A18" s="87">
        <v>2023</v>
      </c>
      <c r="B18" s="115" t="s">
        <v>137</v>
      </c>
      <c r="C18" s="116">
        <v>13942.906209999999</v>
      </c>
      <c r="D18" s="116">
        <v>16068.542299999999</v>
      </c>
      <c r="E18" s="116">
        <v>18032.499930000002</v>
      </c>
      <c r="F18" s="116">
        <v>14477.681780000001</v>
      </c>
      <c r="G18" s="116">
        <v>13997.55701</v>
      </c>
      <c r="H18" s="116">
        <v>8514.9922299999998</v>
      </c>
      <c r="I18" s="116">
        <v>7353.5853699999998</v>
      </c>
      <c r="J18" s="116">
        <v>7429.0817399999996</v>
      </c>
      <c r="K18" s="116">
        <v>6531.4781000000003</v>
      </c>
      <c r="L18" s="116"/>
      <c r="M18" s="116"/>
      <c r="N18" s="116"/>
      <c r="O18" s="117">
        <v>106348.32467</v>
      </c>
    </row>
    <row r="19" spans="1:15" ht="13.8" x14ac:dyDescent="0.25">
      <c r="A19" s="86">
        <v>2022</v>
      </c>
      <c r="B19" s="115" t="s">
        <v>137</v>
      </c>
      <c r="C19" s="116">
        <v>12415.09123</v>
      </c>
      <c r="D19" s="116">
        <v>15693.36544</v>
      </c>
      <c r="E19" s="116">
        <v>17018.63062</v>
      </c>
      <c r="F19" s="116">
        <v>18025.69253</v>
      </c>
      <c r="G19" s="116">
        <v>12424.481959999999</v>
      </c>
      <c r="H19" s="116">
        <v>9079.7731199999998</v>
      </c>
      <c r="I19" s="116">
        <v>5411.4847600000003</v>
      </c>
      <c r="J19" s="116">
        <v>8150.7517200000002</v>
      </c>
      <c r="K19" s="116">
        <v>7678.1554299999998</v>
      </c>
      <c r="L19" s="116">
        <v>8254.6918999999998</v>
      </c>
      <c r="M19" s="116">
        <v>10091.904850000001</v>
      </c>
      <c r="N19" s="116">
        <v>12919.24202</v>
      </c>
      <c r="O19" s="117">
        <v>137163.26558000001</v>
      </c>
    </row>
    <row r="20" spans="1:15" ht="13.8" x14ac:dyDescent="0.25">
      <c r="A20" s="87">
        <v>2023</v>
      </c>
      <c r="B20" s="115" t="s">
        <v>138</v>
      </c>
      <c r="C20" s="118">
        <v>270948.65119</v>
      </c>
      <c r="D20" s="118">
        <v>242574.73866999999</v>
      </c>
      <c r="E20" s="118">
        <v>306425.38399</v>
      </c>
      <c r="F20" s="118">
        <v>274546.70837000001</v>
      </c>
      <c r="G20" s="118">
        <v>310016.05894999998</v>
      </c>
      <c r="H20" s="116">
        <v>289671.64945000003</v>
      </c>
      <c r="I20" s="116">
        <v>299398.51751999999</v>
      </c>
      <c r="J20" s="116">
        <v>294082.12518999999</v>
      </c>
      <c r="K20" s="116">
        <v>294880.52227000002</v>
      </c>
      <c r="L20" s="116"/>
      <c r="M20" s="116"/>
      <c r="N20" s="116"/>
      <c r="O20" s="117">
        <v>2582544.3555999999</v>
      </c>
    </row>
    <row r="21" spans="1:15" ht="13.8" x14ac:dyDescent="0.25">
      <c r="A21" s="86">
        <v>2022</v>
      </c>
      <c r="B21" s="115" t="s">
        <v>138</v>
      </c>
      <c r="C21" s="116">
        <v>300295.32032</v>
      </c>
      <c r="D21" s="116">
        <v>316201.99005999998</v>
      </c>
      <c r="E21" s="116">
        <v>380631.50910000002</v>
      </c>
      <c r="F21" s="116">
        <v>382265.55797999998</v>
      </c>
      <c r="G21" s="116">
        <v>301401.84957000002</v>
      </c>
      <c r="H21" s="116">
        <v>369497.39085999998</v>
      </c>
      <c r="I21" s="116">
        <v>318336.14055000001</v>
      </c>
      <c r="J21" s="116">
        <v>323036.57241000002</v>
      </c>
      <c r="K21" s="116">
        <v>355787.51679000002</v>
      </c>
      <c r="L21" s="116">
        <v>308775.10398000001</v>
      </c>
      <c r="M21" s="116">
        <v>355407.83247000002</v>
      </c>
      <c r="N21" s="116">
        <v>351943.73171000002</v>
      </c>
      <c r="O21" s="117">
        <v>4063580.5158000002</v>
      </c>
    </row>
    <row r="22" spans="1:15" ht="13.8" x14ac:dyDescent="0.25">
      <c r="A22" s="87">
        <v>2023</v>
      </c>
      <c r="B22" s="115" t="s">
        <v>139</v>
      </c>
      <c r="C22" s="118">
        <v>623308.73800999997</v>
      </c>
      <c r="D22" s="118">
        <v>575943.58794999996</v>
      </c>
      <c r="E22" s="118">
        <v>758651.08031999995</v>
      </c>
      <c r="F22" s="118">
        <v>626832.71614999999</v>
      </c>
      <c r="G22" s="118">
        <v>729326.06507000001</v>
      </c>
      <c r="H22" s="116">
        <v>664237.52604000003</v>
      </c>
      <c r="I22" s="116">
        <v>607306.28740999999</v>
      </c>
      <c r="J22" s="116">
        <v>677995.17582999996</v>
      </c>
      <c r="K22" s="116">
        <v>681434.40801000001</v>
      </c>
      <c r="L22" s="116"/>
      <c r="M22" s="116"/>
      <c r="N22" s="116"/>
      <c r="O22" s="117">
        <v>5945035.5847899998</v>
      </c>
    </row>
    <row r="23" spans="1:15" ht="13.8" x14ac:dyDescent="0.25">
      <c r="A23" s="86">
        <v>2022</v>
      </c>
      <c r="B23" s="115" t="s">
        <v>139</v>
      </c>
      <c r="C23" s="116">
        <v>557400.76728000003</v>
      </c>
      <c r="D23" s="118">
        <v>622165.83944000001</v>
      </c>
      <c r="E23" s="116">
        <v>751891.70181</v>
      </c>
      <c r="F23" s="116">
        <v>775660.34239999996</v>
      </c>
      <c r="G23" s="116">
        <v>612460.77609000006</v>
      </c>
      <c r="H23" s="116">
        <v>799353.19348000002</v>
      </c>
      <c r="I23" s="116">
        <v>605448.27394999994</v>
      </c>
      <c r="J23" s="116">
        <v>730780.09765000001</v>
      </c>
      <c r="K23" s="116">
        <v>759483.17426999996</v>
      </c>
      <c r="L23" s="116">
        <v>702853.52387000003</v>
      </c>
      <c r="M23" s="116">
        <v>762970.53573999996</v>
      </c>
      <c r="N23" s="116">
        <v>755262.26784999995</v>
      </c>
      <c r="O23" s="117">
        <v>8435730.4938299991</v>
      </c>
    </row>
    <row r="24" spans="1:15" ht="13.8" x14ac:dyDescent="0.25">
      <c r="A24" s="87">
        <v>2023</v>
      </c>
      <c r="B24" s="113" t="s">
        <v>14</v>
      </c>
      <c r="C24" s="119">
        <f>C26+C28+C30+C32+C34+C36+C38+C40+C42+C44+C46+C48+C50+C52+C54+C56</f>
        <v>13610725.818189999</v>
      </c>
      <c r="D24" s="119">
        <f t="shared" ref="D24:O24" si="2">D26+D28+D30+D32+D34+D36+D38+D40+D42+D44+D46+D48+D50+D52+D54+D56</f>
        <v>13459241.51406</v>
      </c>
      <c r="E24" s="119">
        <f t="shared" si="2"/>
        <v>17180277.566199999</v>
      </c>
      <c r="F24" s="119">
        <f t="shared" si="2"/>
        <v>13786538.656780001</v>
      </c>
      <c r="G24" s="119">
        <f t="shared" si="2"/>
        <v>15347662.160559997</v>
      </c>
      <c r="H24" s="119">
        <f t="shared" si="2"/>
        <v>14900760.702229999</v>
      </c>
      <c r="I24" s="119">
        <f t="shared" si="2"/>
        <v>13994482.943049999</v>
      </c>
      <c r="J24" s="119">
        <f t="shared" si="2"/>
        <v>15182976.669790002</v>
      </c>
      <c r="K24" s="119">
        <f t="shared" si="2"/>
        <v>15744110.33557</v>
      </c>
      <c r="L24" s="119"/>
      <c r="M24" s="119"/>
      <c r="N24" s="119"/>
      <c r="O24" s="119">
        <f t="shared" si="2"/>
        <v>133206776.36643</v>
      </c>
    </row>
    <row r="25" spans="1:15" ht="13.8" x14ac:dyDescent="0.25">
      <c r="A25" s="86">
        <v>2022</v>
      </c>
      <c r="B25" s="113" t="s">
        <v>14</v>
      </c>
      <c r="C25" s="119">
        <f>C27+C29+C31+C33+C35+C37+C39+C41+C43+C45+C47+C49+C51+C53+C55+C57</f>
        <v>13085030.33358</v>
      </c>
      <c r="D25" s="119">
        <f t="shared" ref="D25:O25" si="3">D27+D29+D31+D33+D35+D37+D39+D41+D43+D45+D47+D49+D51+D53+D55+D57</f>
        <v>14949915.632379999</v>
      </c>
      <c r="E25" s="119">
        <f t="shared" si="3"/>
        <v>17127916.616590001</v>
      </c>
      <c r="F25" s="119">
        <f t="shared" si="3"/>
        <v>17696821.178510003</v>
      </c>
      <c r="G25" s="119">
        <f t="shared" si="3"/>
        <v>14045201.363219999</v>
      </c>
      <c r="H25" s="119">
        <f t="shared" si="3"/>
        <v>17242556.315669999</v>
      </c>
      <c r="I25" s="119">
        <f t="shared" si="3"/>
        <v>13508279.611159999</v>
      </c>
      <c r="J25" s="119">
        <f t="shared" si="3"/>
        <v>15249584.534900002</v>
      </c>
      <c r="K25" s="119">
        <f t="shared" si="3"/>
        <v>16237717.199349999</v>
      </c>
      <c r="L25" s="119">
        <f t="shared" si="3"/>
        <v>15005072.05744</v>
      </c>
      <c r="M25" s="119">
        <f t="shared" si="3"/>
        <v>15458549.250569999</v>
      </c>
      <c r="N25" s="119">
        <f t="shared" si="3"/>
        <v>16132963.759350004</v>
      </c>
      <c r="O25" s="119">
        <f t="shared" si="3"/>
        <v>185739607.85272002</v>
      </c>
    </row>
    <row r="26" spans="1:15" ht="13.8" x14ac:dyDescent="0.25">
      <c r="A26" s="87">
        <v>2023</v>
      </c>
      <c r="B26" s="115" t="s">
        <v>140</v>
      </c>
      <c r="C26" s="116">
        <v>816248.03098000004</v>
      </c>
      <c r="D26" s="116">
        <v>715181.42825999996</v>
      </c>
      <c r="E26" s="116">
        <v>900605.46036999999</v>
      </c>
      <c r="F26" s="116">
        <v>757019.23088000005</v>
      </c>
      <c r="G26" s="116">
        <v>847714.65020999999</v>
      </c>
      <c r="H26" s="116">
        <v>771005.06015999999</v>
      </c>
      <c r="I26" s="116">
        <v>694894.11022999999</v>
      </c>
      <c r="J26" s="116">
        <v>782153.66515000002</v>
      </c>
      <c r="K26" s="116">
        <v>871977.54810000001</v>
      </c>
      <c r="L26" s="116"/>
      <c r="M26" s="116"/>
      <c r="N26" s="116"/>
      <c r="O26" s="117">
        <v>7156799.1843400002</v>
      </c>
    </row>
    <row r="27" spans="1:15" ht="13.8" x14ac:dyDescent="0.25">
      <c r="A27" s="86">
        <v>2022</v>
      </c>
      <c r="B27" s="115" t="s">
        <v>140</v>
      </c>
      <c r="C27" s="116">
        <v>814740.94741000002</v>
      </c>
      <c r="D27" s="116">
        <v>879772.29428999999</v>
      </c>
      <c r="E27" s="116">
        <v>950764.31969999999</v>
      </c>
      <c r="F27" s="116">
        <v>992887.29760000005</v>
      </c>
      <c r="G27" s="116">
        <v>766271.68854</v>
      </c>
      <c r="H27" s="116">
        <v>980872.72842000006</v>
      </c>
      <c r="I27" s="116">
        <v>726524.83891000005</v>
      </c>
      <c r="J27" s="116">
        <v>834419.86109999998</v>
      </c>
      <c r="K27" s="116">
        <v>933403.24902999995</v>
      </c>
      <c r="L27" s="116">
        <v>832585.14985000005</v>
      </c>
      <c r="M27" s="116">
        <v>842567.80984</v>
      </c>
      <c r="N27" s="116">
        <v>797180.52583000006</v>
      </c>
      <c r="O27" s="117">
        <v>10351990.710519999</v>
      </c>
    </row>
    <row r="28" spans="1:15" ht="13.8" x14ac:dyDescent="0.25">
      <c r="A28" s="87">
        <v>2023</v>
      </c>
      <c r="B28" s="115" t="s">
        <v>141</v>
      </c>
      <c r="C28" s="116">
        <v>177790.43580000001</v>
      </c>
      <c r="D28" s="116">
        <v>171526.84972999999</v>
      </c>
      <c r="E28" s="116">
        <v>219498.19292999999</v>
      </c>
      <c r="F28" s="116">
        <v>146096.21767000001</v>
      </c>
      <c r="G28" s="116">
        <v>149323.89934</v>
      </c>
      <c r="H28" s="116">
        <v>160370.91427000001</v>
      </c>
      <c r="I28" s="116">
        <v>135111.47953000001</v>
      </c>
      <c r="J28" s="116">
        <v>168524.66717999999</v>
      </c>
      <c r="K28" s="116">
        <v>159573.83327</v>
      </c>
      <c r="L28" s="116"/>
      <c r="M28" s="116"/>
      <c r="N28" s="116"/>
      <c r="O28" s="117">
        <v>1487816.48972</v>
      </c>
    </row>
    <row r="29" spans="1:15" ht="13.8" x14ac:dyDescent="0.25">
      <c r="A29" s="86">
        <v>2022</v>
      </c>
      <c r="B29" s="115" t="s">
        <v>141</v>
      </c>
      <c r="C29" s="116">
        <v>132687.614</v>
      </c>
      <c r="D29" s="116">
        <v>177382.25305</v>
      </c>
      <c r="E29" s="116">
        <v>191674.08778</v>
      </c>
      <c r="F29" s="116">
        <v>186942.25571999999</v>
      </c>
      <c r="G29" s="116">
        <v>116430.7378</v>
      </c>
      <c r="H29" s="116">
        <v>171939.18301000001</v>
      </c>
      <c r="I29" s="116">
        <v>155356.09933</v>
      </c>
      <c r="J29" s="116">
        <v>190885.06584</v>
      </c>
      <c r="K29" s="116">
        <v>209733.83264000001</v>
      </c>
      <c r="L29" s="116">
        <v>168268.20879</v>
      </c>
      <c r="M29" s="116">
        <v>173147.01451000001</v>
      </c>
      <c r="N29" s="116">
        <v>182044.91985000001</v>
      </c>
      <c r="O29" s="117">
        <v>2056491.27232</v>
      </c>
    </row>
    <row r="30" spans="1:15" s="37" customFormat="1" ht="13.8" x14ac:dyDescent="0.25">
      <c r="A30" s="87">
        <v>2023</v>
      </c>
      <c r="B30" s="115" t="s">
        <v>142</v>
      </c>
      <c r="C30" s="116">
        <v>209144.68768</v>
      </c>
      <c r="D30" s="116">
        <v>131700.81945000001</v>
      </c>
      <c r="E30" s="116">
        <v>262408.49757000001</v>
      </c>
      <c r="F30" s="116">
        <v>216373.27447</v>
      </c>
      <c r="G30" s="116">
        <v>233627.51775999999</v>
      </c>
      <c r="H30" s="116">
        <v>225471.88873000001</v>
      </c>
      <c r="I30" s="116">
        <v>187601.95728999999</v>
      </c>
      <c r="J30" s="116">
        <v>234113.31133</v>
      </c>
      <c r="K30" s="116">
        <v>256713.75042999999</v>
      </c>
      <c r="L30" s="116"/>
      <c r="M30" s="116"/>
      <c r="N30" s="116"/>
      <c r="O30" s="117">
        <v>1957155.70471</v>
      </c>
    </row>
    <row r="31" spans="1:15" ht="13.8" x14ac:dyDescent="0.25">
      <c r="A31" s="86">
        <v>2022</v>
      </c>
      <c r="B31" s="115" t="s">
        <v>142</v>
      </c>
      <c r="C31" s="116">
        <v>198477.64064999999</v>
      </c>
      <c r="D31" s="116">
        <v>251000.23457999999</v>
      </c>
      <c r="E31" s="116">
        <v>259243.72829</v>
      </c>
      <c r="F31" s="116">
        <v>262164.34668000002</v>
      </c>
      <c r="G31" s="116">
        <v>157792.49171</v>
      </c>
      <c r="H31" s="116">
        <v>225184.98795000001</v>
      </c>
      <c r="I31" s="116">
        <v>156147.20764000001</v>
      </c>
      <c r="J31" s="116">
        <v>224283.58918000001</v>
      </c>
      <c r="K31" s="116">
        <v>245518.36559999999</v>
      </c>
      <c r="L31" s="116">
        <v>256622.58987</v>
      </c>
      <c r="M31" s="116">
        <v>256407.3983</v>
      </c>
      <c r="N31" s="116">
        <v>260537.56518000001</v>
      </c>
      <c r="O31" s="117">
        <v>2753380.1456300002</v>
      </c>
    </row>
    <row r="32" spans="1:15" ht="13.8" x14ac:dyDescent="0.25">
      <c r="A32" s="87">
        <v>2023</v>
      </c>
      <c r="B32" s="115" t="s">
        <v>143</v>
      </c>
      <c r="C32" s="118">
        <v>2300976.5498100002</v>
      </c>
      <c r="D32" s="118">
        <v>2263312.0506899999</v>
      </c>
      <c r="E32" s="118">
        <v>2882196.5701700002</v>
      </c>
      <c r="F32" s="118">
        <v>2383505.5528299999</v>
      </c>
      <c r="G32" s="118">
        <v>2441167.22114</v>
      </c>
      <c r="H32" s="118">
        <v>2378003.4815799999</v>
      </c>
      <c r="I32" s="118">
        <v>2157113.3668200001</v>
      </c>
      <c r="J32" s="118">
        <v>2656786.13332</v>
      </c>
      <c r="K32" s="118">
        <v>2846240.6986400001</v>
      </c>
      <c r="L32" s="118"/>
      <c r="M32" s="118"/>
      <c r="N32" s="118"/>
      <c r="O32" s="117">
        <v>22309301.625</v>
      </c>
    </row>
    <row r="33" spans="1:15" ht="13.8" x14ac:dyDescent="0.25">
      <c r="A33" s="86">
        <v>2022</v>
      </c>
      <c r="B33" s="115" t="s">
        <v>143</v>
      </c>
      <c r="C33" s="116">
        <v>2140694.3029700001</v>
      </c>
      <c r="D33" s="116">
        <v>2431946.38747</v>
      </c>
      <c r="E33" s="116">
        <v>3018878.7185499999</v>
      </c>
      <c r="F33" s="118">
        <v>3329490.8135600002</v>
      </c>
      <c r="G33" s="118">
        <v>2789086.5466200002</v>
      </c>
      <c r="H33" s="118">
        <v>3166406.9630399998</v>
      </c>
      <c r="I33" s="118">
        <v>2890142.2685799999</v>
      </c>
      <c r="J33" s="118">
        <v>2920920.6393200001</v>
      </c>
      <c r="K33" s="118">
        <v>2938451.7553099999</v>
      </c>
      <c r="L33" s="118">
        <v>2615065.5089699998</v>
      </c>
      <c r="M33" s="118">
        <v>2594869.4436499998</v>
      </c>
      <c r="N33" s="118">
        <v>2701981.3637600001</v>
      </c>
      <c r="O33" s="117">
        <v>33537934.711800002</v>
      </c>
    </row>
    <row r="34" spans="1:15" ht="13.8" x14ac:dyDescent="0.25">
      <c r="A34" s="87">
        <v>2023</v>
      </c>
      <c r="B34" s="115" t="s">
        <v>144</v>
      </c>
      <c r="C34" s="116">
        <v>1623746.2251899999</v>
      </c>
      <c r="D34" s="116">
        <v>1576668.8917</v>
      </c>
      <c r="E34" s="116">
        <v>1990130.49275</v>
      </c>
      <c r="F34" s="116">
        <v>1498140.0896600001</v>
      </c>
      <c r="G34" s="116">
        <v>1648180.4293500001</v>
      </c>
      <c r="H34" s="116">
        <v>1653153.6577999999</v>
      </c>
      <c r="I34" s="116">
        <v>1552213.5938299999</v>
      </c>
      <c r="J34" s="116">
        <v>1671729.6499300001</v>
      </c>
      <c r="K34" s="116">
        <v>1673635.68334</v>
      </c>
      <c r="L34" s="116"/>
      <c r="M34" s="116"/>
      <c r="N34" s="116"/>
      <c r="O34" s="117">
        <v>14887598.71355</v>
      </c>
    </row>
    <row r="35" spans="1:15" ht="13.8" x14ac:dyDescent="0.25">
      <c r="A35" s="86">
        <v>2022</v>
      </c>
      <c r="B35" s="115" t="s">
        <v>144</v>
      </c>
      <c r="C35" s="116">
        <v>1591566.3069</v>
      </c>
      <c r="D35" s="116">
        <v>1840234.04779</v>
      </c>
      <c r="E35" s="116">
        <v>2014038.1791300001</v>
      </c>
      <c r="F35" s="116">
        <v>2035670.0064399999</v>
      </c>
      <c r="G35" s="116">
        <v>1335847.94732</v>
      </c>
      <c r="H35" s="116">
        <v>1965695.0034399999</v>
      </c>
      <c r="I35" s="116">
        <v>1617512.7072099999</v>
      </c>
      <c r="J35" s="116">
        <v>1836844.14206</v>
      </c>
      <c r="K35" s="116">
        <v>1920012.1948500001</v>
      </c>
      <c r="L35" s="116">
        <v>1701768.0692499999</v>
      </c>
      <c r="M35" s="116">
        <v>1630655.9639900001</v>
      </c>
      <c r="N35" s="116">
        <v>1703985.03476</v>
      </c>
      <c r="O35" s="117">
        <v>21193829.60314</v>
      </c>
    </row>
    <row r="36" spans="1:15" ht="13.8" x14ac:dyDescent="0.25">
      <c r="A36" s="87">
        <v>2023</v>
      </c>
      <c r="B36" s="115" t="s">
        <v>145</v>
      </c>
      <c r="C36" s="116">
        <v>2712594.07565</v>
      </c>
      <c r="D36" s="116">
        <v>2610342.0396099999</v>
      </c>
      <c r="E36" s="116">
        <v>3284856.94594</v>
      </c>
      <c r="F36" s="116">
        <v>2690729.9136000001</v>
      </c>
      <c r="G36" s="116">
        <v>3026592.9049499999</v>
      </c>
      <c r="H36" s="116">
        <v>3004914.6602099999</v>
      </c>
      <c r="I36" s="116">
        <v>2728571.4818000002</v>
      </c>
      <c r="J36" s="116">
        <v>2738760.4555500001</v>
      </c>
      <c r="K36" s="116">
        <v>2822475.7995699998</v>
      </c>
      <c r="L36" s="116"/>
      <c r="M36" s="116"/>
      <c r="N36" s="116"/>
      <c r="O36" s="117">
        <v>25619838.27688</v>
      </c>
    </row>
    <row r="37" spans="1:15" ht="13.8" x14ac:dyDescent="0.25">
      <c r="A37" s="86">
        <v>2022</v>
      </c>
      <c r="B37" s="115" t="s">
        <v>145</v>
      </c>
      <c r="C37" s="116">
        <v>2227430.3452400002</v>
      </c>
      <c r="D37" s="116">
        <v>2537876.24994</v>
      </c>
      <c r="E37" s="116">
        <v>2679350.7283000001</v>
      </c>
      <c r="F37" s="116">
        <v>2742252.4482399998</v>
      </c>
      <c r="G37" s="116">
        <v>2294857.86919</v>
      </c>
      <c r="H37" s="116">
        <v>2768702.8717700001</v>
      </c>
      <c r="I37" s="116">
        <v>2048195.4367800001</v>
      </c>
      <c r="J37" s="116">
        <v>2264566.8483500001</v>
      </c>
      <c r="K37" s="116">
        <v>2751297.0780400001</v>
      </c>
      <c r="L37" s="116">
        <v>2647890.9394499999</v>
      </c>
      <c r="M37" s="116">
        <v>2872036.50501</v>
      </c>
      <c r="N37" s="116">
        <v>3142596.4588700002</v>
      </c>
      <c r="O37" s="117">
        <v>30977053.779180001</v>
      </c>
    </row>
    <row r="38" spans="1:15" ht="13.8" x14ac:dyDescent="0.25">
      <c r="A38" s="87">
        <v>2023</v>
      </c>
      <c r="B38" s="115" t="s">
        <v>146</v>
      </c>
      <c r="C38" s="116">
        <v>20511.080989999999</v>
      </c>
      <c r="D38" s="116">
        <v>48988.009310000001</v>
      </c>
      <c r="E38" s="116">
        <v>108585.76742</v>
      </c>
      <c r="F38" s="116">
        <v>107987.69313</v>
      </c>
      <c r="G38" s="116">
        <v>203809.47146</v>
      </c>
      <c r="H38" s="116">
        <v>185364.09646</v>
      </c>
      <c r="I38" s="116">
        <v>202576.08718999999</v>
      </c>
      <c r="J38" s="116">
        <v>304394.69546000002</v>
      </c>
      <c r="K38" s="116">
        <v>179322.18877000001</v>
      </c>
      <c r="L38" s="116"/>
      <c r="M38" s="116"/>
      <c r="N38" s="116"/>
      <c r="O38" s="117">
        <v>1361539.0901899999</v>
      </c>
    </row>
    <row r="39" spans="1:15" ht="13.8" x14ac:dyDescent="0.25">
      <c r="A39" s="86">
        <v>2022</v>
      </c>
      <c r="B39" s="115" t="s">
        <v>146</v>
      </c>
      <c r="C39" s="116">
        <v>70779.795960000003</v>
      </c>
      <c r="D39" s="116">
        <v>67064.578930000003</v>
      </c>
      <c r="E39" s="116">
        <v>140227.68844</v>
      </c>
      <c r="F39" s="116">
        <v>198881.65714</v>
      </c>
      <c r="G39" s="116">
        <v>100124.42561000001</v>
      </c>
      <c r="H39" s="116">
        <v>101131.22425</v>
      </c>
      <c r="I39" s="116">
        <v>44142.997860000003</v>
      </c>
      <c r="J39" s="116">
        <v>77395.488570000001</v>
      </c>
      <c r="K39" s="116">
        <v>199348.73256</v>
      </c>
      <c r="L39" s="116">
        <v>209571.99903000001</v>
      </c>
      <c r="M39" s="116">
        <v>55079.846700000002</v>
      </c>
      <c r="N39" s="116">
        <v>189314.94339</v>
      </c>
      <c r="O39" s="117">
        <v>1453063.3784399999</v>
      </c>
    </row>
    <row r="40" spans="1:15" ht="13.8" x14ac:dyDescent="0.25">
      <c r="A40" s="87">
        <v>2023</v>
      </c>
      <c r="B40" s="115" t="s">
        <v>147</v>
      </c>
      <c r="C40" s="116">
        <v>1173666.19169</v>
      </c>
      <c r="D40" s="116">
        <v>1303272.58002</v>
      </c>
      <c r="E40" s="116">
        <v>1511772.85751</v>
      </c>
      <c r="F40" s="116">
        <v>1216511.29764</v>
      </c>
      <c r="G40" s="116">
        <v>1380467.9009</v>
      </c>
      <c r="H40" s="116">
        <v>1337968.8523500001</v>
      </c>
      <c r="I40" s="116">
        <v>1264477.03574</v>
      </c>
      <c r="J40" s="116">
        <v>1401004.3745299999</v>
      </c>
      <c r="K40" s="116">
        <v>1402891.13121</v>
      </c>
      <c r="L40" s="116"/>
      <c r="M40" s="116"/>
      <c r="N40" s="116"/>
      <c r="O40" s="117">
        <v>11992032.221589999</v>
      </c>
    </row>
    <row r="41" spans="1:15" ht="13.8" x14ac:dyDescent="0.25">
      <c r="A41" s="86">
        <v>2022</v>
      </c>
      <c r="B41" s="115" t="s">
        <v>147</v>
      </c>
      <c r="C41" s="116">
        <v>980376.86144999997</v>
      </c>
      <c r="D41" s="116">
        <v>1173474.2985799999</v>
      </c>
      <c r="E41" s="116">
        <v>1365461.8518999999</v>
      </c>
      <c r="F41" s="116">
        <v>1395615.83901</v>
      </c>
      <c r="G41" s="116">
        <v>1064241.48202</v>
      </c>
      <c r="H41" s="116">
        <v>1356586.2416900001</v>
      </c>
      <c r="I41" s="116">
        <v>1024631.0788200001</v>
      </c>
      <c r="J41" s="116">
        <v>1253655.895</v>
      </c>
      <c r="K41" s="116">
        <v>1334620.6197299999</v>
      </c>
      <c r="L41" s="116">
        <v>1320596.3035899999</v>
      </c>
      <c r="M41" s="116">
        <v>1423781.7828500001</v>
      </c>
      <c r="N41" s="116">
        <v>1472984.76819</v>
      </c>
      <c r="O41" s="117">
        <v>15166027.02283</v>
      </c>
    </row>
    <row r="42" spans="1:15" ht="13.8" x14ac:dyDescent="0.25">
      <c r="A42" s="87">
        <v>2023</v>
      </c>
      <c r="B42" s="115" t="s">
        <v>148</v>
      </c>
      <c r="C42" s="116">
        <v>841336.68082000001</v>
      </c>
      <c r="D42" s="116">
        <v>847891.57767999999</v>
      </c>
      <c r="E42" s="116">
        <v>1052068.3973999999</v>
      </c>
      <c r="F42" s="116">
        <v>883287.83855999995</v>
      </c>
      <c r="G42" s="116">
        <v>922675.27983999997</v>
      </c>
      <c r="H42" s="116">
        <v>977742.66558999999</v>
      </c>
      <c r="I42" s="116">
        <v>833339.66847999999</v>
      </c>
      <c r="J42" s="116">
        <v>975707.55267</v>
      </c>
      <c r="K42" s="116">
        <v>1019801.40194</v>
      </c>
      <c r="L42" s="116"/>
      <c r="M42" s="116"/>
      <c r="N42" s="116"/>
      <c r="O42" s="117">
        <v>8353851.0629799999</v>
      </c>
    </row>
    <row r="43" spans="1:15" ht="13.8" x14ac:dyDescent="0.25">
      <c r="A43" s="86">
        <v>2022</v>
      </c>
      <c r="B43" s="115" t="s">
        <v>148</v>
      </c>
      <c r="C43" s="116">
        <v>710623.13197999995</v>
      </c>
      <c r="D43" s="116">
        <v>812965.62821</v>
      </c>
      <c r="E43" s="116">
        <v>908495.41397999995</v>
      </c>
      <c r="F43" s="116">
        <v>905617.86228</v>
      </c>
      <c r="G43" s="116">
        <v>719443.06295000005</v>
      </c>
      <c r="H43" s="116">
        <v>903202.12999000004</v>
      </c>
      <c r="I43" s="116">
        <v>720295.57866999996</v>
      </c>
      <c r="J43" s="116">
        <v>848008.80617</v>
      </c>
      <c r="K43" s="116">
        <v>946786.37303999998</v>
      </c>
      <c r="L43" s="116">
        <v>851490.25800000003</v>
      </c>
      <c r="M43" s="116">
        <v>1009816.72385</v>
      </c>
      <c r="N43" s="116">
        <v>1025005.74925</v>
      </c>
      <c r="O43" s="117">
        <v>10361750.71837</v>
      </c>
    </row>
    <row r="44" spans="1:15" ht="13.8" x14ac:dyDescent="0.25">
      <c r="A44" s="87">
        <v>2023</v>
      </c>
      <c r="B44" s="115" t="s">
        <v>149</v>
      </c>
      <c r="C44" s="116">
        <v>1050082.50581</v>
      </c>
      <c r="D44" s="116">
        <v>1001457.29292</v>
      </c>
      <c r="E44" s="116">
        <v>1224551.1012500001</v>
      </c>
      <c r="F44" s="116">
        <v>997278.03735</v>
      </c>
      <c r="G44" s="116">
        <v>1143183.3299499999</v>
      </c>
      <c r="H44" s="116">
        <v>1090053.5445600001</v>
      </c>
      <c r="I44" s="116">
        <v>988126.33866999997</v>
      </c>
      <c r="J44" s="116">
        <v>1065995.7048899999</v>
      </c>
      <c r="K44" s="116">
        <v>1018811.26844</v>
      </c>
      <c r="L44" s="116"/>
      <c r="M44" s="116"/>
      <c r="N44" s="116"/>
      <c r="O44" s="117">
        <v>9579539.1238400005</v>
      </c>
    </row>
    <row r="45" spans="1:15" ht="13.8" x14ac:dyDescent="0.25">
      <c r="A45" s="86">
        <v>2022</v>
      </c>
      <c r="B45" s="115" t="s">
        <v>149</v>
      </c>
      <c r="C45" s="116">
        <v>1119856.0573100001</v>
      </c>
      <c r="D45" s="116">
        <v>1241106.2379099999</v>
      </c>
      <c r="E45" s="116">
        <v>1443490.79128</v>
      </c>
      <c r="F45" s="116">
        <v>1496963.6429900001</v>
      </c>
      <c r="G45" s="116">
        <v>1165758.5621799999</v>
      </c>
      <c r="H45" s="116">
        <v>1343441.4020400001</v>
      </c>
      <c r="I45" s="116">
        <v>978550.27092000004</v>
      </c>
      <c r="J45" s="116">
        <v>1131631.90488</v>
      </c>
      <c r="K45" s="116">
        <v>1187676.33451</v>
      </c>
      <c r="L45" s="116">
        <v>1048139.47652</v>
      </c>
      <c r="M45" s="116">
        <v>1127730.5237100001</v>
      </c>
      <c r="N45" s="116">
        <v>1095922.9375100001</v>
      </c>
      <c r="O45" s="117">
        <v>14380268.141759999</v>
      </c>
    </row>
    <row r="46" spans="1:15" ht="13.8" x14ac:dyDescent="0.25">
      <c r="A46" s="87">
        <v>2023</v>
      </c>
      <c r="B46" s="115" t="s">
        <v>150</v>
      </c>
      <c r="C46" s="116">
        <v>1105719.42105</v>
      </c>
      <c r="D46" s="116">
        <v>1056199.70786</v>
      </c>
      <c r="E46" s="116">
        <v>1388586.5429199999</v>
      </c>
      <c r="F46" s="116">
        <v>1063468.5398200001</v>
      </c>
      <c r="G46" s="116">
        <v>1249921.94884</v>
      </c>
      <c r="H46" s="116">
        <v>1315307.3559399999</v>
      </c>
      <c r="I46" s="116">
        <v>1154089.77832</v>
      </c>
      <c r="J46" s="116">
        <v>1349017.09571</v>
      </c>
      <c r="K46" s="116">
        <v>1379349.22272</v>
      </c>
      <c r="L46" s="116"/>
      <c r="M46" s="116"/>
      <c r="N46" s="116"/>
      <c r="O46" s="117">
        <v>11061659.61318</v>
      </c>
    </row>
    <row r="47" spans="1:15" ht="13.8" x14ac:dyDescent="0.25">
      <c r="A47" s="86">
        <v>2022</v>
      </c>
      <c r="B47" s="115" t="s">
        <v>150</v>
      </c>
      <c r="C47" s="116">
        <v>1623913.35512</v>
      </c>
      <c r="D47" s="116">
        <v>1746701.55259</v>
      </c>
      <c r="E47" s="116">
        <v>2254350.4908799999</v>
      </c>
      <c r="F47" s="116">
        <v>2016303.9983900001</v>
      </c>
      <c r="G47" s="116">
        <v>1903111.08714</v>
      </c>
      <c r="H47" s="116">
        <v>2283458.2668699999</v>
      </c>
      <c r="I47" s="116">
        <v>1596973.6671500001</v>
      </c>
      <c r="J47" s="116">
        <v>1804239.23915</v>
      </c>
      <c r="K47" s="116">
        <v>1754877.41145</v>
      </c>
      <c r="L47" s="116">
        <v>1376326.7111500001</v>
      </c>
      <c r="M47" s="116">
        <v>1337396.81651</v>
      </c>
      <c r="N47" s="116">
        <v>1329272.3201900001</v>
      </c>
      <c r="O47" s="117">
        <v>21026924.916590001</v>
      </c>
    </row>
    <row r="48" spans="1:15" ht="13.8" x14ac:dyDescent="0.25">
      <c r="A48" s="87">
        <v>2023</v>
      </c>
      <c r="B48" s="115" t="s">
        <v>151</v>
      </c>
      <c r="C48" s="116">
        <v>360462.6164</v>
      </c>
      <c r="D48" s="116">
        <v>354126.15661000001</v>
      </c>
      <c r="E48" s="116">
        <v>438197.83687</v>
      </c>
      <c r="F48" s="116">
        <v>373618.34941000002</v>
      </c>
      <c r="G48" s="116">
        <v>450038.69387999998</v>
      </c>
      <c r="H48" s="116">
        <v>412171.44407999999</v>
      </c>
      <c r="I48" s="116">
        <v>372105.71616000001</v>
      </c>
      <c r="J48" s="116">
        <v>395591.04827999999</v>
      </c>
      <c r="K48" s="116">
        <v>383488.72129999998</v>
      </c>
      <c r="L48" s="116"/>
      <c r="M48" s="116"/>
      <c r="N48" s="116"/>
      <c r="O48" s="117">
        <v>3539800.58299</v>
      </c>
    </row>
    <row r="49" spans="1:15" ht="13.8" x14ac:dyDescent="0.25">
      <c r="A49" s="86">
        <v>2022</v>
      </c>
      <c r="B49" s="115" t="s">
        <v>151</v>
      </c>
      <c r="C49" s="116">
        <v>353650.46789000003</v>
      </c>
      <c r="D49" s="116">
        <v>428029.62461</v>
      </c>
      <c r="E49" s="116">
        <v>512999.46243999997</v>
      </c>
      <c r="F49" s="116">
        <v>565765.46421000001</v>
      </c>
      <c r="G49" s="116">
        <v>444256.31745999999</v>
      </c>
      <c r="H49" s="116">
        <v>522786.63435000001</v>
      </c>
      <c r="I49" s="116">
        <v>416802.49142999999</v>
      </c>
      <c r="J49" s="116">
        <v>473859.94527999999</v>
      </c>
      <c r="K49" s="116">
        <v>458797.53444000002</v>
      </c>
      <c r="L49" s="116">
        <v>413659.99985000002</v>
      </c>
      <c r="M49" s="116">
        <v>416755.06638999999</v>
      </c>
      <c r="N49" s="116">
        <v>439725.59570000001</v>
      </c>
      <c r="O49" s="117">
        <v>5447088.6040500002</v>
      </c>
    </row>
    <row r="50" spans="1:15" ht="13.8" x14ac:dyDescent="0.25">
      <c r="A50" s="87">
        <v>2023</v>
      </c>
      <c r="B50" s="115" t="s">
        <v>152</v>
      </c>
      <c r="C50" s="116">
        <v>414228.29746999999</v>
      </c>
      <c r="D50" s="116">
        <v>525530.46314999997</v>
      </c>
      <c r="E50" s="116">
        <v>737605.20707999996</v>
      </c>
      <c r="F50" s="116">
        <v>474010.85631</v>
      </c>
      <c r="G50" s="116">
        <v>459277.17947999999</v>
      </c>
      <c r="H50" s="116">
        <v>439205.26763999998</v>
      </c>
      <c r="I50" s="116">
        <v>497533.81692999997</v>
      </c>
      <c r="J50" s="116">
        <v>460246.96124999999</v>
      </c>
      <c r="K50" s="116">
        <v>693171.11988000001</v>
      </c>
      <c r="L50" s="116"/>
      <c r="M50" s="116"/>
      <c r="N50" s="116"/>
      <c r="O50" s="117">
        <v>4700809.1691899998</v>
      </c>
    </row>
    <row r="51" spans="1:15" ht="13.8" x14ac:dyDescent="0.25">
      <c r="A51" s="86">
        <v>2022</v>
      </c>
      <c r="B51" s="115" t="s">
        <v>152</v>
      </c>
      <c r="C51" s="116">
        <v>358702.97214999999</v>
      </c>
      <c r="D51" s="116">
        <v>490368.09152999998</v>
      </c>
      <c r="E51" s="116">
        <v>434421.48194000003</v>
      </c>
      <c r="F51" s="116">
        <v>528519.02058999997</v>
      </c>
      <c r="G51" s="116">
        <v>352247.50109999999</v>
      </c>
      <c r="H51" s="116">
        <v>532181.44374000002</v>
      </c>
      <c r="I51" s="116">
        <v>370694.84694999998</v>
      </c>
      <c r="J51" s="116">
        <v>500628.32678</v>
      </c>
      <c r="K51" s="116">
        <v>602816.76728999999</v>
      </c>
      <c r="L51" s="116">
        <v>535367.53671999997</v>
      </c>
      <c r="M51" s="116">
        <v>604023.04359999998</v>
      </c>
      <c r="N51" s="116">
        <v>547108.20478999999</v>
      </c>
      <c r="O51" s="117">
        <v>5857079.2371800002</v>
      </c>
    </row>
    <row r="52" spans="1:15" ht="13.8" x14ac:dyDescent="0.25">
      <c r="A52" s="87">
        <v>2023</v>
      </c>
      <c r="B52" s="115" t="s">
        <v>153</v>
      </c>
      <c r="C52" s="116">
        <v>278884.94871000003</v>
      </c>
      <c r="D52" s="116">
        <v>287110.67463999998</v>
      </c>
      <c r="E52" s="116">
        <v>505697.54947999999</v>
      </c>
      <c r="F52" s="116">
        <v>417849.97619000002</v>
      </c>
      <c r="G52" s="116">
        <v>553859.89242000005</v>
      </c>
      <c r="H52" s="116">
        <v>332661.75851999997</v>
      </c>
      <c r="I52" s="116">
        <v>657334.97959999996</v>
      </c>
      <c r="J52" s="116">
        <v>375950.59035999997</v>
      </c>
      <c r="K52" s="116">
        <v>430320.07812000002</v>
      </c>
      <c r="L52" s="116"/>
      <c r="M52" s="116"/>
      <c r="N52" s="116"/>
      <c r="O52" s="117">
        <v>3839670.4480400002</v>
      </c>
    </row>
    <row r="53" spans="1:15" ht="13.8" x14ac:dyDescent="0.25">
      <c r="A53" s="86">
        <v>2022</v>
      </c>
      <c r="B53" s="115" t="s">
        <v>153</v>
      </c>
      <c r="C53" s="116">
        <v>295374.95462999999</v>
      </c>
      <c r="D53" s="116">
        <v>325086.05401000002</v>
      </c>
      <c r="E53" s="116">
        <v>326941.74854</v>
      </c>
      <c r="F53" s="116">
        <v>390461.09840999998</v>
      </c>
      <c r="G53" s="116">
        <v>330384.31631000002</v>
      </c>
      <c r="H53" s="116">
        <v>286911.48207999999</v>
      </c>
      <c r="I53" s="116">
        <v>294368.00948000001</v>
      </c>
      <c r="J53" s="116">
        <v>333532.23485000001</v>
      </c>
      <c r="K53" s="116">
        <v>166231.57717999999</v>
      </c>
      <c r="L53" s="116">
        <v>464523.28284</v>
      </c>
      <c r="M53" s="116">
        <v>503261.04168000002</v>
      </c>
      <c r="N53" s="116">
        <v>647435.86632000003</v>
      </c>
      <c r="O53" s="117">
        <v>4364511.6663300004</v>
      </c>
    </row>
    <row r="54" spans="1:15" ht="13.8" x14ac:dyDescent="0.25">
      <c r="A54" s="87">
        <v>2023</v>
      </c>
      <c r="B54" s="115" t="s">
        <v>154</v>
      </c>
      <c r="C54" s="116">
        <v>525334.07013999997</v>
      </c>
      <c r="D54" s="116">
        <v>565932.97242999997</v>
      </c>
      <c r="E54" s="116">
        <v>673516.14653999999</v>
      </c>
      <c r="F54" s="116">
        <v>560661.78925999999</v>
      </c>
      <c r="G54" s="116">
        <v>637821.84103999997</v>
      </c>
      <c r="H54" s="116">
        <v>617366.05434000003</v>
      </c>
      <c r="I54" s="116">
        <v>569393.53246000002</v>
      </c>
      <c r="J54" s="116">
        <v>603000.76418000006</v>
      </c>
      <c r="K54" s="116">
        <v>606337.88983999996</v>
      </c>
      <c r="L54" s="116"/>
      <c r="M54" s="116"/>
      <c r="N54" s="116"/>
      <c r="O54" s="117">
        <v>5359365.0602299999</v>
      </c>
    </row>
    <row r="55" spans="1:15" ht="13.8" x14ac:dyDescent="0.25">
      <c r="A55" s="86">
        <v>2022</v>
      </c>
      <c r="B55" s="115" t="s">
        <v>154</v>
      </c>
      <c r="C55" s="116">
        <v>457957.73116999998</v>
      </c>
      <c r="D55" s="116">
        <v>536898.83403999999</v>
      </c>
      <c r="E55" s="116">
        <v>616159.58473999996</v>
      </c>
      <c r="F55" s="116">
        <v>634995.85970000003</v>
      </c>
      <c r="G55" s="116">
        <v>494716.69890000002</v>
      </c>
      <c r="H55" s="116">
        <v>619966.64288000006</v>
      </c>
      <c r="I55" s="116">
        <v>458391.53563</v>
      </c>
      <c r="J55" s="116">
        <v>544491.95169999998</v>
      </c>
      <c r="K55" s="116">
        <v>576740.81547000003</v>
      </c>
      <c r="L55" s="116">
        <v>551121.05194000003</v>
      </c>
      <c r="M55" s="116">
        <v>598845.03720999998</v>
      </c>
      <c r="N55" s="116">
        <v>586355.01569000003</v>
      </c>
      <c r="O55" s="117">
        <v>6676640.7590699997</v>
      </c>
    </row>
    <row r="56" spans="1:15" ht="13.8" x14ac:dyDescent="0.25">
      <c r="A56" s="87">
        <v>2023</v>
      </c>
      <c r="B56" s="115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f t="shared" ref="O56" si="4">SUM(C56:N56)</f>
        <v>0</v>
      </c>
    </row>
    <row r="57" spans="1:15" ht="13.8" x14ac:dyDescent="0.25">
      <c r="A57" s="86">
        <v>2022</v>
      </c>
      <c r="B57" s="115" t="s">
        <v>155</v>
      </c>
      <c r="C57" s="116">
        <v>8197.8487499999992</v>
      </c>
      <c r="D57" s="116">
        <v>10009.26485</v>
      </c>
      <c r="E57" s="116">
        <v>11418.340700000001</v>
      </c>
      <c r="F57" s="116">
        <v>14289.56755</v>
      </c>
      <c r="G57" s="116">
        <v>10630.62837</v>
      </c>
      <c r="H57" s="116">
        <v>14089.11015</v>
      </c>
      <c r="I57" s="116">
        <v>9550.5758000000005</v>
      </c>
      <c r="J57" s="116">
        <v>10220.596670000001</v>
      </c>
      <c r="K57" s="116">
        <v>11404.558209999999</v>
      </c>
      <c r="L57" s="116">
        <v>12074.97162</v>
      </c>
      <c r="M57" s="116">
        <v>12175.232770000001</v>
      </c>
      <c r="N57" s="116">
        <v>11512.49007</v>
      </c>
      <c r="O57" s="117">
        <v>135573.18551000001</v>
      </c>
    </row>
    <row r="58" spans="1:15" ht="13.8" x14ac:dyDescent="0.25">
      <c r="A58" s="87">
        <v>2023</v>
      </c>
      <c r="B58" s="113" t="s">
        <v>31</v>
      </c>
      <c r="C58" s="119">
        <f>C60</f>
        <v>441306.82462999999</v>
      </c>
      <c r="D58" s="119">
        <f t="shared" ref="D58:O58" si="5">D60</f>
        <v>397254.84522000002</v>
      </c>
      <c r="E58" s="119">
        <f t="shared" si="5"/>
        <v>478851.44981999998</v>
      </c>
      <c r="F58" s="119">
        <f t="shared" si="5"/>
        <v>467165.70604999998</v>
      </c>
      <c r="G58" s="119">
        <f t="shared" si="5"/>
        <v>546796.76945000002</v>
      </c>
      <c r="H58" s="119">
        <f t="shared" si="5"/>
        <v>482784.61009999999</v>
      </c>
      <c r="I58" s="119">
        <f t="shared" si="5"/>
        <v>463533.59846000001</v>
      </c>
      <c r="J58" s="119">
        <f t="shared" si="5"/>
        <v>495846.39039999997</v>
      </c>
      <c r="K58" s="119">
        <f t="shared" si="5"/>
        <v>487012.52153000003</v>
      </c>
      <c r="L58" s="119"/>
      <c r="M58" s="119"/>
      <c r="N58" s="119"/>
      <c r="O58" s="119">
        <f t="shared" si="5"/>
        <v>4260552.7156600002</v>
      </c>
    </row>
    <row r="59" spans="1:15" ht="13.8" x14ac:dyDescent="0.25">
      <c r="A59" s="86">
        <v>2022</v>
      </c>
      <c r="B59" s="113" t="s">
        <v>31</v>
      </c>
      <c r="C59" s="119">
        <f>C61</f>
        <v>497849.89552999998</v>
      </c>
      <c r="D59" s="119">
        <f t="shared" ref="D59:O59" si="6">D61</f>
        <v>471704.26270999998</v>
      </c>
      <c r="E59" s="119">
        <f t="shared" si="6"/>
        <v>554613.88878000004</v>
      </c>
      <c r="F59" s="119">
        <f t="shared" si="6"/>
        <v>704145.15989999997</v>
      </c>
      <c r="G59" s="119">
        <f t="shared" si="6"/>
        <v>533041.87158000004</v>
      </c>
      <c r="H59" s="119">
        <f t="shared" si="6"/>
        <v>594051.50404999999</v>
      </c>
      <c r="I59" s="119">
        <f t="shared" si="6"/>
        <v>487987.18544999999</v>
      </c>
      <c r="J59" s="119">
        <f t="shared" si="6"/>
        <v>593089.54356999998</v>
      </c>
      <c r="K59" s="119">
        <f t="shared" si="6"/>
        <v>537866.99407999997</v>
      </c>
      <c r="L59" s="119">
        <f t="shared" si="6"/>
        <v>462008.54527</v>
      </c>
      <c r="M59" s="119">
        <f t="shared" si="6"/>
        <v>503422.24767000001</v>
      </c>
      <c r="N59" s="119">
        <f t="shared" si="6"/>
        <v>515296.55952000001</v>
      </c>
      <c r="O59" s="119">
        <f t="shared" si="6"/>
        <v>6455077.6581100002</v>
      </c>
    </row>
    <row r="60" spans="1:15" ht="13.8" x14ac:dyDescent="0.25">
      <c r="A60" s="87">
        <v>2023</v>
      </c>
      <c r="B60" s="115" t="s">
        <v>156</v>
      </c>
      <c r="C60" s="116">
        <v>441306.82462999999</v>
      </c>
      <c r="D60" s="116">
        <v>397254.84522000002</v>
      </c>
      <c r="E60" s="116">
        <v>478851.44981999998</v>
      </c>
      <c r="F60" s="116">
        <v>467165.70604999998</v>
      </c>
      <c r="G60" s="116">
        <v>546796.76945000002</v>
      </c>
      <c r="H60" s="116">
        <v>482784.61009999999</v>
      </c>
      <c r="I60" s="116">
        <v>463533.59846000001</v>
      </c>
      <c r="J60" s="116">
        <v>495846.39039999997</v>
      </c>
      <c r="K60" s="116">
        <v>487012.52153000003</v>
      </c>
      <c r="L60" s="116"/>
      <c r="M60" s="116"/>
      <c r="N60" s="116"/>
      <c r="O60" s="117">
        <v>4260552.7156600002</v>
      </c>
    </row>
    <row r="61" spans="1:15" ht="14.4" thickBot="1" x14ac:dyDescent="0.3">
      <c r="A61" s="86">
        <v>2022</v>
      </c>
      <c r="B61" s="115" t="s">
        <v>156</v>
      </c>
      <c r="C61" s="116">
        <v>497849.89552999998</v>
      </c>
      <c r="D61" s="116">
        <v>471704.26270999998</v>
      </c>
      <c r="E61" s="116">
        <v>554613.88878000004</v>
      </c>
      <c r="F61" s="116">
        <v>704145.15989999997</v>
      </c>
      <c r="G61" s="116">
        <v>533041.87158000004</v>
      </c>
      <c r="H61" s="116">
        <v>594051.50404999999</v>
      </c>
      <c r="I61" s="116">
        <v>487987.18544999999</v>
      </c>
      <c r="J61" s="116">
        <v>593089.54356999998</v>
      </c>
      <c r="K61" s="116">
        <v>537866.99407999997</v>
      </c>
      <c r="L61" s="116">
        <v>462008.54527</v>
      </c>
      <c r="M61" s="116">
        <v>503422.24767000001</v>
      </c>
      <c r="N61" s="116">
        <v>515296.55952000001</v>
      </c>
      <c r="O61" s="117">
        <v>6455077.6581100002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7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7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7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7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7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7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7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7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7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7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7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7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7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7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7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7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7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7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15306487.643915899</v>
      </c>
      <c r="D81" s="122">
        <v>15777151.373676499</v>
      </c>
      <c r="E81" s="122">
        <v>18125533.345878098</v>
      </c>
      <c r="F81" s="122">
        <v>18106582.520971801</v>
      </c>
      <c r="G81" s="122">
        <v>18587253.5966384</v>
      </c>
      <c r="H81" s="122">
        <v>19036800.670268498</v>
      </c>
      <c r="I81" s="122">
        <v>19020902.292177301</v>
      </c>
      <c r="J81" s="122">
        <v>18681996.8976386</v>
      </c>
      <c r="K81" s="122">
        <v>19984264.497713201</v>
      </c>
      <c r="L81" s="122">
        <v>21100833.1277362</v>
      </c>
      <c r="M81" s="122">
        <v>20749365.9948617</v>
      </c>
      <c r="N81" s="122">
        <v>21316881.481321499</v>
      </c>
      <c r="O81" s="122">
        <f t="shared" si="7"/>
        <v>225794053.44279772</v>
      </c>
    </row>
    <row r="82" spans="1:15" ht="13.8" thickBot="1" x14ac:dyDescent="0.3">
      <c r="A82" s="120">
        <v>2022</v>
      </c>
      <c r="B82" s="121" t="s">
        <v>40</v>
      </c>
      <c r="C82" s="122">
        <v>17553745.067000002</v>
      </c>
      <c r="D82" s="122">
        <v>19904331.120000001</v>
      </c>
      <c r="E82" s="122">
        <v>22609642.478</v>
      </c>
      <c r="F82" s="122">
        <v>23330991.125</v>
      </c>
      <c r="G82" s="122">
        <v>18931811.633000001</v>
      </c>
      <c r="H82" s="122">
        <v>23359482.375999998</v>
      </c>
      <c r="I82" s="122">
        <v>18536547.530999999</v>
      </c>
      <c r="J82" s="122">
        <v>21275849.662</v>
      </c>
      <c r="K82" s="122">
        <v>22596774.302000001</v>
      </c>
      <c r="L82" s="122">
        <v>21300785.131999999</v>
      </c>
      <c r="M82" s="122">
        <v>21871038.612</v>
      </c>
      <c r="N82" s="122">
        <v>22898748.625</v>
      </c>
      <c r="O82" s="122">
        <f t="shared" ref="O82" si="8">SUM(C82:N82)</f>
        <v>254169747.66300002</v>
      </c>
    </row>
    <row r="83" spans="1:15" ht="13.8" thickBot="1" x14ac:dyDescent="0.3">
      <c r="A83" s="120">
        <v>2023</v>
      </c>
      <c r="B83" s="121" t="s">
        <v>40</v>
      </c>
      <c r="C83" s="122">
        <v>19326962.783</v>
      </c>
      <c r="D83" s="122">
        <v>18573956.467999998</v>
      </c>
      <c r="E83" s="122">
        <v>23565285.094000001</v>
      </c>
      <c r="F83" s="122">
        <v>19260492.999000002</v>
      </c>
      <c r="G83" s="122">
        <v>21638909.903999999</v>
      </c>
      <c r="H83" s="122">
        <v>20843930.550999999</v>
      </c>
      <c r="I83" s="122">
        <v>20077952.831999999</v>
      </c>
      <c r="J83" s="122">
        <v>21614821.339000002</v>
      </c>
      <c r="K83" s="122">
        <v>22670179.862</v>
      </c>
      <c r="L83" s="122"/>
      <c r="M83" s="122"/>
      <c r="N83" s="122"/>
      <c r="O83" s="122">
        <f t="shared" ref="O83" si="9">SUM(C83:N83)</f>
        <v>187572491.83199996</v>
      </c>
    </row>
    <row r="84" spans="1:15" x14ac:dyDescent="0.25">
      <c r="C84" s="35"/>
    </row>
  </sheetData>
  <autoFilter ref="A1:O83" xr:uid="{3B939D58-5AEA-4479-8F81-A2F8FD2D8505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G2" sqref="G2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43" t="s">
        <v>62</v>
      </c>
      <c r="B2" s="143"/>
      <c r="C2" s="143"/>
      <c r="D2" s="143"/>
    </row>
    <row r="3" spans="1:4" ht="15.6" x14ac:dyDescent="0.3">
      <c r="A3" s="142" t="s">
        <v>63</v>
      </c>
      <c r="B3" s="142"/>
      <c r="C3" s="142"/>
      <c r="D3" s="142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157</v>
      </c>
      <c r="C5" s="127" t="s">
        <v>158</v>
      </c>
      <c r="D5" s="128" t="s">
        <v>65</v>
      </c>
    </row>
    <row r="6" spans="1:4" x14ac:dyDescent="0.25">
      <c r="A6" s="129" t="s">
        <v>159</v>
      </c>
      <c r="B6" s="130">
        <v>247.14041</v>
      </c>
      <c r="C6" s="130">
        <v>59428.283439999999</v>
      </c>
      <c r="D6" s="136">
        <f t="shared" ref="D6:D15" si="0">(C6-B6)/B6</f>
        <v>239.46364348104788</v>
      </c>
    </row>
    <row r="7" spans="1:4" x14ac:dyDescent="0.25">
      <c r="A7" s="129" t="s">
        <v>160</v>
      </c>
      <c r="B7" s="130">
        <v>9.4433600000000002</v>
      </c>
      <c r="C7" s="130">
        <v>187.47449</v>
      </c>
      <c r="D7" s="136">
        <f t="shared" si="0"/>
        <v>18.852519654021449</v>
      </c>
    </row>
    <row r="8" spans="1:4" x14ac:dyDescent="0.25">
      <c r="A8" s="129" t="s">
        <v>161</v>
      </c>
      <c r="B8" s="130">
        <v>82.860429999999994</v>
      </c>
      <c r="C8" s="130">
        <v>546.60973999999999</v>
      </c>
      <c r="D8" s="136">
        <f t="shared" si="0"/>
        <v>5.5967523943575967</v>
      </c>
    </row>
    <row r="9" spans="1:4" x14ac:dyDescent="0.25">
      <c r="A9" s="129" t="s">
        <v>162</v>
      </c>
      <c r="B9" s="130">
        <v>8.8179999999999996</v>
      </c>
      <c r="C9" s="130">
        <v>54</v>
      </c>
      <c r="D9" s="136">
        <f t="shared" si="0"/>
        <v>5.1238376048990704</v>
      </c>
    </row>
    <row r="10" spans="1:4" x14ac:dyDescent="0.25">
      <c r="A10" s="129" t="s">
        <v>163</v>
      </c>
      <c r="B10" s="130">
        <v>240.48605000000001</v>
      </c>
      <c r="C10" s="130">
        <v>1268.86475</v>
      </c>
      <c r="D10" s="136">
        <f t="shared" si="0"/>
        <v>4.2762509509387341</v>
      </c>
    </row>
    <row r="11" spans="1:4" x14ac:dyDescent="0.25">
      <c r="A11" s="129" t="s">
        <v>164</v>
      </c>
      <c r="B11" s="130">
        <v>13.8888</v>
      </c>
      <c r="C11" s="130">
        <v>55.777810000000002</v>
      </c>
      <c r="D11" s="136">
        <f t="shared" si="0"/>
        <v>3.0160280225793445</v>
      </c>
    </row>
    <row r="12" spans="1:4" x14ac:dyDescent="0.25">
      <c r="A12" s="129" t="s">
        <v>165</v>
      </c>
      <c r="B12" s="130">
        <v>747.05336999999997</v>
      </c>
      <c r="C12" s="130">
        <v>2929.3900800000001</v>
      </c>
      <c r="D12" s="136">
        <f t="shared" si="0"/>
        <v>2.9212594409419506</v>
      </c>
    </row>
    <row r="13" spans="1:4" x14ac:dyDescent="0.25">
      <c r="A13" s="129" t="s">
        <v>166</v>
      </c>
      <c r="B13" s="130">
        <v>3147.33122</v>
      </c>
      <c r="C13" s="130">
        <v>11295.59405</v>
      </c>
      <c r="D13" s="136">
        <f t="shared" si="0"/>
        <v>2.5889435399176066</v>
      </c>
    </row>
    <row r="14" spans="1:4" x14ac:dyDescent="0.25">
      <c r="A14" s="129" t="s">
        <v>167</v>
      </c>
      <c r="B14" s="130">
        <v>7099.2708899999998</v>
      </c>
      <c r="C14" s="130">
        <v>21488.582569999999</v>
      </c>
      <c r="D14" s="136">
        <f t="shared" si="0"/>
        <v>2.0268717595026153</v>
      </c>
    </row>
    <row r="15" spans="1:4" x14ac:dyDescent="0.25">
      <c r="A15" s="129" t="s">
        <v>168</v>
      </c>
      <c r="B15" s="130">
        <v>204.54239000000001</v>
      </c>
      <c r="C15" s="130">
        <v>618.44213999999999</v>
      </c>
      <c r="D15" s="136">
        <f t="shared" si="0"/>
        <v>2.0235402060179308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43" t="s">
        <v>66</v>
      </c>
      <c r="B18" s="143"/>
      <c r="C18" s="143"/>
      <c r="D18" s="143"/>
    </row>
    <row r="19" spans="1:4" ht="15.6" x14ac:dyDescent="0.3">
      <c r="A19" s="142" t="s">
        <v>67</v>
      </c>
      <c r="B19" s="142"/>
      <c r="C19" s="142"/>
      <c r="D19" s="142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157</v>
      </c>
      <c r="C21" s="127" t="s">
        <v>158</v>
      </c>
      <c r="D21" s="128" t="s">
        <v>65</v>
      </c>
    </row>
    <row r="22" spans="1:4" x14ac:dyDescent="0.25">
      <c r="A22" s="129" t="s">
        <v>169</v>
      </c>
      <c r="B22" s="130">
        <v>1634216.0608900001</v>
      </c>
      <c r="C22" s="130">
        <v>1538810.0534099999</v>
      </c>
      <c r="D22" s="136">
        <f t="shared" ref="D22:D31" si="1">(C22-B22)/B22</f>
        <v>-5.8380289952628221E-2</v>
      </c>
    </row>
    <row r="23" spans="1:4" x14ac:dyDescent="0.25">
      <c r="A23" s="129" t="s">
        <v>170</v>
      </c>
      <c r="B23" s="130">
        <v>860355.52849000006</v>
      </c>
      <c r="C23" s="130">
        <v>1008427.6736100001</v>
      </c>
      <c r="D23" s="136">
        <f t="shared" si="1"/>
        <v>0.17210576350904572</v>
      </c>
    </row>
    <row r="24" spans="1:4" x14ac:dyDescent="0.25">
      <c r="A24" s="129" t="s">
        <v>171</v>
      </c>
      <c r="B24" s="130">
        <v>1126424.12029</v>
      </c>
      <c r="C24" s="130">
        <v>989772.59418000001</v>
      </c>
      <c r="D24" s="136">
        <f t="shared" si="1"/>
        <v>-0.12131445309855296</v>
      </c>
    </row>
    <row r="25" spans="1:4" x14ac:dyDescent="0.25">
      <c r="A25" s="129" t="s">
        <v>172</v>
      </c>
      <c r="B25" s="130">
        <v>1122397.8586899999</v>
      </c>
      <c r="C25" s="130">
        <v>969579.99439999997</v>
      </c>
      <c r="D25" s="136">
        <f t="shared" si="1"/>
        <v>-0.13615302551303904</v>
      </c>
    </row>
    <row r="26" spans="1:4" x14ac:dyDescent="0.25">
      <c r="A26" s="129" t="s">
        <v>173</v>
      </c>
      <c r="B26" s="130">
        <v>1006710.206</v>
      </c>
      <c r="C26" s="130">
        <v>896520.05085999996</v>
      </c>
      <c r="D26" s="136">
        <f t="shared" si="1"/>
        <v>-0.10945568494614034</v>
      </c>
    </row>
    <row r="27" spans="1:4" x14ac:dyDescent="0.25">
      <c r="A27" s="129" t="s">
        <v>174</v>
      </c>
      <c r="B27" s="130">
        <v>923901.33678999997</v>
      </c>
      <c r="C27" s="130">
        <v>794186.20412000001</v>
      </c>
      <c r="D27" s="136">
        <f t="shared" si="1"/>
        <v>-0.14039933432792925</v>
      </c>
    </row>
    <row r="28" spans="1:4" x14ac:dyDescent="0.25">
      <c r="A28" s="129" t="s">
        <v>175</v>
      </c>
      <c r="B28" s="130">
        <v>747177.69724999997</v>
      </c>
      <c r="C28" s="130">
        <v>788590.89373999997</v>
      </c>
      <c r="D28" s="136">
        <f t="shared" si="1"/>
        <v>5.5426167888069956E-2</v>
      </c>
    </row>
    <row r="29" spans="1:4" x14ac:dyDescent="0.25">
      <c r="A29" s="129" t="s">
        <v>176</v>
      </c>
      <c r="B29" s="130">
        <v>546776.46117999998</v>
      </c>
      <c r="C29" s="130">
        <v>702503.14786000003</v>
      </c>
      <c r="D29" s="136">
        <f t="shared" si="1"/>
        <v>0.28480868825977951</v>
      </c>
    </row>
    <row r="30" spans="1:4" x14ac:dyDescent="0.25">
      <c r="A30" s="129" t="s">
        <v>177</v>
      </c>
      <c r="B30" s="130">
        <v>746943.80466000002</v>
      </c>
      <c r="C30" s="130">
        <v>671164.35866000003</v>
      </c>
      <c r="D30" s="136">
        <f t="shared" si="1"/>
        <v>-0.10145267358431857</v>
      </c>
    </row>
    <row r="31" spans="1:4" x14ac:dyDescent="0.25">
      <c r="A31" s="129" t="s">
        <v>178</v>
      </c>
      <c r="B31" s="130">
        <v>298132.63569000002</v>
      </c>
      <c r="C31" s="130">
        <v>647414.81553999998</v>
      </c>
      <c r="D31" s="136">
        <f t="shared" si="1"/>
        <v>1.171566403797488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43" t="s">
        <v>68</v>
      </c>
      <c r="B33" s="143"/>
      <c r="C33" s="143"/>
      <c r="D33" s="143"/>
    </row>
    <row r="34" spans="1:4" ht="15.6" x14ac:dyDescent="0.3">
      <c r="A34" s="142" t="s">
        <v>72</v>
      </c>
      <c r="B34" s="142"/>
      <c r="C34" s="142"/>
      <c r="D34" s="142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157</v>
      </c>
      <c r="C36" s="127" t="s">
        <v>158</v>
      </c>
      <c r="D36" s="128" t="s">
        <v>65</v>
      </c>
    </row>
    <row r="37" spans="1:4" x14ac:dyDescent="0.25">
      <c r="A37" s="129" t="s">
        <v>153</v>
      </c>
      <c r="B37" s="130">
        <v>166231.57717999999</v>
      </c>
      <c r="C37" s="130">
        <v>430320.07812000002</v>
      </c>
      <c r="D37" s="136">
        <f t="shared" ref="D37:D46" si="2">(C37-B37)/B37</f>
        <v>1.5886783090196994</v>
      </c>
    </row>
    <row r="38" spans="1:4" x14ac:dyDescent="0.25">
      <c r="A38" s="129" t="s">
        <v>131</v>
      </c>
      <c r="B38" s="130">
        <v>178508.83384000001</v>
      </c>
      <c r="C38" s="130">
        <v>244715.99562</v>
      </c>
      <c r="D38" s="136">
        <f t="shared" si="2"/>
        <v>0.37089011426371432</v>
      </c>
    </row>
    <row r="39" spans="1:4" x14ac:dyDescent="0.25">
      <c r="A39" s="129" t="s">
        <v>135</v>
      </c>
      <c r="B39" s="130">
        <v>44324.273529999999</v>
      </c>
      <c r="C39" s="130">
        <v>53867.086569999999</v>
      </c>
      <c r="D39" s="136">
        <f t="shared" si="2"/>
        <v>0.21529541896588872</v>
      </c>
    </row>
    <row r="40" spans="1:4" x14ac:dyDescent="0.25">
      <c r="A40" s="129" t="s">
        <v>130</v>
      </c>
      <c r="B40" s="130">
        <v>1008996.6328500001</v>
      </c>
      <c r="C40" s="130">
        <v>1223198.4532300001</v>
      </c>
      <c r="D40" s="136">
        <f t="shared" si="2"/>
        <v>0.21229190802646</v>
      </c>
    </row>
    <row r="41" spans="1:4" x14ac:dyDescent="0.25">
      <c r="A41" s="129" t="s">
        <v>152</v>
      </c>
      <c r="B41" s="130">
        <v>602816.76728999999</v>
      </c>
      <c r="C41" s="130">
        <v>693171.11988000001</v>
      </c>
      <c r="D41" s="136">
        <f t="shared" si="2"/>
        <v>0.14988692666296194</v>
      </c>
    </row>
    <row r="42" spans="1:4" x14ac:dyDescent="0.25">
      <c r="A42" s="129" t="s">
        <v>134</v>
      </c>
      <c r="B42" s="130">
        <v>135250.18925</v>
      </c>
      <c r="C42" s="130">
        <v>151780.11598999999</v>
      </c>
      <c r="D42" s="136">
        <f t="shared" si="2"/>
        <v>0.12221740192500319</v>
      </c>
    </row>
    <row r="43" spans="1:4" x14ac:dyDescent="0.25">
      <c r="A43" s="131" t="s">
        <v>148</v>
      </c>
      <c r="B43" s="130">
        <v>946786.37303999998</v>
      </c>
      <c r="C43" s="130">
        <v>1019801.40194</v>
      </c>
      <c r="D43" s="136">
        <f t="shared" si="2"/>
        <v>7.7118799952262604E-2</v>
      </c>
    </row>
    <row r="44" spans="1:4" x14ac:dyDescent="0.25">
      <c r="A44" s="129" t="s">
        <v>154</v>
      </c>
      <c r="B44" s="130">
        <v>576740.81547000003</v>
      </c>
      <c r="C44" s="130">
        <v>606337.88983999996</v>
      </c>
      <c r="D44" s="136">
        <f t="shared" si="2"/>
        <v>5.1317807888939783E-2</v>
      </c>
    </row>
    <row r="45" spans="1:4" x14ac:dyDescent="0.25">
      <c r="A45" s="129" t="s">
        <v>147</v>
      </c>
      <c r="B45" s="130">
        <v>1334620.6197299999</v>
      </c>
      <c r="C45" s="130">
        <v>1402891.13121</v>
      </c>
      <c r="D45" s="136">
        <f t="shared" si="2"/>
        <v>5.1153496709657874E-2</v>
      </c>
    </row>
    <row r="46" spans="1:4" x14ac:dyDescent="0.25">
      <c r="A46" s="129" t="s">
        <v>142</v>
      </c>
      <c r="B46" s="130">
        <v>245518.36559999999</v>
      </c>
      <c r="C46" s="130">
        <v>256713.75042999999</v>
      </c>
      <c r="D46" s="136">
        <f t="shared" si="2"/>
        <v>4.5598970987936534E-2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43" t="s">
        <v>71</v>
      </c>
      <c r="B48" s="143"/>
      <c r="C48" s="143"/>
      <c r="D48" s="143"/>
    </row>
    <row r="49" spans="1:4" ht="15.6" x14ac:dyDescent="0.3">
      <c r="A49" s="142" t="s">
        <v>69</v>
      </c>
      <c r="B49" s="142"/>
      <c r="C49" s="142"/>
      <c r="D49" s="142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157</v>
      </c>
      <c r="C51" s="127" t="s">
        <v>158</v>
      </c>
      <c r="D51" s="128" t="s">
        <v>65</v>
      </c>
    </row>
    <row r="52" spans="1:4" x14ac:dyDescent="0.25">
      <c r="A52" s="129" t="s">
        <v>143</v>
      </c>
      <c r="B52" s="130">
        <v>2938451.7553099999</v>
      </c>
      <c r="C52" s="130">
        <v>2846240.6986400001</v>
      </c>
      <c r="D52" s="136">
        <f t="shared" ref="D52:D61" si="3">(C52-B52)/B52</f>
        <v>-3.1380830569488725E-2</v>
      </c>
    </row>
    <row r="53" spans="1:4" x14ac:dyDescent="0.25">
      <c r="A53" s="129" t="s">
        <v>145</v>
      </c>
      <c r="B53" s="130">
        <v>2751297.0780400001</v>
      </c>
      <c r="C53" s="130">
        <v>2822475.7995699998</v>
      </c>
      <c r="D53" s="136">
        <f t="shared" si="3"/>
        <v>2.5870969041520898E-2</v>
      </c>
    </row>
    <row r="54" spans="1:4" x14ac:dyDescent="0.25">
      <c r="A54" s="129" t="s">
        <v>144</v>
      </c>
      <c r="B54" s="130">
        <v>1920012.1948500001</v>
      </c>
      <c r="C54" s="130">
        <v>1673635.68334</v>
      </c>
      <c r="D54" s="136">
        <f t="shared" si="3"/>
        <v>-0.12832028472050833</v>
      </c>
    </row>
    <row r="55" spans="1:4" x14ac:dyDescent="0.25">
      <c r="A55" s="129" t="s">
        <v>147</v>
      </c>
      <c r="B55" s="130">
        <v>1334620.6197299999</v>
      </c>
      <c r="C55" s="130">
        <v>1402891.13121</v>
      </c>
      <c r="D55" s="136">
        <f t="shared" si="3"/>
        <v>5.1153496709657874E-2</v>
      </c>
    </row>
    <row r="56" spans="1:4" x14ac:dyDescent="0.25">
      <c r="A56" s="129" t="s">
        <v>150</v>
      </c>
      <c r="B56" s="130">
        <v>1754877.41145</v>
      </c>
      <c r="C56" s="130">
        <v>1379349.22272</v>
      </c>
      <c r="D56" s="136">
        <f t="shared" si="3"/>
        <v>-0.2139911234139785</v>
      </c>
    </row>
    <row r="57" spans="1:4" x14ac:dyDescent="0.25">
      <c r="A57" s="129" t="s">
        <v>130</v>
      </c>
      <c r="B57" s="130">
        <v>1008996.6328500001</v>
      </c>
      <c r="C57" s="130">
        <v>1223198.4532300001</v>
      </c>
      <c r="D57" s="136">
        <f t="shared" si="3"/>
        <v>0.21229190802646</v>
      </c>
    </row>
    <row r="58" spans="1:4" x14ac:dyDescent="0.25">
      <c r="A58" s="129" t="s">
        <v>148</v>
      </c>
      <c r="B58" s="130">
        <v>946786.37303999998</v>
      </c>
      <c r="C58" s="130">
        <v>1019801.40194</v>
      </c>
      <c r="D58" s="136">
        <f t="shared" si="3"/>
        <v>7.7118799952262604E-2</v>
      </c>
    </row>
    <row r="59" spans="1:4" x14ac:dyDescent="0.25">
      <c r="A59" s="129" t="s">
        <v>149</v>
      </c>
      <c r="B59" s="130">
        <v>1187676.33451</v>
      </c>
      <c r="C59" s="130">
        <v>1018811.26844</v>
      </c>
      <c r="D59" s="136">
        <f t="shared" si="3"/>
        <v>-0.14218104812172472</v>
      </c>
    </row>
    <row r="60" spans="1:4" x14ac:dyDescent="0.25">
      <c r="A60" s="129" t="s">
        <v>140</v>
      </c>
      <c r="B60" s="130">
        <v>933403.24902999995</v>
      </c>
      <c r="C60" s="130">
        <v>871977.54810000001</v>
      </c>
      <c r="D60" s="136">
        <f t="shared" si="3"/>
        <v>-6.5808321316466398E-2</v>
      </c>
    </row>
    <row r="61" spans="1:4" x14ac:dyDescent="0.25">
      <c r="A61" s="129" t="s">
        <v>152</v>
      </c>
      <c r="B61" s="130">
        <v>602816.76728999999</v>
      </c>
      <c r="C61" s="130">
        <v>693171.11988000001</v>
      </c>
      <c r="D61" s="136">
        <f t="shared" si="3"/>
        <v>0.14988692666296194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43" t="s">
        <v>73</v>
      </c>
      <c r="B63" s="143"/>
      <c r="C63" s="143"/>
      <c r="D63" s="143"/>
    </row>
    <row r="64" spans="1:4" ht="15.6" x14ac:dyDescent="0.3">
      <c r="A64" s="142" t="s">
        <v>74</v>
      </c>
      <c r="B64" s="142"/>
      <c r="C64" s="142"/>
      <c r="D64" s="142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157</v>
      </c>
      <c r="C66" s="127" t="s">
        <v>158</v>
      </c>
      <c r="D66" s="128" t="s">
        <v>65</v>
      </c>
    </row>
    <row r="67" spans="1:4" x14ac:dyDescent="0.25">
      <c r="A67" s="129" t="s">
        <v>179</v>
      </c>
      <c r="B67" s="135">
        <v>8811825.2457299996</v>
      </c>
      <c r="C67" s="135">
        <v>8431464.7834300008</v>
      </c>
      <c r="D67" s="136">
        <f t="shared" ref="D67:D76" si="4">(C67-B67)/B67</f>
        <v>-4.3164775933829655E-2</v>
      </c>
    </row>
    <row r="68" spans="1:4" x14ac:dyDescent="0.25">
      <c r="A68" s="129" t="s">
        <v>180</v>
      </c>
      <c r="B68" s="135">
        <v>1572032.3995999999</v>
      </c>
      <c r="C68" s="135">
        <v>1752695.44521</v>
      </c>
      <c r="D68" s="136">
        <f t="shared" si="4"/>
        <v>0.11492323291553626</v>
      </c>
    </row>
    <row r="69" spans="1:4" x14ac:dyDescent="0.25">
      <c r="A69" s="129" t="s">
        <v>181</v>
      </c>
      <c r="B69" s="135">
        <v>1445744.1326900001</v>
      </c>
      <c r="C69" s="135">
        <v>1254844.75202</v>
      </c>
      <c r="D69" s="136">
        <f t="shared" si="4"/>
        <v>-0.13204230012319421</v>
      </c>
    </row>
    <row r="70" spans="1:4" x14ac:dyDescent="0.25">
      <c r="A70" s="129" t="s">
        <v>182</v>
      </c>
      <c r="B70" s="135">
        <v>1145958.2461399999</v>
      </c>
      <c r="C70" s="135">
        <v>1144924.66395</v>
      </c>
      <c r="D70" s="136">
        <f t="shared" si="4"/>
        <v>-9.0193704132019077E-4</v>
      </c>
    </row>
    <row r="71" spans="1:4" x14ac:dyDescent="0.25">
      <c r="A71" s="129" t="s">
        <v>183</v>
      </c>
      <c r="B71" s="135">
        <v>989133.56603999995</v>
      </c>
      <c r="C71" s="135">
        <v>1025384.68129</v>
      </c>
      <c r="D71" s="136">
        <f t="shared" si="4"/>
        <v>3.6649363134173586E-2</v>
      </c>
    </row>
    <row r="72" spans="1:4" x14ac:dyDescent="0.25">
      <c r="A72" s="129" t="s">
        <v>184</v>
      </c>
      <c r="B72" s="135">
        <v>954213.18466000003</v>
      </c>
      <c r="C72" s="135">
        <v>879255.28903999995</v>
      </c>
      <c r="D72" s="136">
        <f t="shared" si="4"/>
        <v>-7.8554663491375534E-2</v>
      </c>
    </row>
    <row r="73" spans="1:4" x14ac:dyDescent="0.25">
      <c r="A73" s="129" t="s">
        <v>185</v>
      </c>
      <c r="B73" s="135">
        <v>465436.43797999999</v>
      </c>
      <c r="C73" s="135">
        <v>469121.67336999997</v>
      </c>
      <c r="D73" s="136">
        <f t="shared" si="4"/>
        <v>7.9178059328443538E-3</v>
      </c>
    </row>
    <row r="74" spans="1:4" x14ac:dyDescent="0.25">
      <c r="A74" s="129" t="s">
        <v>186</v>
      </c>
      <c r="B74" s="135">
        <v>461685.78950999997</v>
      </c>
      <c r="C74" s="135">
        <v>438272.74112000002</v>
      </c>
      <c r="D74" s="136">
        <f t="shared" si="4"/>
        <v>-5.0712083676755303E-2</v>
      </c>
    </row>
    <row r="75" spans="1:4" x14ac:dyDescent="0.25">
      <c r="A75" s="129" t="s">
        <v>187</v>
      </c>
      <c r="B75" s="135">
        <v>381579.65678999998</v>
      </c>
      <c r="C75" s="135">
        <v>383484.20010000002</v>
      </c>
      <c r="D75" s="136">
        <f t="shared" si="4"/>
        <v>4.9912076708224281E-3</v>
      </c>
    </row>
    <row r="76" spans="1:4" x14ac:dyDescent="0.25">
      <c r="A76" s="129" t="s">
        <v>188</v>
      </c>
      <c r="B76" s="135">
        <v>247606.45889000001</v>
      </c>
      <c r="C76" s="135">
        <v>328753.16385000001</v>
      </c>
      <c r="D76" s="136">
        <f t="shared" si="4"/>
        <v>0.32772450817225934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43" t="s">
        <v>76</v>
      </c>
      <c r="B78" s="143"/>
      <c r="C78" s="143"/>
      <c r="D78" s="143"/>
    </row>
    <row r="79" spans="1:4" ht="15.6" x14ac:dyDescent="0.3">
      <c r="A79" s="142" t="s">
        <v>77</v>
      </c>
      <c r="B79" s="142"/>
      <c r="C79" s="142"/>
      <c r="D79" s="142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157</v>
      </c>
      <c r="C81" s="127" t="s">
        <v>158</v>
      </c>
      <c r="D81" s="128" t="s">
        <v>65</v>
      </c>
    </row>
    <row r="82" spans="1:4" x14ac:dyDescent="0.25">
      <c r="A82" s="129" t="s">
        <v>189</v>
      </c>
      <c r="B82" s="135">
        <v>28334.679380000001</v>
      </c>
      <c r="C82" s="135">
        <v>121410.8409</v>
      </c>
      <c r="D82" s="136">
        <f t="shared" ref="D82:D91" si="5">(C82-B82)/B82</f>
        <v>3.2848849380557201</v>
      </c>
    </row>
    <row r="83" spans="1:4" x14ac:dyDescent="0.25">
      <c r="A83" s="129" t="s">
        <v>190</v>
      </c>
      <c r="B83" s="135">
        <v>102.01362</v>
      </c>
      <c r="C83" s="135">
        <v>156.80479</v>
      </c>
      <c r="D83" s="136">
        <f t="shared" si="5"/>
        <v>0.53709661513825302</v>
      </c>
    </row>
    <row r="84" spans="1:4" x14ac:dyDescent="0.25">
      <c r="A84" s="129" t="s">
        <v>191</v>
      </c>
      <c r="B84" s="135">
        <v>6653.0283399999998</v>
      </c>
      <c r="C84" s="135">
        <v>9844.3618999999999</v>
      </c>
      <c r="D84" s="136">
        <f t="shared" si="5"/>
        <v>0.47968134162494791</v>
      </c>
    </row>
    <row r="85" spans="1:4" x14ac:dyDescent="0.25">
      <c r="A85" s="129" t="s">
        <v>192</v>
      </c>
      <c r="B85" s="135">
        <v>2713.1999599999999</v>
      </c>
      <c r="C85" s="135">
        <v>3796.7487799999999</v>
      </c>
      <c r="D85" s="136">
        <f t="shared" si="5"/>
        <v>0.39936194750644183</v>
      </c>
    </row>
    <row r="86" spans="1:4" x14ac:dyDescent="0.25">
      <c r="A86" s="129" t="s">
        <v>193</v>
      </c>
      <c r="B86" s="135">
        <v>17876.36879</v>
      </c>
      <c r="C86" s="135">
        <v>24852.355459999999</v>
      </c>
      <c r="D86" s="136">
        <f t="shared" si="5"/>
        <v>0.39023510601897793</v>
      </c>
    </row>
    <row r="87" spans="1:4" x14ac:dyDescent="0.25">
      <c r="A87" s="129" t="s">
        <v>194</v>
      </c>
      <c r="B87" s="135">
        <v>9095.2379400000009</v>
      </c>
      <c r="C87" s="135">
        <v>12087.13904</v>
      </c>
      <c r="D87" s="136">
        <f t="shared" si="5"/>
        <v>0.3289524825779323</v>
      </c>
    </row>
    <row r="88" spans="1:4" x14ac:dyDescent="0.25">
      <c r="A88" s="129" t="s">
        <v>188</v>
      </c>
      <c r="B88" s="135">
        <v>247606.45889000001</v>
      </c>
      <c r="C88" s="135">
        <v>328753.16385000001</v>
      </c>
      <c r="D88" s="136">
        <f t="shared" si="5"/>
        <v>0.32772450817225934</v>
      </c>
    </row>
    <row r="89" spans="1:4" x14ac:dyDescent="0.25">
      <c r="A89" s="129" t="s">
        <v>195</v>
      </c>
      <c r="B89" s="135">
        <v>28468.88004</v>
      </c>
      <c r="C89" s="135">
        <v>37701.507899999997</v>
      </c>
      <c r="D89" s="136">
        <f t="shared" si="5"/>
        <v>0.32430597364658387</v>
      </c>
    </row>
    <row r="90" spans="1:4" x14ac:dyDescent="0.25">
      <c r="A90" s="129" t="s">
        <v>196</v>
      </c>
      <c r="B90" s="135">
        <v>1582.24298</v>
      </c>
      <c r="C90" s="135">
        <v>2088.0926399999998</v>
      </c>
      <c r="D90" s="136">
        <f t="shared" si="5"/>
        <v>0.31970415820710413</v>
      </c>
    </row>
    <row r="91" spans="1:4" x14ac:dyDescent="0.25">
      <c r="A91" s="129" t="s">
        <v>197</v>
      </c>
      <c r="B91" s="135">
        <v>22409.68504</v>
      </c>
      <c r="C91" s="135">
        <v>29503.37703</v>
      </c>
      <c r="D91" s="136">
        <f t="shared" si="5"/>
        <v>0.31654581388976089</v>
      </c>
    </row>
    <row r="92" spans="1:4" x14ac:dyDescent="0.25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21875" defaultRowHeight="13.2" x14ac:dyDescent="0.25"/>
  <cols>
    <col min="1" max="1" width="44.77734375" style="17" customWidth="1"/>
    <col min="2" max="2" width="17.5546875" style="19" customWidth="1"/>
    <col min="3" max="3" width="17.5546875" style="17" customWidth="1"/>
    <col min="4" max="5" width="9.33203125" style="17" customWidth="1"/>
    <col min="6" max="7" width="17.5546875" style="17" customWidth="1"/>
    <col min="8" max="9" width="9.33203125" style="17" customWidth="1"/>
    <col min="10" max="11" width="17.5546875" style="17" customWidth="1"/>
    <col min="12" max="13" width="9.33203125" style="17" customWidth="1"/>
    <col min="14" max="16384" width="9.21875" style="17"/>
  </cols>
  <sheetData>
    <row r="1" spans="1:13" ht="24.6" x14ac:dyDescent="0.4">
      <c r="B1" s="141" t="s">
        <v>117</v>
      </c>
      <c r="C1" s="141"/>
      <c r="D1" s="141"/>
      <c r="E1" s="141"/>
      <c r="F1" s="141"/>
      <c r="G1" s="141"/>
      <c r="H1" s="141"/>
      <c r="I1" s="141"/>
      <c r="J1" s="141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45" t="s">
        <v>112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1:13" ht="17.399999999999999" x14ac:dyDescent="0.25">
      <c r="A6" s="88"/>
      <c r="B6" s="144" t="str">
        <f>SEKTOR_USD!B6</f>
        <v>1 - 30 EYLÜL</v>
      </c>
      <c r="C6" s="144"/>
      <c r="D6" s="144"/>
      <c r="E6" s="144"/>
      <c r="F6" s="144" t="str">
        <f>SEKTOR_USD!F6</f>
        <v>1 OCAK  -  30 EYLÜL</v>
      </c>
      <c r="G6" s="144"/>
      <c r="H6" s="144"/>
      <c r="I6" s="144"/>
      <c r="J6" s="144" t="s">
        <v>104</v>
      </c>
      <c r="K6" s="144"/>
      <c r="L6" s="144"/>
      <c r="M6" s="144"/>
    </row>
    <row r="7" spans="1:13" ht="28.2" x14ac:dyDescent="0.3">
      <c r="A7" s="89" t="s">
        <v>1</v>
      </c>
      <c r="B7" s="90">
        <f>SEKTOR_USD!B7</f>
        <v>2022</v>
      </c>
      <c r="C7" s="91">
        <f>SEKTOR_USD!C7</f>
        <v>2023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2" t="s">
        <v>2</v>
      </c>
      <c r="B8" s="93">
        <f>SEKTOR_USD!B8*$B$53</f>
        <v>54574440.244981408</v>
      </c>
      <c r="C8" s="93">
        <f>SEKTOR_USD!C8*$C$53</f>
        <v>83422487.104537323</v>
      </c>
      <c r="D8" s="94">
        <f t="shared" ref="D8:D43" si="0">(C8-B8)/B8*100</f>
        <v>52.859995869969076</v>
      </c>
      <c r="E8" s="94">
        <f>C8/C$44*100</f>
        <v>15.999330131791423</v>
      </c>
      <c r="F8" s="93">
        <f>SEKTOR_USD!F8*$B$54</f>
        <v>387766485.63799578</v>
      </c>
      <c r="G8" s="93">
        <f>SEKTOR_USD!G8*$C$54</f>
        <v>567131994.56586528</v>
      </c>
      <c r="H8" s="94">
        <f t="shared" ref="H8:H43" si="1">(G8-F8)/F8*100</f>
        <v>46.256062751982746</v>
      </c>
      <c r="I8" s="94">
        <f>G8/G$44*100</f>
        <v>15.686723329975957</v>
      </c>
      <c r="J8" s="93">
        <f>SEKTOR_USD!J8*$B$55</f>
        <v>491742182.04357207</v>
      </c>
      <c r="K8" s="93">
        <f>SEKTOR_USD!K8*$C$55</f>
        <v>752214042.77242541</v>
      </c>
      <c r="L8" s="94">
        <f t="shared" ref="L8:L43" si="2">(K8-J8)/J8*100</f>
        <v>52.969192036035984</v>
      </c>
      <c r="M8" s="94">
        <f>K8/K$44*100</f>
        <v>16.000461775228811</v>
      </c>
    </row>
    <row r="9" spans="1:13" s="21" customFormat="1" ht="15.6" x14ac:dyDescent="0.3">
      <c r="A9" s="95" t="s">
        <v>3</v>
      </c>
      <c r="B9" s="93">
        <f>SEKTOR_USD!B9*$B$53</f>
        <v>34162831.895608284</v>
      </c>
      <c r="C9" s="93">
        <f>SEKTOR_USD!C9*$C$53</f>
        <v>57077047.550036617</v>
      </c>
      <c r="D9" s="96">
        <f t="shared" si="0"/>
        <v>67.073525182126403</v>
      </c>
      <c r="E9" s="96">
        <f t="shared" ref="E9:E44" si="3">C9/C$44*100</f>
        <v>10.946623127606612</v>
      </c>
      <c r="F9" s="93">
        <f>SEKTOR_USD!F9*$B$54</f>
        <v>240867000.25327921</v>
      </c>
      <c r="G9" s="93">
        <f>SEKTOR_USD!G9*$C$54</f>
        <v>378039546.68743736</v>
      </c>
      <c r="H9" s="96">
        <f t="shared" si="1"/>
        <v>56.94949756086011</v>
      </c>
      <c r="I9" s="96">
        <f t="shared" ref="I9:I44" si="4">G9/G$44*100</f>
        <v>10.456475447510025</v>
      </c>
      <c r="J9" s="93">
        <f>SEKTOR_USD!J9*$B$55</f>
        <v>311224985.83300859</v>
      </c>
      <c r="K9" s="93">
        <f>SEKTOR_USD!K9*$C$55</f>
        <v>501821327.24490231</v>
      </c>
      <c r="L9" s="96">
        <f t="shared" si="2"/>
        <v>61.240694059878734</v>
      </c>
      <c r="M9" s="96">
        <f t="shared" ref="M9:M44" si="5">K9/K$44*100</f>
        <v>10.674319419753045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18466587.762649667</v>
      </c>
      <c r="C10" s="98">
        <f>SEKTOR_USD!C10*$C$53</f>
        <v>33007485.508275114</v>
      </c>
      <c r="D10" s="99">
        <f t="shared" si="0"/>
        <v>78.74165997811312</v>
      </c>
      <c r="E10" s="99">
        <f t="shared" si="3"/>
        <v>6.3303993419118729</v>
      </c>
      <c r="F10" s="98">
        <f>SEKTOR_USD!F10*$B$54</f>
        <v>130486779.36671163</v>
      </c>
      <c r="G10" s="98">
        <f>SEKTOR_USD!G10*$C$54</f>
        <v>204126478.34697175</v>
      </c>
      <c r="H10" s="99">
        <f t="shared" si="1"/>
        <v>56.434605358223955</v>
      </c>
      <c r="I10" s="99">
        <f t="shared" si="4"/>
        <v>5.6460852514632602</v>
      </c>
      <c r="J10" s="98">
        <f>SEKTOR_USD!J10*$B$55</f>
        <v>160987991.6936076</v>
      </c>
      <c r="K10" s="98">
        <f>SEKTOR_USD!K10*$C$55</f>
        <v>264770903.1033209</v>
      </c>
      <c r="L10" s="99">
        <f t="shared" si="2"/>
        <v>64.466243921616822</v>
      </c>
      <c r="M10" s="99">
        <f t="shared" si="5"/>
        <v>5.6319830173380501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3267056.5383389792</v>
      </c>
      <c r="C11" s="98">
        <f>SEKTOR_USD!C11*$C$53</f>
        <v>6603556.1586435791</v>
      </c>
      <c r="D11" s="99">
        <f t="shared" si="0"/>
        <v>102.12555494986708</v>
      </c>
      <c r="E11" s="99">
        <f t="shared" si="3"/>
        <v>1.2664747682908226</v>
      </c>
      <c r="F11" s="98">
        <f>SEKTOR_USD!F11*$B$54</f>
        <v>30836719.524435844</v>
      </c>
      <c r="G11" s="98">
        <f>SEKTOR_USD!G11*$C$54</f>
        <v>50897642.226975195</v>
      </c>
      <c r="H11" s="99">
        <f t="shared" si="1"/>
        <v>65.055307477316248</v>
      </c>
      <c r="I11" s="99">
        <f t="shared" si="4"/>
        <v>1.4078155339725504</v>
      </c>
      <c r="J11" s="98">
        <f>SEKTOR_USD!J11*$B$55</f>
        <v>44177380.914137207</v>
      </c>
      <c r="K11" s="98">
        <f>SEKTOR_USD!K11*$C$55</f>
        <v>70299572.835039929</v>
      </c>
      <c r="L11" s="99">
        <f t="shared" si="2"/>
        <v>59.130241269109185</v>
      </c>
      <c r="M11" s="99">
        <f t="shared" si="5"/>
        <v>1.495353136211357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4785664.5375650097</v>
      </c>
      <c r="C12" s="98">
        <f>SEKTOR_USD!C12*$C$53</f>
        <v>5915927.8899501087</v>
      </c>
      <c r="D12" s="99">
        <f t="shared" si="0"/>
        <v>23.617688693244418</v>
      </c>
      <c r="E12" s="99">
        <f t="shared" si="3"/>
        <v>1.1345967572097955</v>
      </c>
      <c r="F12" s="98">
        <f>SEKTOR_USD!F12*$B$54</f>
        <v>28708360.47079454</v>
      </c>
      <c r="G12" s="98">
        <f>SEKTOR_USD!G12*$C$54</f>
        <v>37717341.380199417</v>
      </c>
      <c r="H12" s="99">
        <f t="shared" si="1"/>
        <v>31.381035913109191</v>
      </c>
      <c r="I12" s="99">
        <f t="shared" si="4"/>
        <v>1.0432518437376357</v>
      </c>
      <c r="J12" s="98">
        <f>SEKTOR_USD!J12*$B$55</f>
        <v>34741036.001969188</v>
      </c>
      <c r="K12" s="98">
        <f>SEKTOR_USD!K12*$C$55</f>
        <v>51407613.212131172</v>
      </c>
      <c r="L12" s="99">
        <f t="shared" si="2"/>
        <v>47.973748420217781</v>
      </c>
      <c r="M12" s="99">
        <f t="shared" si="5"/>
        <v>1.0934993278306893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2682696.2533048498</v>
      </c>
      <c r="C13" s="98">
        <f>SEKTOR_USD!C13*$C$53</f>
        <v>3655825.922788586</v>
      </c>
      <c r="D13" s="99">
        <f t="shared" si="0"/>
        <v>36.27431425696907</v>
      </c>
      <c r="E13" s="99">
        <f t="shared" si="3"/>
        <v>0.7011390797994359</v>
      </c>
      <c r="F13" s="98">
        <f>SEKTOR_USD!F13*$B$54</f>
        <v>17122137.937903959</v>
      </c>
      <c r="G13" s="98">
        <f>SEKTOR_USD!G13*$C$54</f>
        <v>23869794.001419395</v>
      </c>
      <c r="H13" s="99">
        <f t="shared" si="1"/>
        <v>39.408957502777035</v>
      </c>
      <c r="I13" s="99">
        <f t="shared" si="4"/>
        <v>0.66023228812970702</v>
      </c>
      <c r="J13" s="98">
        <f>SEKTOR_USD!J13*$B$55</f>
        <v>23773839.295434527</v>
      </c>
      <c r="K13" s="98">
        <f>SEKTOR_USD!K13*$C$55</f>
        <v>33337439.827438407</v>
      </c>
      <c r="L13" s="99">
        <f t="shared" si="2"/>
        <v>40.227413053307096</v>
      </c>
      <c r="M13" s="99">
        <f t="shared" si="5"/>
        <v>0.70912586220395502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2475339.766640631</v>
      </c>
      <c r="C14" s="98">
        <f>SEKTOR_USD!C14*$C$53</f>
        <v>4095721.31632039</v>
      </c>
      <c r="D14" s="99">
        <f t="shared" si="0"/>
        <v>65.46097515650689</v>
      </c>
      <c r="E14" s="99">
        <f t="shared" si="3"/>
        <v>0.78550520060029672</v>
      </c>
      <c r="F14" s="98">
        <f>SEKTOR_USD!F14*$B$54</f>
        <v>18126930.417208567</v>
      </c>
      <c r="G14" s="98">
        <f>SEKTOR_USD!G14*$C$54</f>
        <v>26828815.473470587</v>
      </c>
      <c r="H14" s="99">
        <f t="shared" si="1"/>
        <v>48.005287469967875</v>
      </c>
      <c r="I14" s="99">
        <f t="shared" si="4"/>
        <v>0.74207805173374652</v>
      </c>
      <c r="J14" s="98">
        <f>SEKTOR_USD!J14*$B$55</f>
        <v>28151955.778170239</v>
      </c>
      <c r="K14" s="98">
        <f>SEKTOR_USD!K14*$C$55</f>
        <v>38606475.703879736</v>
      </c>
      <c r="L14" s="99">
        <f t="shared" si="2"/>
        <v>37.136034199855501</v>
      </c>
      <c r="M14" s="99">
        <f t="shared" si="5"/>
        <v>0.82120434298128731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811219.84009545995</v>
      </c>
      <c r="C15" s="98">
        <f>SEKTOR_USD!C15*$C$53</f>
        <v>1453580.2221113115</v>
      </c>
      <c r="D15" s="99">
        <f t="shared" si="0"/>
        <v>79.184500953559279</v>
      </c>
      <c r="E15" s="99">
        <f t="shared" si="3"/>
        <v>0.27877746940652731</v>
      </c>
      <c r="F15" s="98">
        <f>SEKTOR_USD!F15*$B$54</f>
        <v>4601636.9060047613</v>
      </c>
      <c r="G15" s="98">
        <f>SEKTOR_USD!G15*$C$54</f>
        <v>16466560.97659569</v>
      </c>
      <c r="H15" s="99">
        <f t="shared" si="1"/>
        <v>257.84137933847342</v>
      </c>
      <c r="I15" s="99">
        <f t="shared" si="4"/>
        <v>0.45546078992381073</v>
      </c>
      <c r="J15" s="98">
        <f>SEKTOR_USD!J15*$B$55</f>
        <v>5660551.7338514561</v>
      </c>
      <c r="K15" s="98">
        <f>SEKTOR_USD!K15*$C$55</f>
        <v>20174923.180737328</v>
      </c>
      <c r="L15" s="99">
        <f t="shared" si="2"/>
        <v>256.41266309936628</v>
      </c>
      <c r="M15" s="99">
        <f t="shared" si="5"/>
        <v>0.42914392555315206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1533742.118448396</v>
      </c>
      <c r="C16" s="98">
        <f>SEKTOR_USD!C16*$C$53</f>
        <v>2168701.3974231258</v>
      </c>
      <c r="D16" s="99">
        <f t="shared" si="0"/>
        <v>41.399350734208426</v>
      </c>
      <c r="E16" s="99">
        <f t="shared" si="3"/>
        <v>0.41592825650438781</v>
      </c>
      <c r="F16" s="98">
        <f>SEKTOR_USD!F16*$B$54</f>
        <v>9304872.5897052567</v>
      </c>
      <c r="G16" s="98">
        <f>SEKTOR_USD!G16*$C$54</f>
        <v>15774722.956694059</v>
      </c>
      <c r="H16" s="99">
        <f t="shared" si="1"/>
        <v>69.531853387728574</v>
      </c>
      <c r="I16" s="99">
        <f t="shared" si="4"/>
        <v>0.43632473039738084</v>
      </c>
      <c r="J16" s="98">
        <f>SEKTOR_USD!J16*$B$55</f>
        <v>11718849.202206956</v>
      </c>
      <c r="K16" s="98">
        <f>SEKTOR_USD!K16*$C$55</f>
        <v>20295526.408031471</v>
      </c>
      <c r="L16" s="99">
        <f t="shared" si="2"/>
        <v>73.187025942865702</v>
      </c>
      <c r="M16" s="99">
        <f t="shared" si="5"/>
        <v>0.43170929553903648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140525.07856529075</v>
      </c>
      <c r="C17" s="98">
        <f>SEKTOR_USD!C17*$C$53</f>
        <v>176249.13452439511</v>
      </c>
      <c r="D17" s="99">
        <f t="shared" si="0"/>
        <v>25.421836674160797</v>
      </c>
      <c r="E17" s="99">
        <f t="shared" si="3"/>
        <v>3.3802253883472903E-2</v>
      </c>
      <c r="F17" s="98">
        <f>SEKTOR_USD!F17*$B$54</f>
        <v>1679563.0405145797</v>
      </c>
      <c r="G17" s="98">
        <f>SEKTOR_USD!G17*$C$54</f>
        <v>2358191.3251112155</v>
      </c>
      <c r="H17" s="99">
        <f t="shared" si="1"/>
        <v>40.405049898497381</v>
      </c>
      <c r="I17" s="99">
        <f t="shared" si="4"/>
        <v>6.5226958151931302E-2</v>
      </c>
      <c r="J17" s="98">
        <f>SEKTOR_USD!J17*$B$55</f>
        <v>2013381.2136313827</v>
      </c>
      <c r="K17" s="98">
        <f>SEKTOR_USD!K17*$C$55</f>
        <v>2928872.9743233547</v>
      </c>
      <c r="L17" s="99">
        <f t="shared" si="2"/>
        <v>45.470363709253505</v>
      </c>
      <c r="M17" s="99">
        <f t="shared" si="5"/>
        <v>6.230051209551743E-2</v>
      </c>
    </row>
    <row r="18" spans="1:13" s="21" customFormat="1" ht="15.6" x14ac:dyDescent="0.3">
      <c r="A18" s="95" t="s">
        <v>12</v>
      </c>
      <c r="B18" s="93">
        <f>SEKTOR_USD!B18*$B$53</f>
        <v>6511598.9387394385</v>
      </c>
      <c r="C18" s="93">
        <f>SEKTOR_USD!C18*$C$53</f>
        <v>7957224.389711896</v>
      </c>
      <c r="D18" s="96">
        <f t="shared" si="0"/>
        <v>22.200775332952428</v>
      </c>
      <c r="E18" s="96">
        <f t="shared" si="3"/>
        <v>1.5260904387112044</v>
      </c>
      <c r="F18" s="93">
        <f>SEKTOR_USD!F18*$B$54</f>
        <v>48333477.066949449</v>
      </c>
      <c r="G18" s="93">
        <f>SEKTOR_USD!G18*$C$54</f>
        <v>57265911.005073227</v>
      </c>
      <c r="H18" s="96">
        <f t="shared" si="1"/>
        <v>18.480842844703588</v>
      </c>
      <c r="I18" s="96">
        <f t="shared" si="4"/>
        <v>1.583960190543052</v>
      </c>
      <c r="J18" s="93">
        <f>SEKTOR_USD!J18*$B$55</f>
        <v>59654381.016804643</v>
      </c>
      <c r="K18" s="93">
        <f>SEKTOR_USD!K18*$C$55</f>
        <v>76591319.101879373</v>
      </c>
      <c r="L18" s="96">
        <f t="shared" si="2"/>
        <v>28.391775752905048</v>
      </c>
      <c r="M18" s="96">
        <f t="shared" si="5"/>
        <v>1.6291858486012532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6511598.9387394385</v>
      </c>
      <c r="C19" s="98">
        <f>SEKTOR_USD!C19*$C$53</f>
        <v>7957224.389711896</v>
      </c>
      <c r="D19" s="99">
        <f t="shared" si="0"/>
        <v>22.200775332952428</v>
      </c>
      <c r="E19" s="99">
        <f t="shared" si="3"/>
        <v>1.5260904387112044</v>
      </c>
      <c r="F19" s="98">
        <f>SEKTOR_USD!F19*$B$54</f>
        <v>48333477.066949449</v>
      </c>
      <c r="G19" s="98">
        <f>SEKTOR_USD!G19*$C$54</f>
        <v>57265911.005073227</v>
      </c>
      <c r="H19" s="99">
        <f t="shared" si="1"/>
        <v>18.480842844703588</v>
      </c>
      <c r="I19" s="99">
        <f t="shared" si="4"/>
        <v>1.583960190543052</v>
      </c>
      <c r="J19" s="98">
        <f>SEKTOR_USD!J19*$B$55</f>
        <v>59654381.016804643</v>
      </c>
      <c r="K19" s="98">
        <f>SEKTOR_USD!K19*$C$55</f>
        <v>76591319.101879373</v>
      </c>
      <c r="L19" s="99">
        <f t="shared" si="2"/>
        <v>28.391775752905048</v>
      </c>
      <c r="M19" s="99">
        <f t="shared" si="5"/>
        <v>1.6291858486012532</v>
      </c>
    </row>
    <row r="20" spans="1:13" s="21" customFormat="1" ht="15.6" x14ac:dyDescent="0.3">
      <c r="A20" s="95" t="s">
        <v>110</v>
      </c>
      <c r="B20" s="93">
        <f>SEKTOR_USD!B20*$B$53</f>
        <v>13900009.410633689</v>
      </c>
      <c r="C20" s="93">
        <f>SEKTOR_USD!C20*$C$53</f>
        <v>18388215.164788812</v>
      </c>
      <c r="D20" s="96">
        <f t="shared" si="0"/>
        <v>32.289228169310356</v>
      </c>
      <c r="E20" s="96">
        <f t="shared" si="3"/>
        <v>3.5266165654736068</v>
      </c>
      <c r="F20" s="93">
        <f>SEKTOR_USD!F20*$B$54</f>
        <v>98566008.317767084</v>
      </c>
      <c r="G20" s="93">
        <f>SEKTOR_USD!G20*$C$54</f>
        <v>131826536.87335476</v>
      </c>
      <c r="H20" s="96">
        <f t="shared" si="1"/>
        <v>33.744420742249211</v>
      </c>
      <c r="I20" s="96">
        <f t="shared" si="4"/>
        <v>3.646287691922883</v>
      </c>
      <c r="J20" s="93">
        <f>SEKTOR_USD!J20*$B$55</f>
        <v>120862815.19375889</v>
      </c>
      <c r="K20" s="93">
        <f>SEKTOR_USD!K20*$C$55</f>
        <v>173801396.4256438</v>
      </c>
      <c r="L20" s="96">
        <f t="shared" si="2"/>
        <v>43.800552839198268</v>
      </c>
      <c r="M20" s="96">
        <f t="shared" si="5"/>
        <v>3.6969565068745149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13900009.410633689</v>
      </c>
      <c r="C21" s="98">
        <f>SEKTOR_USD!C21*$C$53</f>
        <v>18388215.164788812</v>
      </c>
      <c r="D21" s="99">
        <f t="shared" si="0"/>
        <v>32.289228169310356</v>
      </c>
      <c r="E21" s="99">
        <f t="shared" si="3"/>
        <v>3.5266165654736068</v>
      </c>
      <c r="F21" s="98">
        <f>SEKTOR_USD!F21*$B$54</f>
        <v>98566008.317767084</v>
      </c>
      <c r="G21" s="98">
        <f>SEKTOR_USD!G21*$C$54</f>
        <v>131826536.87335476</v>
      </c>
      <c r="H21" s="99">
        <f t="shared" si="1"/>
        <v>33.744420742249211</v>
      </c>
      <c r="I21" s="99">
        <f t="shared" si="4"/>
        <v>3.646287691922883</v>
      </c>
      <c r="J21" s="98">
        <f>SEKTOR_USD!J21*$B$55</f>
        <v>120862815.19375889</v>
      </c>
      <c r="K21" s="98">
        <f>SEKTOR_USD!K21*$C$55</f>
        <v>173801396.4256438</v>
      </c>
      <c r="L21" s="99">
        <f t="shared" si="2"/>
        <v>43.800552839198268</v>
      </c>
      <c r="M21" s="99">
        <f t="shared" si="5"/>
        <v>3.6969565068745149</v>
      </c>
    </row>
    <row r="22" spans="1:13" ht="16.8" x14ac:dyDescent="0.3">
      <c r="A22" s="92" t="s">
        <v>14</v>
      </c>
      <c r="B22" s="93">
        <f>SEKTOR_USD!B22*$B$53</f>
        <v>297181596.01773417</v>
      </c>
      <c r="C22" s="93">
        <f>SEKTOR_USD!C22*$C$53</f>
        <v>424848063.18202245</v>
      </c>
      <c r="D22" s="96">
        <f t="shared" si="0"/>
        <v>42.959075822673029</v>
      </c>
      <c r="E22" s="96">
        <f t="shared" si="3"/>
        <v>81.480241774422666</v>
      </c>
      <c r="F22" s="93">
        <f>SEKTOR_USD!F22*$B$54</f>
        <v>2206847564.2478991</v>
      </c>
      <c r="G22" s="93">
        <f>SEKTOR_USD!G22*$C$54</f>
        <v>2953756586.6513138</v>
      </c>
      <c r="H22" s="96">
        <f t="shared" si="1"/>
        <v>33.845066351828599</v>
      </c>
      <c r="I22" s="96">
        <f t="shared" si="4"/>
        <v>81.700138244470196</v>
      </c>
      <c r="J22" s="93">
        <f>SEKTOR_USD!J22*$B$55</f>
        <v>2758233184.3636179</v>
      </c>
      <c r="K22" s="93">
        <f>SEKTOR_USD!K22*$C$55</f>
        <v>3826795097.4794064</v>
      </c>
      <c r="L22" s="96">
        <f t="shared" si="2"/>
        <v>38.740811298096538</v>
      </c>
      <c r="M22" s="96">
        <f t="shared" si="5"/>
        <v>81.400353087235445</v>
      </c>
    </row>
    <row r="23" spans="1:13" s="21" customFormat="1" ht="15.6" x14ac:dyDescent="0.3">
      <c r="A23" s="95" t="s">
        <v>15</v>
      </c>
      <c r="B23" s="93">
        <f>SEKTOR_USD!B23*$B$53</f>
        <v>25415077.567365125</v>
      </c>
      <c r="C23" s="93">
        <f>SEKTOR_USD!C23*$C$53</f>
        <v>34763281.915881462</v>
      </c>
      <c r="D23" s="96">
        <f t="shared" si="0"/>
        <v>36.782120077099968</v>
      </c>
      <c r="E23" s="96">
        <f t="shared" si="3"/>
        <v>6.667137880218764</v>
      </c>
      <c r="F23" s="93">
        <f>SEKTOR_USD!F23*$B$54</f>
        <v>180688276.43013045</v>
      </c>
      <c r="G23" s="93">
        <f>SEKTOR_USD!G23*$C$54</f>
        <v>235086028.61216828</v>
      </c>
      <c r="H23" s="96">
        <f t="shared" si="1"/>
        <v>30.105855928662123</v>
      </c>
      <c r="I23" s="96">
        <f t="shared" si="4"/>
        <v>6.5024183521947503</v>
      </c>
      <c r="J23" s="93">
        <f>SEKTOR_USD!J23*$B$55</f>
        <v>227220492.52250201</v>
      </c>
      <c r="K23" s="93">
        <f>SEKTOR_USD!K23*$C$55</f>
        <v>305864023.84423208</v>
      </c>
      <c r="L23" s="96">
        <f t="shared" si="2"/>
        <v>34.611108553046499</v>
      </c>
      <c r="M23" s="96">
        <f t="shared" si="5"/>
        <v>6.5060811732518111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17083082.792326126</v>
      </c>
      <c r="C24" s="98">
        <f>SEKTOR_USD!C24*$C$53</f>
        <v>23529940.057110365</v>
      </c>
      <c r="D24" s="99">
        <f t="shared" si="0"/>
        <v>37.738254524413037</v>
      </c>
      <c r="E24" s="99">
        <f t="shared" si="3"/>
        <v>4.5127314231619948</v>
      </c>
      <c r="F24" s="98">
        <f>SEKTOR_USD!F24*$B$54</f>
        <v>124973584.77631997</v>
      </c>
      <c r="G24" s="98">
        <f>SEKTOR_USD!G24*$C$54</f>
        <v>158696451.53737438</v>
      </c>
      <c r="H24" s="99">
        <f t="shared" si="1"/>
        <v>26.983995715104292</v>
      </c>
      <c r="I24" s="99">
        <f t="shared" si="4"/>
        <v>4.3895025365679903</v>
      </c>
      <c r="J24" s="98">
        <f>SEKTOR_USD!J24*$B$55</f>
        <v>156506707.21592608</v>
      </c>
      <c r="K24" s="98">
        <f>SEKTOR_USD!K24*$C$55</f>
        <v>204938981.11892664</v>
      </c>
      <c r="L24" s="99">
        <f t="shared" si="2"/>
        <v>30.945813610518609</v>
      </c>
      <c r="M24" s="99">
        <f t="shared" si="5"/>
        <v>4.3592889087285869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3838534.3430766608</v>
      </c>
      <c r="C25" s="98">
        <f>SEKTOR_USD!C25*$C$53</f>
        <v>4306031.4336164771</v>
      </c>
      <c r="D25" s="99">
        <f t="shared" si="0"/>
        <v>12.179051918162811</v>
      </c>
      <c r="E25" s="99">
        <f t="shared" si="3"/>
        <v>0.82583990067294477</v>
      </c>
      <c r="F25" s="98">
        <f>SEKTOR_USD!F25*$B$54</f>
        <v>24314305.853077833</v>
      </c>
      <c r="G25" s="98">
        <f>SEKTOR_USD!G25*$C$54</f>
        <v>32991172.642373167</v>
      </c>
      <c r="H25" s="99">
        <f t="shared" si="1"/>
        <v>35.686261584954813</v>
      </c>
      <c r="I25" s="99">
        <f t="shared" si="4"/>
        <v>0.91252724679823338</v>
      </c>
      <c r="J25" s="98">
        <f>SEKTOR_USD!J25*$B$55</f>
        <v>29335490.506968141</v>
      </c>
      <c r="K25" s="98">
        <f>SEKTOR_USD!K25*$C$55</f>
        <v>42806449.762486883</v>
      </c>
      <c r="L25" s="99">
        <f t="shared" si="2"/>
        <v>45.920347751877358</v>
      </c>
      <c r="M25" s="99">
        <f t="shared" si="5"/>
        <v>0.91054264373144678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4493460.4319623392</v>
      </c>
      <c r="C26" s="98">
        <f>SEKTOR_USD!C26*$C$53</f>
        <v>6927310.4251546152</v>
      </c>
      <c r="D26" s="99">
        <f t="shared" si="0"/>
        <v>54.164268942486025</v>
      </c>
      <c r="E26" s="99">
        <f t="shared" si="3"/>
        <v>1.3285665563838236</v>
      </c>
      <c r="F26" s="98">
        <f>SEKTOR_USD!F26*$B$54</f>
        <v>31400385.800732646</v>
      </c>
      <c r="G26" s="98">
        <f>SEKTOR_USD!G26*$C$54</f>
        <v>43398404.432420753</v>
      </c>
      <c r="H26" s="99">
        <f t="shared" si="1"/>
        <v>38.209780949277906</v>
      </c>
      <c r="I26" s="99">
        <f t="shared" si="4"/>
        <v>1.2003885688285265</v>
      </c>
      <c r="J26" s="98">
        <f>SEKTOR_USD!J26*$B$55</f>
        <v>41378294.799607806</v>
      </c>
      <c r="K26" s="98">
        <f>SEKTOR_USD!K26*$C$55</f>
        <v>58118592.962818608</v>
      </c>
      <c r="L26" s="99">
        <f t="shared" si="2"/>
        <v>40.456713463623615</v>
      </c>
      <c r="M26" s="99">
        <f t="shared" si="5"/>
        <v>1.2362496207917781</v>
      </c>
    </row>
    <row r="27" spans="1:13" s="21" customFormat="1" ht="15.6" x14ac:dyDescent="0.3">
      <c r="A27" s="95" t="s">
        <v>19</v>
      </c>
      <c r="B27" s="93">
        <f>SEKTOR_USD!B27*$B$53</f>
        <v>53779344.210964262</v>
      </c>
      <c r="C27" s="93">
        <f>SEKTOR_USD!C27*$C$53</f>
        <v>76804584.215540677</v>
      </c>
      <c r="D27" s="96">
        <f t="shared" si="0"/>
        <v>42.81428184444492</v>
      </c>
      <c r="E27" s="96">
        <f t="shared" si="3"/>
        <v>14.730103850291185</v>
      </c>
      <c r="F27" s="93">
        <f>SEKTOR_USD!F27*$B$54</f>
        <v>406435875.44121331</v>
      </c>
      <c r="G27" s="93">
        <f>SEKTOR_USD!G27*$C$54</f>
        <v>494691399.46127689</v>
      </c>
      <c r="H27" s="96">
        <f t="shared" si="1"/>
        <v>21.714501438697141</v>
      </c>
      <c r="I27" s="96">
        <f t="shared" si="4"/>
        <v>13.683035327618837</v>
      </c>
      <c r="J27" s="93">
        <f>SEKTOR_USD!J27*$B$55</f>
        <v>480926361.20499784</v>
      </c>
      <c r="K27" s="93">
        <f>SEKTOR_USD!K27*$C$55</f>
        <v>643204930.85173082</v>
      </c>
      <c r="L27" s="96">
        <f t="shared" si="2"/>
        <v>33.742914245775921</v>
      </c>
      <c r="M27" s="96">
        <f t="shared" si="5"/>
        <v>13.681712018829487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53779344.210964262</v>
      </c>
      <c r="C28" s="98">
        <f>SEKTOR_USD!C28*$C$53</f>
        <v>76804584.215540677</v>
      </c>
      <c r="D28" s="99">
        <f t="shared" si="0"/>
        <v>42.81428184444492</v>
      </c>
      <c r="E28" s="99">
        <f t="shared" si="3"/>
        <v>14.730103850291185</v>
      </c>
      <c r="F28" s="98">
        <f>SEKTOR_USD!F28*$B$54</f>
        <v>406435875.44121331</v>
      </c>
      <c r="G28" s="98">
        <f>SEKTOR_USD!G28*$C$54</f>
        <v>494691399.46127689</v>
      </c>
      <c r="H28" s="99">
        <f t="shared" si="1"/>
        <v>21.714501438697141</v>
      </c>
      <c r="I28" s="99">
        <f t="shared" si="4"/>
        <v>13.683035327618837</v>
      </c>
      <c r="J28" s="98">
        <f>SEKTOR_USD!J28*$B$55</f>
        <v>480926361.20499784</v>
      </c>
      <c r="K28" s="98">
        <f>SEKTOR_USD!K28*$C$55</f>
        <v>643204930.85173082</v>
      </c>
      <c r="L28" s="99">
        <f t="shared" si="2"/>
        <v>33.742914245775921</v>
      </c>
      <c r="M28" s="99">
        <f t="shared" si="5"/>
        <v>13.681712018829487</v>
      </c>
    </row>
    <row r="29" spans="1:13" s="21" customFormat="1" ht="15.6" x14ac:dyDescent="0.3">
      <c r="A29" s="95" t="s">
        <v>21</v>
      </c>
      <c r="B29" s="93">
        <f>SEKTOR_USD!B29*$B$53</f>
        <v>217987174.2394048</v>
      </c>
      <c r="C29" s="93">
        <f>SEKTOR_USD!C29*$C$53</f>
        <v>313280197.05060035</v>
      </c>
      <c r="D29" s="96">
        <f t="shared" si="0"/>
        <v>43.714967701053745</v>
      </c>
      <c r="E29" s="96">
        <f t="shared" si="3"/>
        <v>60.083000043912726</v>
      </c>
      <c r="F29" s="93">
        <f>SEKTOR_USD!F29*$B$54</f>
        <v>1619723412.3765554</v>
      </c>
      <c r="G29" s="93">
        <f>SEKTOR_USD!G29*$C$54</f>
        <v>2223979158.5778685</v>
      </c>
      <c r="H29" s="96">
        <f t="shared" si="1"/>
        <v>37.30610680713152</v>
      </c>
      <c r="I29" s="96">
        <f t="shared" si="4"/>
        <v>61.514684564656605</v>
      </c>
      <c r="J29" s="93">
        <f>SEKTOR_USD!J29*$B$55</f>
        <v>2050086330.6361182</v>
      </c>
      <c r="K29" s="93">
        <f>SEKTOR_USD!K29*$C$55</f>
        <v>2877726142.7834435</v>
      </c>
      <c r="L29" s="96">
        <f t="shared" si="2"/>
        <v>40.370973640437775</v>
      </c>
      <c r="M29" s="96">
        <f t="shared" si="5"/>
        <v>61.212559895154151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35139932.629315451</v>
      </c>
      <c r="C30" s="98">
        <f>SEKTOR_USD!C30*$C$53</f>
        <v>45162340.925221749</v>
      </c>
      <c r="D30" s="99">
        <f t="shared" si="0"/>
        <v>28.52142148828457</v>
      </c>
      <c r="E30" s="99">
        <f t="shared" si="3"/>
        <v>8.6615399164698008</v>
      </c>
      <c r="F30" s="98">
        <f>SEKTOR_USD!F30*$B$54</f>
        <v>256261244.28464237</v>
      </c>
      <c r="G30" s="98">
        <f>SEKTOR_USD!G30*$C$54</f>
        <v>330120913.9586392</v>
      </c>
      <c r="H30" s="99">
        <f t="shared" si="1"/>
        <v>28.822021012259331</v>
      </c>
      <c r="I30" s="99">
        <f t="shared" si="4"/>
        <v>9.1310585407407352</v>
      </c>
      <c r="J30" s="98">
        <f>SEKTOR_USD!J30*$B$55</f>
        <v>317048387.45647848</v>
      </c>
      <c r="K30" s="98">
        <f>SEKTOR_USD!K30*$C$55</f>
        <v>424047107.30979985</v>
      </c>
      <c r="L30" s="99">
        <f t="shared" si="2"/>
        <v>33.748387970593036</v>
      </c>
      <c r="M30" s="99">
        <f t="shared" si="5"/>
        <v>9.0199719037411246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50354052.034086779</v>
      </c>
      <c r="C31" s="98">
        <f>SEKTOR_USD!C31*$C$53</f>
        <v>76163298.609278426</v>
      </c>
      <c r="D31" s="99">
        <f t="shared" si="0"/>
        <v>51.255550512042767</v>
      </c>
      <c r="E31" s="99">
        <f t="shared" si="3"/>
        <v>14.607113749186926</v>
      </c>
      <c r="F31" s="98">
        <f>SEKTOR_USD!F31*$B$54</f>
        <v>353914734.04901373</v>
      </c>
      <c r="G31" s="98">
        <f>SEKTOR_USD!G31*$C$54</f>
        <v>568099973.01568854</v>
      </c>
      <c r="H31" s="99">
        <f t="shared" si="1"/>
        <v>60.518881628989277</v>
      </c>
      <c r="I31" s="99">
        <f t="shared" si="4"/>
        <v>15.713497361907237</v>
      </c>
      <c r="J31" s="98">
        <f>SEKTOR_USD!J31*$B$55</f>
        <v>446217206.01343864</v>
      </c>
      <c r="K31" s="98">
        <f>SEKTOR_USD!K31*$C$55</f>
        <v>729639170.67562962</v>
      </c>
      <c r="L31" s="99">
        <f t="shared" si="2"/>
        <v>63.516592556866847</v>
      </c>
      <c r="M31" s="99">
        <f t="shared" si="5"/>
        <v>15.52026816340237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3648466.9475993062</v>
      </c>
      <c r="C32" s="98">
        <f>SEKTOR_USD!C32*$C$53</f>
        <v>4838932.3347394681</v>
      </c>
      <c r="D32" s="99">
        <f t="shared" si="0"/>
        <v>32.629194788882188</v>
      </c>
      <c r="E32" s="99">
        <f t="shared" si="3"/>
        <v>0.92804324824171014</v>
      </c>
      <c r="F32" s="98">
        <f>SEKTOR_USD!F32*$B$54</f>
        <v>15845953.540842656</v>
      </c>
      <c r="G32" s="98">
        <f>SEKTOR_USD!G32*$C$54</f>
        <v>30191069.593704719</v>
      </c>
      <c r="H32" s="99">
        <f t="shared" si="1"/>
        <v>90.528575739464273</v>
      </c>
      <c r="I32" s="99">
        <f t="shared" si="4"/>
        <v>0.83507712541421963</v>
      </c>
      <c r="J32" s="98">
        <f>SEKTOR_USD!J32*$B$55</f>
        <v>24027336.731855128</v>
      </c>
      <c r="K32" s="98">
        <f>SEKTOR_USD!K32*$C$55</f>
        <v>38639817.092334442</v>
      </c>
      <c r="L32" s="99">
        <f t="shared" si="2"/>
        <v>60.816063484498805</v>
      </c>
      <c r="M32" s="99">
        <f t="shared" si="5"/>
        <v>0.82191355283535528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24426135.828096319</v>
      </c>
      <c r="C33" s="98">
        <f>SEKTOR_USD!C33*$C$53</f>
        <v>37856415.335406557</v>
      </c>
      <c r="D33" s="99">
        <f t="shared" si="0"/>
        <v>54.983234359410929</v>
      </c>
      <c r="E33" s="99">
        <f t="shared" si="3"/>
        <v>7.2603599770215732</v>
      </c>
      <c r="F33" s="98">
        <f>SEKTOR_USD!F33*$B$54</f>
        <v>173648900.01442918</v>
      </c>
      <c r="G33" s="98">
        <f>SEKTOR_USD!G33*$C$54</f>
        <v>265913980.71534577</v>
      </c>
      <c r="H33" s="99">
        <f t="shared" si="1"/>
        <v>53.133121311594792</v>
      </c>
      <c r="I33" s="99">
        <f t="shared" si="4"/>
        <v>7.3551114820233359</v>
      </c>
      <c r="J33" s="98">
        <f>SEKTOR_USD!J33*$B$55</f>
        <v>216630771.39248288</v>
      </c>
      <c r="K33" s="98">
        <f>SEKTOR_USD!K33*$C$55</f>
        <v>344988175.5054239</v>
      </c>
      <c r="L33" s="99">
        <f t="shared" si="2"/>
        <v>59.251695079083788</v>
      </c>
      <c r="M33" s="99">
        <f t="shared" si="5"/>
        <v>7.3382970819523425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17328019.817904714</v>
      </c>
      <c r="C34" s="98">
        <f>SEKTOR_USD!C34*$C$53</f>
        <v>27518903.336549468</v>
      </c>
      <c r="D34" s="99">
        <f t="shared" si="0"/>
        <v>58.811587392777028</v>
      </c>
      <c r="E34" s="99">
        <f t="shared" si="3"/>
        <v>5.2777618436931562</v>
      </c>
      <c r="F34" s="98">
        <f>SEKTOR_USD!F34*$B$54</f>
        <v>118562553.72101039</v>
      </c>
      <c r="G34" s="98">
        <f>SEKTOR_USD!G34*$C$54</f>
        <v>185240145.24083748</v>
      </c>
      <c r="H34" s="99">
        <f t="shared" si="1"/>
        <v>56.238322663601004</v>
      </c>
      <c r="I34" s="99">
        <f t="shared" si="4"/>
        <v>5.1236941943681984</v>
      </c>
      <c r="J34" s="98">
        <f>SEKTOR_USD!J34*$B$55</f>
        <v>147571992.71020514</v>
      </c>
      <c r="K34" s="98">
        <f>SEKTOR_USD!K34*$C$55</f>
        <v>239226916.33265197</v>
      </c>
      <c r="L34" s="99">
        <f t="shared" si="2"/>
        <v>62.108616912447886</v>
      </c>
      <c r="M34" s="99">
        <f t="shared" si="5"/>
        <v>5.0886329059726192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21736771.512211274</v>
      </c>
      <c r="C35" s="98">
        <f>SEKTOR_USD!C35*$C$53</f>
        <v>27492185.008819237</v>
      </c>
      <c r="D35" s="99">
        <f t="shared" si="0"/>
        <v>26.477775199388233</v>
      </c>
      <c r="E35" s="99">
        <f t="shared" si="3"/>
        <v>5.2726376216666697</v>
      </c>
      <c r="F35" s="98">
        <f>SEKTOR_USD!F35*$B$54</f>
        <v>176183548.0914897</v>
      </c>
      <c r="G35" s="98">
        <f>SEKTOR_USD!G35*$C$54</f>
        <v>212418823.99653396</v>
      </c>
      <c r="H35" s="99">
        <f t="shared" si="1"/>
        <v>20.566776124991975</v>
      </c>
      <c r="I35" s="99">
        <f t="shared" si="4"/>
        <v>5.8754493734094879</v>
      </c>
      <c r="J35" s="98">
        <f>SEKTOR_USD!J35*$B$55</f>
        <v>215480160.3622314</v>
      </c>
      <c r="K35" s="98">
        <f>SEKTOR_USD!K35*$C$55</f>
        <v>273517770.39743423</v>
      </c>
      <c r="L35" s="99">
        <f t="shared" si="2"/>
        <v>26.93408522512658</v>
      </c>
      <c r="M35" s="99">
        <f t="shared" si="5"/>
        <v>5.8180389905509848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32117647.052693922</v>
      </c>
      <c r="C36" s="98">
        <f>SEKTOR_USD!C36*$C$53</f>
        <v>37221147.034282647</v>
      </c>
      <c r="D36" s="99">
        <f t="shared" si="0"/>
        <v>15.890018260726421</v>
      </c>
      <c r="E36" s="99">
        <f t="shared" si="3"/>
        <v>7.1385239154904978</v>
      </c>
      <c r="F36" s="98">
        <f>SEKTOR_USD!F36*$B$54</f>
        <v>269369902.61111051</v>
      </c>
      <c r="G36" s="98">
        <f>SEKTOR_USD!G36*$C$54</f>
        <v>245283692.26386759</v>
      </c>
      <c r="H36" s="99">
        <f t="shared" si="1"/>
        <v>-8.9416858059366042</v>
      </c>
      <c r="I36" s="99">
        <f t="shared" si="4"/>
        <v>6.7844830740745543</v>
      </c>
      <c r="J36" s="98">
        <f>SEKTOR_USD!J36*$B$55</f>
        <v>345123417.82776225</v>
      </c>
      <c r="K36" s="98">
        <f>SEKTOR_USD!K36*$C$55</f>
        <v>321475755.55015445</v>
      </c>
      <c r="L36" s="99">
        <f t="shared" si="2"/>
        <v>-6.8519436978366492</v>
      </c>
      <c r="M36" s="99">
        <f t="shared" si="5"/>
        <v>6.8381607439615948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8396881.2770885397</v>
      </c>
      <c r="C37" s="98">
        <f>SEKTOR_USD!C37*$C$53</f>
        <v>10348278.627619062</v>
      </c>
      <c r="D37" s="99">
        <f t="shared" si="0"/>
        <v>23.23954913897666</v>
      </c>
      <c r="E37" s="99">
        <f t="shared" si="3"/>
        <v>1.984663030383732</v>
      </c>
      <c r="F37" s="98">
        <f>SEKTOR_USD!F37*$B$54</f>
        <v>66247571.797078952</v>
      </c>
      <c r="G37" s="98">
        <f>SEKTOR_USD!G37*$C$54</f>
        <v>78492322.78301616</v>
      </c>
      <c r="H37" s="99">
        <f t="shared" si="1"/>
        <v>18.483320450512142</v>
      </c>
      <c r="I37" s="99">
        <f t="shared" si="4"/>
        <v>2.1710772145149084</v>
      </c>
      <c r="J37" s="98">
        <f>SEKTOR_USD!J37*$B$55</f>
        <v>78848204.074471831</v>
      </c>
      <c r="K37" s="98">
        <f>SEKTOR_USD!K37*$C$55</f>
        <v>102371053.73605655</v>
      </c>
      <c r="L37" s="99">
        <f t="shared" si="2"/>
        <v>29.833082360845502</v>
      </c>
      <c r="M37" s="99">
        <f t="shared" si="5"/>
        <v>2.1775505893994889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11032711.483401405</v>
      </c>
      <c r="C38" s="98">
        <f>SEKTOR_USD!C38*$C$53</f>
        <v>18704925.299551371</v>
      </c>
      <c r="D38" s="99">
        <f t="shared" si="0"/>
        <v>69.540600492387838</v>
      </c>
      <c r="E38" s="99">
        <f t="shared" si="3"/>
        <v>3.5873573822248579</v>
      </c>
      <c r="F38" s="98">
        <f>SEKTOR_USD!F38*$B$54</f>
        <v>66146581.610119857</v>
      </c>
      <c r="G38" s="98">
        <f>SEKTOR_USD!G38*$C$54</f>
        <v>104236784.53031823</v>
      </c>
      <c r="H38" s="99">
        <f t="shared" si="1"/>
        <v>57.584537239897074</v>
      </c>
      <c r="I38" s="99">
        <f t="shared" si="4"/>
        <v>2.8831623244692817</v>
      </c>
      <c r="J38" s="98">
        <f>SEKTOR_USD!J38*$B$55</f>
        <v>103718168.49068993</v>
      </c>
      <c r="K38" s="98">
        <f>SEKTOR_USD!K38*$C$55</f>
        <v>135942501.69014335</v>
      </c>
      <c r="L38" s="99">
        <f t="shared" si="2"/>
        <v>31.069130576043648</v>
      </c>
      <c r="M38" s="99">
        <f t="shared" si="5"/>
        <v>2.8916540748232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3042359.0218011118</v>
      </c>
      <c r="C39" s="98">
        <f>SEKTOR_USD!C39*$C$53</f>
        <v>11612002.700754687</v>
      </c>
      <c r="D39" s="99">
        <f t="shared" si="0"/>
        <v>281.6775935234707</v>
      </c>
      <c r="E39" s="99">
        <f t="shared" si="3"/>
        <v>2.2270286004278468</v>
      </c>
      <c r="F39" s="98">
        <f>SEKTOR_USD!F39*$B$54</f>
        <v>43604537.795990661</v>
      </c>
      <c r="G39" s="98">
        <f>SEKTOR_USD!G39*$C$54</f>
        <v>85141703.641788289</v>
      </c>
      <c r="H39" s="99">
        <f t="shared" si="1"/>
        <v>95.25881466771763</v>
      </c>
      <c r="I39" s="99">
        <f t="shared" si="4"/>
        <v>2.3549973580558179</v>
      </c>
      <c r="J39" s="98">
        <f>SEKTOR_USD!J39*$B$55</f>
        <v>56722865.235817783</v>
      </c>
      <c r="K39" s="98">
        <f>SEKTOR_USD!K39*$C$55</f>
        <v>116097655.7261924</v>
      </c>
      <c r="L39" s="99">
        <f t="shared" si="2"/>
        <v>104.67523148474925</v>
      </c>
      <c r="M39" s="99">
        <f t="shared" si="5"/>
        <v>2.4695312730323731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10555471.186356489</v>
      </c>
      <c r="C40" s="98">
        <f>SEKTOR_USD!C40*$C$53</f>
        <v>16361767.838377656</v>
      </c>
      <c r="D40" s="99">
        <f t="shared" si="0"/>
        <v>55.0074605814482</v>
      </c>
      <c r="E40" s="99">
        <f t="shared" si="3"/>
        <v>3.137970759105952</v>
      </c>
      <c r="F40" s="98">
        <f>SEKTOR_USD!F40*$B$54</f>
        <v>78354862.337305889</v>
      </c>
      <c r="G40" s="98">
        <f>SEKTOR_USD!G40*$C$54</f>
        <v>118839748.83812837</v>
      </c>
      <c r="H40" s="99">
        <f t="shared" si="1"/>
        <v>51.668633308984887</v>
      </c>
      <c r="I40" s="99">
        <f t="shared" si="4"/>
        <v>3.2870765156788337</v>
      </c>
      <c r="J40" s="98">
        <f>SEKTOR_USD!J40*$B$55</f>
        <v>96612589.287908211</v>
      </c>
      <c r="K40" s="98">
        <f>SEKTOR_USD!K40*$C$55</f>
        <v>151019073.35442832</v>
      </c>
      <c r="L40" s="99">
        <f t="shared" si="2"/>
        <v>56.314073008008577</v>
      </c>
      <c r="M40" s="99">
        <f t="shared" si="5"/>
        <v>3.2123501731395563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208725.44884946171</v>
      </c>
      <c r="C41" s="98">
        <f>SEKTOR_USD!C41*$C$53</f>
        <v>0</v>
      </c>
      <c r="D41" s="99">
        <f t="shared" si="0"/>
        <v>-100</v>
      </c>
      <c r="E41" s="99">
        <f t="shared" si="3"/>
        <v>0</v>
      </c>
      <c r="F41" s="98">
        <f>SEKTOR_USD!F41*$B$54</f>
        <v>1583022.5235214215</v>
      </c>
      <c r="G41" s="98">
        <f>SEKTOR_USD!G41*$C$54</f>
        <v>0</v>
      </c>
      <c r="H41" s="99">
        <f t="shared" si="1"/>
        <v>-100</v>
      </c>
      <c r="I41" s="99">
        <f t="shared" si="4"/>
        <v>0</v>
      </c>
      <c r="J41" s="98">
        <f>SEKTOR_USD!J41*$B$55</f>
        <v>2085231.0527764198</v>
      </c>
      <c r="K41" s="98">
        <f>SEKTOR_USD!K41*$C$55</f>
        <v>761145.41319394263</v>
      </c>
      <c r="L41" s="99">
        <f t="shared" si="2"/>
        <v>-63.498269787393511</v>
      </c>
      <c r="M41" s="99">
        <f t="shared" si="5"/>
        <v>1.6190442343130985E-2</v>
      </c>
    </row>
    <row r="42" spans="1:13" ht="16.8" x14ac:dyDescent="0.3">
      <c r="A42" s="92" t="s">
        <v>31</v>
      </c>
      <c r="B42" s="93">
        <f>SEKTOR_USD!B42*$B$53</f>
        <v>9844005.1506965626</v>
      </c>
      <c r="C42" s="93">
        <f>SEKTOR_USD!C42*$C$53</f>
        <v>13141823.965115314</v>
      </c>
      <c r="D42" s="96">
        <f t="shared" si="0"/>
        <v>33.500783105394838</v>
      </c>
      <c r="E42" s="96">
        <f t="shared" si="3"/>
        <v>2.5204280937859029</v>
      </c>
      <c r="F42" s="93">
        <f>SEKTOR_USD!F42*$B$54</f>
        <v>78894598.061689615</v>
      </c>
      <c r="G42" s="93">
        <f>SEKTOR_USD!G42*$C$54</f>
        <v>94474440.339563489</v>
      </c>
      <c r="H42" s="96">
        <f t="shared" si="1"/>
        <v>19.747666710579619</v>
      </c>
      <c r="I42" s="96">
        <f t="shared" si="4"/>
        <v>2.6131384255538368</v>
      </c>
      <c r="J42" s="93">
        <f>SEKTOR_USD!J42*$B$55</f>
        <v>95661447.812537372</v>
      </c>
      <c r="K42" s="93">
        <f>SEKTOR_USD!K42*$C$55</f>
        <v>122192945.90901317</v>
      </c>
      <c r="L42" s="96">
        <f t="shared" si="2"/>
        <v>27.734786273011625</v>
      </c>
      <c r="M42" s="96">
        <f t="shared" si="5"/>
        <v>2.5991851375357471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9844005.1506965626</v>
      </c>
      <c r="C43" s="98">
        <f>SEKTOR_USD!C43*$C$53</f>
        <v>13141823.965115314</v>
      </c>
      <c r="D43" s="99">
        <f t="shared" si="0"/>
        <v>33.500783105394838</v>
      </c>
      <c r="E43" s="99">
        <f t="shared" si="3"/>
        <v>2.5204280937859029</v>
      </c>
      <c r="F43" s="98">
        <f>SEKTOR_USD!F43*$B$54</f>
        <v>78894598.061689615</v>
      </c>
      <c r="G43" s="98">
        <f>SEKTOR_USD!G43*$C$54</f>
        <v>94474440.339563489</v>
      </c>
      <c r="H43" s="99">
        <f t="shared" si="1"/>
        <v>19.747666710579619</v>
      </c>
      <c r="I43" s="99">
        <f t="shared" si="4"/>
        <v>2.6131384255538368</v>
      </c>
      <c r="J43" s="98">
        <f>SEKTOR_USD!J43*$B$55</f>
        <v>95661447.812537372</v>
      </c>
      <c r="K43" s="98">
        <f>SEKTOR_USD!K43*$C$55</f>
        <v>122192945.90901317</v>
      </c>
      <c r="L43" s="99">
        <f t="shared" si="2"/>
        <v>27.734786273011625</v>
      </c>
      <c r="M43" s="99">
        <f t="shared" si="5"/>
        <v>2.5991851375357471</v>
      </c>
    </row>
    <row r="44" spans="1:13" ht="17.399999999999999" x14ac:dyDescent="0.3">
      <c r="A44" s="100" t="s">
        <v>33</v>
      </c>
      <c r="B44" s="101">
        <f>SEKTOR_USD!B44*$B$53</f>
        <v>361600041.41341215</v>
      </c>
      <c r="C44" s="101">
        <f>SEKTOR_USD!C44*$C$53</f>
        <v>521412374.25167513</v>
      </c>
      <c r="D44" s="102">
        <f>(C44-B44)/B44*100</f>
        <v>44.195883444479982</v>
      </c>
      <c r="E44" s="103">
        <f t="shared" si="3"/>
        <v>100</v>
      </c>
      <c r="F44" s="101">
        <f>SEKTOR_USD!F44*$B$54</f>
        <v>2673508647.9475846</v>
      </c>
      <c r="G44" s="101">
        <f>SEKTOR_USD!G44*$C$54</f>
        <v>3615363021.5567427</v>
      </c>
      <c r="H44" s="102">
        <f>(G44-F44)/F44*100</f>
        <v>35.229150065858455</v>
      </c>
      <c r="I44" s="102">
        <f t="shared" si="4"/>
        <v>100</v>
      </c>
      <c r="J44" s="101">
        <f>SEKTOR_USD!J44*$B$55</f>
        <v>3345636814.2197275</v>
      </c>
      <c r="K44" s="101">
        <f>SEKTOR_USD!K44*$C$55</f>
        <v>4701202086.1608448</v>
      </c>
      <c r="L44" s="102">
        <f>(K44-J44)/J44*100</f>
        <v>40.517406616870439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2022</v>
      </c>
      <c r="C52" s="82">
        <v>2023</v>
      </c>
    </row>
    <row r="53" spans="1:3" x14ac:dyDescent="0.25">
      <c r="A53" s="84" t="s">
        <v>224</v>
      </c>
      <c r="B53" s="83">
        <v>18.301932000000001</v>
      </c>
      <c r="C53" s="83">
        <v>26.984570999999999</v>
      </c>
    </row>
    <row r="54" spans="1:3" x14ac:dyDescent="0.25">
      <c r="A54" s="82" t="s">
        <v>226</v>
      </c>
      <c r="B54" s="83">
        <v>15.860281888888888</v>
      </c>
      <c r="C54" s="83">
        <v>22.174221666666668</v>
      </c>
    </row>
    <row r="55" spans="1:3" x14ac:dyDescent="0.25">
      <c r="A55" s="82" t="s">
        <v>225</v>
      </c>
      <c r="B55" s="83">
        <v>14.67585725</v>
      </c>
      <c r="C55" s="83">
        <v>21.283223333333332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1" sqref="D1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45" t="s">
        <v>37</v>
      </c>
      <c r="B5" s="146"/>
      <c r="C5" s="146"/>
      <c r="D5" s="146"/>
      <c r="E5" s="146"/>
      <c r="F5" s="146"/>
      <c r="G5" s="147"/>
    </row>
    <row r="6" spans="1:7" ht="50.25" customHeight="1" x14ac:dyDescent="0.25">
      <c r="A6" s="88"/>
      <c r="B6" s="148" t="s">
        <v>120</v>
      </c>
      <c r="C6" s="148"/>
      <c r="D6" s="148" t="s">
        <v>123</v>
      </c>
      <c r="E6" s="148"/>
      <c r="F6" s="148" t="s">
        <v>121</v>
      </c>
      <c r="G6" s="148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3.6752909628415091</v>
      </c>
      <c r="C8" s="105">
        <f>SEKTOR_TL!D8</f>
        <v>52.859995869969076</v>
      </c>
      <c r="D8" s="105">
        <f>SEKTOR_USD!H8</f>
        <v>4.6107691208162862</v>
      </c>
      <c r="E8" s="105">
        <f>SEKTOR_TL!H8</f>
        <v>46.256062751982746</v>
      </c>
      <c r="F8" s="105">
        <f>SEKTOR_USD!L8</f>
        <v>5.4799825575622112</v>
      </c>
      <c r="G8" s="105">
        <f>SEKTOR_TL!L8</f>
        <v>52.969192036035984</v>
      </c>
    </row>
    <row r="9" spans="1:7" s="21" customFormat="1" ht="15.6" x14ac:dyDescent="0.3">
      <c r="A9" s="95" t="s">
        <v>3</v>
      </c>
      <c r="B9" s="105">
        <f>SEKTOR_USD!D9</f>
        <v>13.315431135946731</v>
      </c>
      <c r="C9" s="105">
        <f>SEKTOR_TL!D9</f>
        <v>67.073525182126403</v>
      </c>
      <c r="D9" s="105">
        <f>SEKTOR_USD!H9</f>
        <v>12.259330273436287</v>
      </c>
      <c r="E9" s="105">
        <f>SEKTOR_TL!H9</f>
        <v>56.94949756086011</v>
      </c>
      <c r="F9" s="105">
        <f>SEKTOR_USD!L9</f>
        <v>11.183600897876383</v>
      </c>
      <c r="G9" s="105">
        <f>SEKTOR_TL!L9</f>
        <v>61.240694059878734</v>
      </c>
    </row>
    <row r="10" spans="1:7" ht="13.8" x14ac:dyDescent="0.25">
      <c r="A10" s="97" t="s">
        <v>4</v>
      </c>
      <c r="B10" s="106">
        <f>SEKTOR_USD!D10</f>
        <v>21.229190802645999</v>
      </c>
      <c r="C10" s="106">
        <f>SEKTOR_TL!D10</f>
        <v>78.74165997811312</v>
      </c>
      <c r="D10" s="106">
        <f>SEKTOR_USD!H10</f>
        <v>11.891049681722162</v>
      </c>
      <c r="E10" s="106">
        <f>SEKTOR_TL!H10</f>
        <v>56.434605358223955</v>
      </c>
      <c r="F10" s="106">
        <f>SEKTOR_USD!L10</f>
        <v>13.407780411582179</v>
      </c>
      <c r="G10" s="106">
        <f>SEKTOR_TL!L10</f>
        <v>64.466243921616822</v>
      </c>
    </row>
    <row r="11" spans="1:7" ht="13.8" x14ac:dyDescent="0.25">
      <c r="A11" s="97" t="s">
        <v>5</v>
      </c>
      <c r="B11" s="106">
        <f>SEKTOR_USD!D11</f>
        <v>37.089011426371435</v>
      </c>
      <c r="C11" s="106">
        <f>SEKTOR_TL!D11</f>
        <v>102.12555494986708</v>
      </c>
      <c r="D11" s="106">
        <f>SEKTOR_USD!H11</f>
        <v>18.057072902031155</v>
      </c>
      <c r="E11" s="106">
        <f>SEKTOR_TL!H11</f>
        <v>65.055307477316248</v>
      </c>
      <c r="F11" s="106">
        <f>SEKTOR_USD!L11</f>
        <v>9.7283371248514925</v>
      </c>
      <c r="G11" s="106">
        <f>SEKTOR_TL!L11</f>
        <v>59.130241269109185</v>
      </c>
    </row>
    <row r="12" spans="1:7" ht="13.8" x14ac:dyDescent="0.25">
      <c r="A12" s="97" t="s">
        <v>6</v>
      </c>
      <c r="B12" s="106">
        <f>SEKTOR_USD!D12</f>
        <v>-16.157921040844858</v>
      </c>
      <c r="C12" s="106">
        <f>SEKTOR_TL!D12</f>
        <v>23.617688693244418</v>
      </c>
      <c r="D12" s="106">
        <f>SEKTOR_USD!H12</f>
        <v>-6.0287077598523986</v>
      </c>
      <c r="E12" s="106">
        <f>SEKTOR_TL!H12</f>
        <v>31.381035913109191</v>
      </c>
      <c r="F12" s="106">
        <f>SEKTOR_USD!L12</f>
        <v>2.0353719242024044</v>
      </c>
      <c r="G12" s="106">
        <f>SEKTOR_TL!L12</f>
        <v>47.973748420217781</v>
      </c>
    </row>
    <row r="13" spans="1:7" ht="13.8" x14ac:dyDescent="0.25">
      <c r="A13" s="97" t="s">
        <v>7</v>
      </c>
      <c r="B13" s="106">
        <f>SEKTOR_USD!D13</f>
        <v>-7.5737304522025335</v>
      </c>
      <c r="C13" s="106">
        <f>SEKTOR_TL!D13</f>
        <v>36.27431425696907</v>
      </c>
      <c r="D13" s="106">
        <f>SEKTOR_USD!H13</f>
        <v>-0.28667535357271323</v>
      </c>
      <c r="E13" s="106">
        <f>SEKTOR_TL!H13</f>
        <v>39.408957502777035</v>
      </c>
      <c r="F13" s="106">
        <f>SEKTOR_USD!L13</f>
        <v>-3.3061174862553693</v>
      </c>
      <c r="G13" s="106">
        <f>SEKTOR_TL!L13</f>
        <v>40.227413053307096</v>
      </c>
    </row>
    <row r="14" spans="1:7" ht="13.8" x14ac:dyDescent="0.25">
      <c r="A14" s="97" t="s">
        <v>8</v>
      </c>
      <c r="B14" s="106">
        <f>SEKTOR_USD!D14</f>
        <v>12.221740192500318</v>
      </c>
      <c r="C14" s="106">
        <f>SEKTOR_TL!D14</f>
        <v>65.46097515650689</v>
      </c>
      <c r="D14" s="106">
        <f>SEKTOR_USD!H14</f>
        <v>5.8619154984120705</v>
      </c>
      <c r="E14" s="106">
        <f>SEKTOR_TL!H14</f>
        <v>48.005287469967875</v>
      </c>
      <c r="F14" s="106">
        <f>SEKTOR_USD!L14</f>
        <v>-5.4377793143708812</v>
      </c>
      <c r="G14" s="106">
        <f>SEKTOR_TL!L14</f>
        <v>37.136034199855501</v>
      </c>
    </row>
    <row r="15" spans="1:7" ht="13.8" x14ac:dyDescent="0.25">
      <c r="A15" s="97" t="s">
        <v>9</v>
      </c>
      <c r="B15" s="106">
        <f>SEKTOR_USD!D15</f>
        <v>21.529541896588871</v>
      </c>
      <c r="C15" s="106">
        <f>SEKTOR_TL!D15</f>
        <v>79.184500953559279</v>
      </c>
      <c r="D15" s="106">
        <f>SEKTOR_USD!H15</f>
        <v>155.94878743133677</v>
      </c>
      <c r="E15" s="106">
        <f>SEKTOR_TL!H15</f>
        <v>257.84137933847342</v>
      </c>
      <c r="F15" s="106">
        <f>SEKTOR_USD!L15</f>
        <v>145.76452935803633</v>
      </c>
      <c r="G15" s="106">
        <f>SEKTOR_TL!L15</f>
        <v>256.41266309936628</v>
      </c>
    </row>
    <row r="16" spans="1:7" ht="13.8" x14ac:dyDescent="0.25">
      <c r="A16" s="97" t="s">
        <v>10</v>
      </c>
      <c r="B16" s="106">
        <f>SEKTOR_USD!D16</f>
        <v>-4.0977415582544303</v>
      </c>
      <c r="C16" s="106">
        <f>SEKTOR_TL!D16</f>
        <v>41.399350734208426</v>
      </c>
      <c r="D16" s="106">
        <f>SEKTOR_USD!H16</f>
        <v>21.258956652224832</v>
      </c>
      <c r="E16" s="106">
        <f>SEKTOR_TL!H16</f>
        <v>69.531853387728574</v>
      </c>
      <c r="F16" s="106">
        <f>SEKTOR_USD!L16</f>
        <v>19.421199997879899</v>
      </c>
      <c r="G16" s="106">
        <f>SEKTOR_TL!L16</f>
        <v>73.187025942865702</v>
      </c>
    </row>
    <row r="17" spans="1:7" ht="13.8" x14ac:dyDescent="0.25">
      <c r="A17" s="107" t="s">
        <v>11</v>
      </c>
      <c r="B17" s="106">
        <f>SEKTOR_USD!D17</f>
        <v>-14.934281292609878</v>
      </c>
      <c r="C17" s="106">
        <f>SEKTOR_TL!D17</f>
        <v>25.421836674160797</v>
      </c>
      <c r="D17" s="106">
        <f>SEKTOR_USD!H17</f>
        <v>0.42578736196205536</v>
      </c>
      <c r="E17" s="106">
        <f>SEKTOR_TL!H17</f>
        <v>40.405049898497381</v>
      </c>
      <c r="F17" s="106">
        <f>SEKTOR_USD!L17</f>
        <v>0.30916174990027789</v>
      </c>
      <c r="G17" s="106">
        <f>SEKTOR_TL!L17</f>
        <v>45.470363709253505</v>
      </c>
    </row>
    <row r="18" spans="1:7" s="21" customFormat="1" ht="15.6" x14ac:dyDescent="0.3">
      <c r="A18" s="95" t="s">
        <v>12</v>
      </c>
      <c r="B18" s="105">
        <f>SEKTOR_USD!D18</f>
        <v>-17.118923977298998</v>
      </c>
      <c r="C18" s="105">
        <f>SEKTOR_TL!D18</f>
        <v>22.200775332952428</v>
      </c>
      <c r="D18" s="105">
        <f>SEKTOR_USD!H18</f>
        <v>-15.255669660101129</v>
      </c>
      <c r="E18" s="105">
        <f>SEKTOR_TL!H18</f>
        <v>18.480842844703588</v>
      </c>
      <c r="F18" s="105">
        <f>SEKTOR_USD!L18</f>
        <v>-11.467387081703977</v>
      </c>
      <c r="G18" s="105">
        <f>SEKTOR_TL!L18</f>
        <v>28.391775752905048</v>
      </c>
    </row>
    <row r="19" spans="1:7" ht="13.8" x14ac:dyDescent="0.25">
      <c r="A19" s="97" t="s">
        <v>13</v>
      </c>
      <c r="B19" s="106">
        <f>SEKTOR_USD!D19</f>
        <v>-17.118923977298998</v>
      </c>
      <c r="C19" s="106">
        <f>SEKTOR_TL!D19</f>
        <v>22.200775332952428</v>
      </c>
      <c r="D19" s="106">
        <f>SEKTOR_USD!H19</f>
        <v>-15.255669660101129</v>
      </c>
      <c r="E19" s="106">
        <f>SEKTOR_TL!H19</f>
        <v>18.480842844703588</v>
      </c>
      <c r="F19" s="106">
        <f>SEKTOR_USD!L19</f>
        <v>-11.467387081703977</v>
      </c>
      <c r="G19" s="106">
        <f>SEKTOR_TL!L19</f>
        <v>28.391775752905048</v>
      </c>
    </row>
    <row r="20" spans="1:7" s="21" customFormat="1" ht="15.6" x14ac:dyDescent="0.3">
      <c r="A20" s="95" t="s">
        <v>110</v>
      </c>
      <c r="B20" s="105">
        <f>SEKTOR_USD!D20</f>
        <v>-10.276562918595117</v>
      </c>
      <c r="C20" s="105">
        <f>SEKTOR_TL!D20</f>
        <v>32.289228169310356</v>
      </c>
      <c r="D20" s="105">
        <f>SEKTOR_USD!H20</f>
        <v>-4.3382786586392692</v>
      </c>
      <c r="E20" s="105">
        <f>SEKTOR_TL!H20</f>
        <v>33.744420742249211</v>
      </c>
      <c r="F20" s="105">
        <f>SEKTOR_USD!L20</f>
        <v>-0.84225716722625876</v>
      </c>
      <c r="G20" s="105">
        <f>SEKTOR_TL!L20</f>
        <v>43.800552839198268</v>
      </c>
    </row>
    <row r="21" spans="1:7" ht="13.8" x14ac:dyDescent="0.25">
      <c r="A21" s="97" t="s">
        <v>109</v>
      </c>
      <c r="B21" s="106">
        <f>SEKTOR_USD!D21</f>
        <v>-10.276562918595117</v>
      </c>
      <c r="C21" s="106">
        <f>SEKTOR_TL!D21</f>
        <v>32.289228169310356</v>
      </c>
      <c r="D21" s="106">
        <f>SEKTOR_USD!H21</f>
        <v>-4.3382786586392692</v>
      </c>
      <c r="E21" s="106">
        <f>SEKTOR_TL!H21</f>
        <v>33.744420742249211</v>
      </c>
      <c r="F21" s="106">
        <f>SEKTOR_USD!L21</f>
        <v>-0.84225716722625876</v>
      </c>
      <c r="G21" s="106">
        <f>SEKTOR_TL!L21</f>
        <v>43.800552839198268</v>
      </c>
    </row>
    <row r="22" spans="1:7" ht="16.8" x14ac:dyDescent="0.3">
      <c r="A22" s="92" t="s">
        <v>14</v>
      </c>
      <c r="B22" s="105">
        <f>SEKTOR_USD!D22</f>
        <v>-3.0398784368517044</v>
      </c>
      <c r="C22" s="105">
        <f>SEKTOR_TL!D22</f>
        <v>42.959075822673029</v>
      </c>
      <c r="D22" s="105">
        <f>SEKTOR_USD!H22</f>
        <v>-4.266291115500028</v>
      </c>
      <c r="E22" s="105">
        <f>SEKTOR_TL!H22</f>
        <v>33.845066351828599</v>
      </c>
      <c r="F22" s="105">
        <f>SEKTOR_USD!L22</f>
        <v>-4.331204466990096</v>
      </c>
      <c r="G22" s="105">
        <f>SEKTOR_TL!L22</f>
        <v>38.740811298096538</v>
      </c>
    </row>
    <row r="23" spans="1:7" s="21" customFormat="1" ht="15.6" x14ac:dyDescent="0.3">
      <c r="A23" s="95" t="s">
        <v>15</v>
      </c>
      <c r="B23" s="105">
        <f>SEKTOR_USD!D23</f>
        <v>-7.2293178028689677</v>
      </c>
      <c r="C23" s="105">
        <f>SEKTOR_TL!D23</f>
        <v>36.782120077099968</v>
      </c>
      <c r="D23" s="105">
        <f>SEKTOR_USD!H23</f>
        <v>-6.9407900108746468</v>
      </c>
      <c r="E23" s="105">
        <f>SEKTOR_TL!H23</f>
        <v>30.105855928662123</v>
      </c>
      <c r="F23" s="105">
        <f>SEKTOR_USD!L23</f>
        <v>-7.1788430517135984</v>
      </c>
      <c r="G23" s="105">
        <f>SEKTOR_TL!L23</f>
        <v>34.611108553046499</v>
      </c>
    </row>
    <row r="24" spans="1:7" ht="13.8" x14ac:dyDescent="0.25">
      <c r="A24" s="97" t="s">
        <v>16</v>
      </c>
      <c r="B24" s="106">
        <f>SEKTOR_USD!D24</f>
        <v>-6.5808321316466394</v>
      </c>
      <c r="C24" s="106">
        <f>SEKTOR_TL!D24</f>
        <v>37.738254524413037</v>
      </c>
      <c r="D24" s="106">
        <f>SEKTOR_USD!H24</f>
        <v>-9.1737244402785496</v>
      </c>
      <c r="E24" s="106">
        <f>SEKTOR_TL!H24</f>
        <v>26.983995715104292</v>
      </c>
      <c r="F24" s="106">
        <f>SEKTOR_USD!L24</f>
        <v>-9.7062490049011281</v>
      </c>
      <c r="G24" s="106">
        <f>SEKTOR_TL!L24</f>
        <v>30.945813610518609</v>
      </c>
    </row>
    <row r="25" spans="1:7" ht="13.8" x14ac:dyDescent="0.25">
      <c r="A25" s="97" t="s">
        <v>17</v>
      </c>
      <c r="B25" s="106">
        <f>SEKTOR_USD!D25</f>
        <v>-23.916026679442652</v>
      </c>
      <c r="C25" s="106">
        <f>SEKTOR_TL!D25</f>
        <v>12.179051918162811</v>
      </c>
      <c r="D25" s="106">
        <f>SEKTOR_USD!H25</f>
        <v>-2.9493621225082256</v>
      </c>
      <c r="E25" s="106">
        <f>SEKTOR_TL!H25</f>
        <v>35.686261584954813</v>
      </c>
      <c r="F25" s="106">
        <f>SEKTOR_USD!L25</f>
        <v>0.61944847061437169</v>
      </c>
      <c r="G25" s="106">
        <f>SEKTOR_TL!L25</f>
        <v>45.920347751877358</v>
      </c>
    </row>
    <row r="26" spans="1:7" ht="13.8" x14ac:dyDescent="0.25">
      <c r="A26" s="97" t="s">
        <v>18</v>
      </c>
      <c r="B26" s="106">
        <f>SEKTOR_USD!D26</f>
        <v>4.5598970987936536</v>
      </c>
      <c r="C26" s="106">
        <f>SEKTOR_TL!D26</f>
        <v>54.164268942486025</v>
      </c>
      <c r="D26" s="106">
        <f>SEKTOR_USD!H26</f>
        <v>-1.1443955684668015</v>
      </c>
      <c r="E26" s="106">
        <f>SEKTOR_TL!H26</f>
        <v>38.209780949277906</v>
      </c>
      <c r="F26" s="106">
        <f>SEKTOR_USD!L26</f>
        <v>-3.1480032741143291</v>
      </c>
      <c r="G26" s="106">
        <f>SEKTOR_TL!L26</f>
        <v>40.456713463623615</v>
      </c>
    </row>
    <row r="27" spans="1:7" s="21" customFormat="1" ht="15.6" x14ac:dyDescent="0.3">
      <c r="A27" s="95" t="s">
        <v>19</v>
      </c>
      <c r="B27" s="105">
        <f>SEKTOR_USD!D27</f>
        <v>-3.1380830569488727</v>
      </c>
      <c r="C27" s="105">
        <f>SEKTOR_TL!D27</f>
        <v>42.81428184444492</v>
      </c>
      <c r="D27" s="105">
        <f>SEKTOR_USD!H27</f>
        <v>-12.942770582779175</v>
      </c>
      <c r="E27" s="105">
        <f>SEKTOR_TL!H27</f>
        <v>21.714501438697141</v>
      </c>
      <c r="F27" s="105">
        <f>SEKTOR_USD!L27</f>
        <v>-7.7775068687121447</v>
      </c>
      <c r="G27" s="105">
        <f>SEKTOR_TL!L27</f>
        <v>33.742914245775921</v>
      </c>
    </row>
    <row r="28" spans="1:7" ht="13.8" x14ac:dyDescent="0.25">
      <c r="A28" s="97" t="s">
        <v>20</v>
      </c>
      <c r="B28" s="106">
        <f>SEKTOR_USD!D28</f>
        <v>-3.1380830569488727</v>
      </c>
      <c r="C28" s="106">
        <f>SEKTOR_TL!D28</f>
        <v>42.81428184444492</v>
      </c>
      <c r="D28" s="106">
        <f>SEKTOR_USD!H28</f>
        <v>-12.942770582779175</v>
      </c>
      <c r="E28" s="106">
        <f>SEKTOR_TL!H28</f>
        <v>21.714501438697141</v>
      </c>
      <c r="F28" s="106">
        <f>SEKTOR_USD!L28</f>
        <v>-7.7775068687121447</v>
      </c>
      <c r="G28" s="106">
        <f>SEKTOR_TL!L28</f>
        <v>33.742914245775921</v>
      </c>
    </row>
    <row r="29" spans="1:7" s="21" customFormat="1" ht="15.6" x14ac:dyDescent="0.3">
      <c r="A29" s="95" t="s">
        <v>21</v>
      </c>
      <c r="B29" s="105">
        <f>SEKTOR_USD!D29</f>
        <v>-2.5272046664413508</v>
      </c>
      <c r="C29" s="105">
        <f>SEKTOR_TL!D29</f>
        <v>43.714967701053745</v>
      </c>
      <c r="D29" s="105">
        <f>SEKTOR_USD!H29</f>
        <v>-1.7907554202620419</v>
      </c>
      <c r="E29" s="105">
        <f>SEKTOR_TL!H29</f>
        <v>37.30610680713152</v>
      </c>
      <c r="F29" s="105">
        <f>SEKTOR_USD!L29</f>
        <v>-3.2071252118964182</v>
      </c>
      <c r="G29" s="105">
        <f>SEKTOR_TL!L29</f>
        <v>40.370973640437775</v>
      </c>
    </row>
    <row r="30" spans="1:7" ht="13.8" x14ac:dyDescent="0.25">
      <c r="A30" s="97" t="s">
        <v>22</v>
      </c>
      <c r="B30" s="106">
        <f>SEKTOR_USD!D30</f>
        <v>-12.832028472050833</v>
      </c>
      <c r="C30" s="106">
        <f>SEKTOR_TL!D30</f>
        <v>28.52142148828457</v>
      </c>
      <c r="D30" s="106">
        <f>SEKTOR_USD!H30</f>
        <v>-7.85906276827001</v>
      </c>
      <c r="E30" s="106">
        <f>SEKTOR_TL!H30</f>
        <v>28.822021012259331</v>
      </c>
      <c r="F30" s="106">
        <f>SEKTOR_USD!L30</f>
        <v>-7.7737324590382002</v>
      </c>
      <c r="G30" s="106">
        <f>SEKTOR_TL!L30</f>
        <v>33.748387970593036</v>
      </c>
    </row>
    <row r="31" spans="1:7" ht="13.8" x14ac:dyDescent="0.25">
      <c r="A31" s="97" t="s">
        <v>23</v>
      </c>
      <c r="B31" s="106">
        <f>SEKTOR_USD!D31</f>
        <v>2.5870969041520899</v>
      </c>
      <c r="C31" s="106">
        <f>SEKTOR_TL!D31</f>
        <v>51.255550512042767</v>
      </c>
      <c r="D31" s="106">
        <f>SEKTOR_USD!H31</f>
        <v>14.812359567598085</v>
      </c>
      <c r="E31" s="106">
        <f>SEKTOR_TL!H31</f>
        <v>60.518881628989277</v>
      </c>
      <c r="F31" s="106">
        <f>SEKTOR_USD!L31</f>
        <v>12.752947840027559</v>
      </c>
      <c r="G31" s="106">
        <f>SEKTOR_TL!L31</f>
        <v>63.516592556866847</v>
      </c>
    </row>
    <row r="32" spans="1:7" ht="13.8" x14ac:dyDescent="0.25">
      <c r="A32" s="97" t="s">
        <v>24</v>
      </c>
      <c r="B32" s="106">
        <f>SEKTOR_USD!D32</f>
        <v>-10.04598500969772</v>
      </c>
      <c r="C32" s="106">
        <f>SEKTOR_TL!D32</f>
        <v>32.629194788882188</v>
      </c>
      <c r="D32" s="106">
        <f>SEKTOR_USD!H32</f>
        <v>36.277023137140688</v>
      </c>
      <c r="E32" s="106">
        <f>SEKTOR_TL!H32</f>
        <v>90.528575739464273</v>
      </c>
      <c r="F32" s="106">
        <f>SEKTOR_USD!L32</f>
        <v>10.890796673128083</v>
      </c>
      <c r="G32" s="106">
        <f>SEKTOR_TL!L32</f>
        <v>60.816063484498805</v>
      </c>
    </row>
    <row r="33" spans="1:7" ht="13.8" x14ac:dyDescent="0.25">
      <c r="A33" s="97" t="s">
        <v>105</v>
      </c>
      <c r="B33" s="106">
        <f>SEKTOR_USD!D33</f>
        <v>5.1153496709657871</v>
      </c>
      <c r="C33" s="106">
        <f>SEKTOR_TL!D33</f>
        <v>54.983234359410929</v>
      </c>
      <c r="D33" s="106">
        <f>SEKTOR_USD!H33</f>
        <v>9.529637929898561</v>
      </c>
      <c r="E33" s="106">
        <f>SEKTOR_TL!H33</f>
        <v>53.133121311594792</v>
      </c>
      <c r="F33" s="106">
        <f>SEKTOR_USD!L33</f>
        <v>9.8120856600117747</v>
      </c>
      <c r="G33" s="106">
        <f>SEKTOR_TL!L33</f>
        <v>59.251695079083788</v>
      </c>
    </row>
    <row r="34" spans="1:7" ht="13.8" x14ac:dyDescent="0.25">
      <c r="A34" s="97" t="s">
        <v>25</v>
      </c>
      <c r="B34" s="106">
        <f>SEKTOR_USD!D34</f>
        <v>7.7118799952262602</v>
      </c>
      <c r="C34" s="106">
        <f>SEKTOR_TL!D34</f>
        <v>58.811587392777028</v>
      </c>
      <c r="D34" s="106">
        <f>SEKTOR_USD!H34</f>
        <v>11.750656980980354</v>
      </c>
      <c r="E34" s="106">
        <f>SEKTOR_TL!H34</f>
        <v>56.238322663601004</v>
      </c>
      <c r="F34" s="106">
        <f>SEKTOR_USD!L34</f>
        <v>11.782077533150343</v>
      </c>
      <c r="G34" s="106">
        <f>SEKTOR_TL!L34</f>
        <v>62.108616912447886</v>
      </c>
    </row>
    <row r="35" spans="1:7" ht="13.8" x14ac:dyDescent="0.25">
      <c r="A35" s="97" t="s">
        <v>26</v>
      </c>
      <c r="B35" s="106">
        <f>SEKTOR_USD!D35</f>
        <v>-14.218104812172472</v>
      </c>
      <c r="C35" s="106">
        <f>SEKTOR_TL!D35</f>
        <v>26.477775199388233</v>
      </c>
      <c r="D35" s="106">
        <f>SEKTOR_USD!H35</f>
        <v>-13.763689904323668</v>
      </c>
      <c r="E35" s="106">
        <f>SEKTOR_TL!H35</f>
        <v>20.566776124991975</v>
      </c>
      <c r="F35" s="106">
        <f>SEKTOR_USD!L35</f>
        <v>-12.472538311163154</v>
      </c>
      <c r="G35" s="106">
        <f>SEKTOR_TL!L35</f>
        <v>26.93408522512658</v>
      </c>
    </row>
    <row r="36" spans="1:7" ht="13.8" x14ac:dyDescent="0.25">
      <c r="A36" s="97" t="s">
        <v>27</v>
      </c>
      <c r="B36" s="106">
        <f>SEKTOR_USD!D36</f>
        <v>-21.399112341397849</v>
      </c>
      <c r="C36" s="106">
        <f>SEKTOR_TL!D36</f>
        <v>15.890018260726421</v>
      </c>
      <c r="D36" s="106">
        <f>SEKTOR_USD!H36</f>
        <v>-34.869843318295011</v>
      </c>
      <c r="E36" s="106">
        <f>SEKTOR_TL!H36</f>
        <v>-8.9416858059366042</v>
      </c>
      <c r="F36" s="106">
        <f>SEKTOR_USD!L36</f>
        <v>-35.769711382744241</v>
      </c>
      <c r="G36" s="106">
        <f>SEKTOR_TL!L36</f>
        <v>-6.8519436978366492</v>
      </c>
    </row>
    <row r="37" spans="1:7" ht="13.8" x14ac:dyDescent="0.25">
      <c r="A37" s="97" t="s">
        <v>106</v>
      </c>
      <c r="B37" s="106">
        <f>SEKTOR_USD!D37</f>
        <v>-16.414389242941468</v>
      </c>
      <c r="C37" s="106">
        <f>SEKTOR_TL!D37</f>
        <v>23.23954913897666</v>
      </c>
      <c r="D37" s="106">
        <f>SEKTOR_USD!H37</f>
        <v>-15.253897533569521</v>
      </c>
      <c r="E37" s="106">
        <f>SEKTOR_TL!H37</f>
        <v>18.483320450512142</v>
      </c>
      <c r="F37" s="106">
        <f>SEKTOR_USD!L37</f>
        <v>-10.473533392329433</v>
      </c>
      <c r="G37" s="106">
        <f>SEKTOR_TL!L37</f>
        <v>29.833082360845502</v>
      </c>
    </row>
    <row r="38" spans="1:7" ht="13.8" x14ac:dyDescent="0.25">
      <c r="A38" s="107" t="s">
        <v>28</v>
      </c>
      <c r="B38" s="106">
        <f>SEKTOR_USD!D38</f>
        <v>14.988692666296194</v>
      </c>
      <c r="C38" s="106">
        <f>SEKTOR_TL!D38</f>
        <v>69.540600492387838</v>
      </c>
      <c r="D38" s="106">
        <f>SEKTOR_USD!H38</f>
        <v>12.71354726790678</v>
      </c>
      <c r="E38" s="106">
        <f>SEKTOR_TL!H38</f>
        <v>57.584537239897074</v>
      </c>
      <c r="F38" s="106">
        <f>SEKTOR_USD!L38</f>
        <v>-9.6212157299030512</v>
      </c>
      <c r="G38" s="106">
        <f>SEKTOR_TL!L38</f>
        <v>31.069130576043648</v>
      </c>
    </row>
    <row r="39" spans="1:7" ht="13.8" x14ac:dyDescent="0.25">
      <c r="A39" s="107" t="s">
        <v>107</v>
      </c>
      <c r="B39" s="106">
        <f>SEKTOR_USD!D39</f>
        <v>158.86783090196994</v>
      </c>
      <c r="C39" s="106">
        <f>SEKTOR_TL!D39</f>
        <v>281.6775935234707</v>
      </c>
      <c r="D39" s="106">
        <f>SEKTOR_USD!H39</f>
        <v>39.660362761488003</v>
      </c>
      <c r="E39" s="106">
        <f>SEKTOR_TL!H39</f>
        <v>95.25881466771763</v>
      </c>
      <c r="F39" s="106">
        <f>SEKTOR_USD!L39</f>
        <v>41.13390781256436</v>
      </c>
      <c r="G39" s="106">
        <f>SEKTOR_TL!L39</f>
        <v>104.67523148474925</v>
      </c>
    </row>
    <row r="40" spans="1:7" ht="13.8" x14ac:dyDescent="0.25">
      <c r="A40" s="107" t="s">
        <v>29</v>
      </c>
      <c r="B40" s="106">
        <f>SEKTOR_USD!D40</f>
        <v>5.1317807888939786</v>
      </c>
      <c r="C40" s="106">
        <f>SEKTOR_TL!D40</f>
        <v>55.0074605814482</v>
      </c>
      <c r="D40" s="106">
        <f>SEKTOR_USD!H40</f>
        <v>8.4821516688946321</v>
      </c>
      <c r="E40" s="106">
        <f>SEKTOR_TL!H40</f>
        <v>51.668633308984887</v>
      </c>
      <c r="F40" s="106">
        <f>SEKTOR_USD!L40</f>
        <v>7.7864468977652788</v>
      </c>
      <c r="G40" s="106">
        <f>SEKTOR_TL!L40</f>
        <v>56.314073008008577</v>
      </c>
    </row>
    <row r="41" spans="1:7" ht="13.8" x14ac:dyDescent="0.25">
      <c r="A41" s="97" t="s">
        <v>30</v>
      </c>
      <c r="B41" s="106">
        <f>SEKTOR_USD!D41</f>
        <v>-100</v>
      </c>
      <c r="C41" s="106">
        <f>SEKTOR_TL!D41</f>
        <v>-100</v>
      </c>
      <c r="D41" s="106">
        <f>SEKTOR_USD!H41</f>
        <v>-100</v>
      </c>
      <c r="E41" s="106">
        <f>SEKTOR_TL!H41</f>
        <v>-100</v>
      </c>
      <c r="F41" s="106">
        <f>SEKTOR_USD!L41</f>
        <v>-74.830213751540526</v>
      </c>
      <c r="G41" s="106">
        <f>SEKTOR_TL!L41</f>
        <v>-63.498269787393511</v>
      </c>
    </row>
    <row r="42" spans="1:7" ht="16.8" x14ac:dyDescent="0.3">
      <c r="A42" s="92" t="s">
        <v>31</v>
      </c>
      <c r="B42" s="105">
        <f>SEKTOR_USD!D42</f>
        <v>-9.4548416448167618</v>
      </c>
      <c r="C42" s="105">
        <f>SEKTOR_TL!D42</f>
        <v>33.500783105394838</v>
      </c>
      <c r="D42" s="105">
        <f>SEKTOR_USD!H42</f>
        <v>-14.349564186889891</v>
      </c>
      <c r="E42" s="105">
        <f>SEKTOR_TL!H42</f>
        <v>19.747666710579619</v>
      </c>
      <c r="F42" s="105">
        <f>SEKTOR_USD!L42</f>
        <v>-11.920414504790166</v>
      </c>
      <c r="G42" s="105">
        <f>SEKTOR_TL!L42</f>
        <v>27.734786273011625</v>
      </c>
    </row>
    <row r="43" spans="1:7" ht="13.8" x14ac:dyDescent="0.25">
      <c r="A43" s="97" t="s">
        <v>32</v>
      </c>
      <c r="B43" s="106">
        <f>SEKTOR_USD!D43</f>
        <v>-9.4548416448167618</v>
      </c>
      <c r="C43" s="106">
        <f>SEKTOR_TL!D43</f>
        <v>33.500783105394838</v>
      </c>
      <c r="D43" s="106">
        <f>SEKTOR_USD!H43</f>
        <v>-14.349564186889891</v>
      </c>
      <c r="E43" s="106">
        <f>SEKTOR_TL!H43</f>
        <v>19.747666710579619</v>
      </c>
      <c r="F43" s="106">
        <f>SEKTOR_USD!L43</f>
        <v>-11.920414504790166</v>
      </c>
      <c r="G43" s="106">
        <f>SEKTOR_TL!L43</f>
        <v>27.734786273011625</v>
      </c>
    </row>
    <row r="44" spans="1:7" ht="17.399999999999999" x14ac:dyDescent="0.3">
      <c r="A44" s="108" t="s">
        <v>40</v>
      </c>
      <c r="B44" s="109">
        <f>SEKTOR_USD!D44</f>
        <v>-2.2010298595890796</v>
      </c>
      <c r="C44" s="109">
        <f>SEKTOR_TL!D44</f>
        <v>44.195883444479982</v>
      </c>
      <c r="D44" s="109">
        <f>SEKTOR_USD!H44</f>
        <v>-3.2763146377536647</v>
      </c>
      <c r="E44" s="109">
        <f>SEKTOR_TL!H44</f>
        <v>35.229150065858455</v>
      </c>
      <c r="F44" s="109">
        <f>SEKTOR_USD!L44</f>
        <v>-3.1061522800636343</v>
      </c>
      <c r="G44" s="109">
        <f>SEKTOR_TL!L44</f>
        <v>40.517406616870439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K1" sqref="K1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7" width="13.55468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1.109375" bestFit="1" customWidth="1"/>
    <col min="13" max="13" width="15" bestFit="1" customWidth="1"/>
  </cols>
  <sheetData>
    <row r="2" spans="1:13" ht="24.6" x14ac:dyDescent="0.4">
      <c r="C2" s="141" t="s">
        <v>124</v>
      </c>
      <c r="D2" s="141"/>
      <c r="E2" s="141"/>
      <c r="F2" s="141"/>
      <c r="G2" s="141"/>
      <c r="H2" s="141"/>
      <c r="I2" s="141"/>
      <c r="J2" s="141"/>
      <c r="K2" s="141"/>
    </row>
    <row r="6" spans="1:13" ht="22.5" customHeight="1" x14ac:dyDescent="0.25">
      <c r="A6" s="149" t="s">
        <v>113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1:13" ht="24" customHeight="1" x14ac:dyDescent="0.25">
      <c r="A7" s="50"/>
      <c r="B7" s="137" t="s">
        <v>126</v>
      </c>
      <c r="C7" s="137"/>
      <c r="D7" s="137"/>
      <c r="E7" s="137"/>
      <c r="F7" s="137" t="s">
        <v>127</v>
      </c>
      <c r="G7" s="137"/>
      <c r="H7" s="137"/>
      <c r="I7" s="137"/>
      <c r="J7" s="137" t="s">
        <v>104</v>
      </c>
      <c r="K7" s="137"/>
      <c r="L7" s="137"/>
      <c r="M7" s="137"/>
    </row>
    <row r="8" spans="1:13" ht="64.8" x14ac:dyDescent="0.3">
      <c r="A8" s="51" t="s">
        <v>41</v>
      </c>
      <c r="B8" s="71">
        <v>2022</v>
      </c>
      <c r="C8" s="72">
        <v>2023</v>
      </c>
      <c r="D8" s="7" t="s">
        <v>118</v>
      </c>
      <c r="E8" s="7" t="s">
        <v>119</v>
      </c>
      <c r="F8" s="5">
        <v>2022</v>
      </c>
      <c r="G8" s="6">
        <v>2023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2" t="s">
        <v>198</v>
      </c>
      <c r="B9" s="75">
        <v>6469916.42129</v>
      </c>
      <c r="C9" s="75">
        <v>5915196.0288800001</v>
      </c>
      <c r="D9" s="64">
        <f>(C9-B9)/B9*100</f>
        <v>-8.5738417050431899</v>
      </c>
      <c r="E9" s="77">
        <f t="shared" ref="E9:E23" si="0">C9/C$23*100</f>
        <v>30.612819162436217</v>
      </c>
      <c r="F9" s="75">
        <v>55234037.419179998</v>
      </c>
      <c r="G9" s="75">
        <v>49460477.569399998</v>
      </c>
      <c r="H9" s="64">
        <f t="shared" ref="H9:H22" si="1">(G9-F9)/F9*100</f>
        <v>-10.452902086377511</v>
      </c>
      <c r="I9" s="66">
        <f t="shared" ref="I9:I23" si="2">G9/G$23*100</f>
        <v>30.335752919517901</v>
      </c>
      <c r="J9" s="75">
        <v>75304092.127890006</v>
      </c>
      <c r="K9" s="75">
        <v>67140038.0933</v>
      </c>
      <c r="L9" s="64">
        <f t="shared" ref="L9:L23" si="3">(K9-J9)/J9*100</f>
        <v>-10.841448059323094</v>
      </c>
      <c r="M9" s="77">
        <f t="shared" ref="M9:M23" si="4">K9/K$23*100</f>
        <v>30.395554140391013</v>
      </c>
    </row>
    <row r="10" spans="1:13" ht="22.5" customHeight="1" x14ac:dyDescent="0.3">
      <c r="A10" s="52" t="s">
        <v>199</v>
      </c>
      <c r="B10" s="75">
        <v>2865059.7800400001</v>
      </c>
      <c r="C10" s="75">
        <v>2978389.7787299999</v>
      </c>
      <c r="D10" s="64">
        <f t="shared" ref="D10:D23" si="5">(C10-B10)/B10*100</f>
        <v>3.9555893206674226</v>
      </c>
      <c r="E10" s="77">
        <f t="shared" si="0"/>
        <v>15.414012865567464</v>
      </c>
      <c r="F10" s="75">
        <v>23261392.29056</v>
      </c>
      <c r="G10" s="75">
        <v>26830132.45087</v>
      </c>
      <c r="H10" s="64">
        <f t="shared" si="1"/>
        <v>15.341902650247963</v>
      </c>
      <c r="I10" s="66">
        <f t="shared" si="2"/>
        <v>16.4558109590733</v>
      </c>
      <c r="J10" s="75">
        <v>31743515.37968</v>
      </c>
      <c r="K10" s="75">
        <v>35922118.46446</v>
      </c>
      <c r="L10" s="64">
        <f t="shared" si="3"/>
        <v>13.163643140339939</v>
      </c>
      <c r="M10" s="77">
        <f t="shared" si="4"/>
        <v>16.262616579197221</v>
      </c>
    </row>
    <row r="11" spans="1:13" ht="22.5" customHeight="1" x14ac:dyDescent="0.3">
      <c r="A11" s="52" t="s">
        <v>200</v>
      </c>
      <c r="B11" s="75">
        <v>2019655.55222</v>
      </c>
      <c r="C11" s="75">
        <v>2283133.4388299999</v>
      </c>
      <c r="D11" s="64">
        <f t="shared" si="5"/>
        <v>13.045684266328768</v>
      </c>
      <c r="E11" s="77">
        <f t="shared" si="0"/>
        <v>11.815863877608074</v>
      </c>
      <c r="F11" s="75">
        <v>17504430.715039998</v>
      </c>
      <c r="G11" s="75">
        <v>19221316.56755</v>
      </c>
      <c r="H11" s="64">
        <f t="shared" si="1"/>
        <v>9.8082929999821964</v>
      </c>
      <c r="I11" s="66">
        <f t="shared" si="2"/>
        <v>11.789071574629888</v>
      </c>
      <c r="J11" s="75">
        <v>23145155.94427</v>
      </c>
      <c r="K11" s="75">
        <v>25922855.077610001</v>
      </c>
      <c r="L11" s="64">
        <f t="shared" si="3"/>
        <v>12.001211571130806</v>
      </c>
      <c r="M11" s="77">
        <f t="shared" si="4"/>
        <v>11.735762554826946</v>
      </c>
    </row>
    <row r="12" spans="1:13" ht="22.5" customHeight="1" x14ac:dyDescent="0.3">
      <c r="A12" s="52" t="s">
        <v>201</v>
      </c>
      <c r="B12" s="75">
        <v>2247376.7146999999</v>
      </c>
      <c r="C12" s="75">
        <v>1943853.97413</v>
      </c>
      <c r="D12" s="64">
        <f t="shared" si="5"/>
        <v>-13.505645875240674</v>
      </c>
      <c r="E12" s="77">
        <f t="shared" si="0"/>
        <v>10.059996304043342</v>
      </c>
      <c r="F12" s="75">
        <v>18117007.008129999</v>
      </c>
      <c r="G12" s="75">
        <v>17095791.836970001</v>
      </c>
      <c r="H12" s="64">
        <f t="shared" si="1"/>
        <v>-5.6367763764827581</v>
      </c>
      <c r="I12" s="66">
        <f t="shared" si="2"/>
        <v>10.485416692593498</v>
      </c>
      <c r="J12" s="75">
        <v>24216908.38645</v>
      </c>
      <c r="K12" s="75">
        <v>22915273.921020001</v>
      </c>
      <c r="L12" s="64">
        <f t="shared" si="3"/>
        <v>-5.3748994077142305</v>
      </c>
      <c r="M12" s="77">
        <f t="shared" si="4"/>
        <v>10.374174172203228</v>
      </c>
    </row>
    <row r="13" spans="1:13" ht="22.5" customHeight="1" x14ac:dyDescent="0.3">
      <c r="A13" s="53" t="s">
        <v>202</v>
      </c>
      <c r="B13" s="75">
        <v>1500962.83736</v>
      </c>
      <c r="C13" s="75">
        <v>1515618.2308400001</v>
      </c>
      <c r="D13" s="64">
        <f t="shared" si="5"/>
        <v>0.97639948939555565</v>
      </c>
      <c r="E13" s="77">
        <f t="shared" si="0"/>
        <v>7.8437547282404152</v>
      </c>
      <c r="F13" s="75">
        <v>13651162.9727</v>
      </c>
      <c r="G13" s="75">
        <v>13688832.78427</v>
      </c>
      <c r="H13" s="64">
        <f t="shared" si="1"/>
        <v>0.27594580509611605</v>
      </c>
      <c r="I13" s="66">
        <f t="shared" si="2"/>
        <v>8.39581559877867</v>
      </c>
      <c r="J13" s="75">
        <v>18140812.100760002</v>
      </c>
      <c r="K13" s="75">
        <v>18298235.23432</v>
      </c>
      <c r="L13" s="64">
        <f t="shared" si="3"/>
        <v>0.8677843785913143</v>
      </c>
      <c r="M13" s="77">
        <f t="shared" si="4"/>
        <v>8.2839541878944285</v>
      </c>
    </row>
    <row r="14" spans="1:13" ht="22.5" customHeight="1" x14ac:dyDescent="0.3">
      <c r="A14" s="52" t="s">
        <v>203</v>
      </c>
      <c r="B14" s="75">
        <v>1502972.0676599999</v>
      </c>
      <c r="C14" s="75">
        <v>1644715.23074</v>
      </c>
      <c r="D14" s="64">
        <f t="shared" si="5"/>
        <v>9.4308581064105983</v>
      </c>
      <c r="E14" s="77">
        <f t="shared" si="0"/>
        <v>8.5118683618472524</v>
      </c>
      <c r="F14" s="75">
        <v>14877177.87707</v>
      </c>
      <c r="G14" s="75">
        <v>11405225.762530001</v>
      </c>
      <c r="H14" s="64">
        <f t="shared" si="1"/>
        <v>-23.337437672848381</v>
      </c>
      <c r="I14" s="66">
        <f t="shared" si="2"/>
        <v>6.9952035994388275</v>
      </c>
      <c r="J14" s="75">
        <v>19866624.961580001</v>
      </c>
      <c r="K14" s="75">
        <v>15812664.13864</v>
      </c>
      <c r="L14" s="64">
        <f t="shared" si="3"/>
        <v>-20.40588590553223</v>
      </c>
      <c r="M14" s="77">
        <f t="shared" si="4"/>
        <v>7.1586895476875636</v>
      </c>
    </row>
    <row r="15" spans="1:13" ht="22.5" customHeight="1" x14ac:dyDescent="0.3">
      <c r="A15" s="52" t="s">
        <v>204</v>
      </c>
      <c r="B15" s="75">
        <v>1118287.4953600001</v>
      </c>
      <c r="C15" s="75">
        <v>1048247.51612</v>
      </c>
      <c r="D15" s="64">
        <f t="shared" si="5"/>
        <v>-6.2631460631197244</v>
      </c>
      <c r="E15" s="77">
        <f t="shared" si="0"/>
        <v>5.4249785622963502</v>
      </c>
      <c r="F15" s="75">
        <v>9054331.4997899998</v>
      </c>
      <c r="G15" s="75">
        <v>8574268.6906100009</v>
      </c>
      <c r="H15" s="64">
        <f t="shared" si="1"/>
        <v>-5.3020237793495104</v>
      </c>
      <c r="I15" s="66">
        <f t="shared" si="2"/>
        <v>5.2588836429841734</v>
      </c>
      <c r="J15" s="75">
        <v>12338483.437419999</v>
      </c>
      <c r="K15" s="75">
        <v>11856244.40384</v>
      </c>
      <c r="L15" s="64">
        <f t="shared" si="3"/>
        <v>-3.9084141582382084</v>
      </c>
      <c r="M15" s="77">
        <f t="shared" si="4"/>
        <v>5.3675441497044556</v>
      </c>
    </row>
    <row r="16" spans="1:13" ht="22.5" customHeight="1" x14ac:dyDescent="0.3">
      <c r="A16" s="52" t="s">
        <v>205</v>
      </c>
      <c r="B16" s="75">
        <v>1048448.91918</v>
      </c>
      <c r="C16" s="75">
        <v>1036337.12092</v>
      </c>
      <c r="D16" s="64">
        <f t="shared" si="5"/>
        <v>-1.155211096929041</v>
      </c>
      <c r="E16" s="77">
        <f t="shared" si="0"/>
        <v>5.3633388849922348</v>
      </c>
      <c r="F16" s="75">
        <v>8200045.9926300002</v>
      </c>
      <c r="G16" s="75">
        <v>8493774.6470699999</v>
      </c>
      <c r="H16" s="64">
        <f t="shared" si="1"/>
        <v>3.5820366703308228</v>
      </c>
      <c r="I16" s="66">
        <f t="shared" si="2"/>
        <v>5.2095139737791776</v>
      </c>
      <c r="J16" s="75">
        <v>11356028.879620001</v>
      </c>
      <c r="K16" s="75">
        <v>11785838.63906</v>
      </c>
      <c r="L16" s="64">
        <f t="shared" si="3"/>
        <v>3.784859689916372</v>
      </c>
      <c r="M16" s="77">
        <f t="shared" si="4"/>
        <v>5.3356701398596549</v>
      </c>
    </row>
    <row r="17" spans="1:13" ht="22.5" customHeight="1" x14ac:dyDescent="0.3">
      <c r="A17" s="52" t="s">
        <v>206</v>
      </c>
      <c r="B17" s="75">
        <v>291371.12400000001</v>
      </c>
      <c r="C17" s="75">
        <v>279269.77373999998</v>
      </c>
      <c r="D17" s="64">
        <f t="shared" si="5"/>
        <v>-4.1532428107048913</v>
      </c>
      <c r="E17" s="77">
        <f t="shared" si="0"/>
        <v>1.4453003821507897</v>
      </c>
      <c r="F17" s="75">
        <v>2694292.2788499999</v>
      </c>
      <c r="G17" s="75">
        <v>2415781.5568400002</v>
      </c>
      <c r="H17" s="64">
        <f t="shared" si="1"/>
        <v>-10.337064178088204</v>
      </c>
      <c r="I17" s="66">
        <f t="shared" si="2"/>
        <v>1.4816790297464881</v>
      </c>
      <c r="J17" s="75">
        <v>3651180.3475199998</v>
      </c>
      <c r="K17" s="75">
        <v>3222718.1413500002</v>
      </c>
      <c r="L17" s="64">
        <f t="shared" si="3"/>
        <v>-11.734895715601262</v>
      </c>
      <c r="M17" s="77">
        <f t="shared" si="4"/>
        <v>1.4589849295066073</v>
      </c>
    </row>
    <row r="18" spans="1:13" ht="22.5" customHeight="1" x14ac:dyDescent="0.3">
      <c r="A18" s="52" t="s">
        <v>207</v>
      </c>
      <c r="B18" s="75">
        <v>194074.77937999999</v>
      </c>
      <c r="C18" s="75">
        <v>217821.24965000001</v>
      </c>
      <c r="D18" s="64">
        <f t="shared" si="5"/>
        <v>12.235732198620326</v>
      </c>
      <c r="E18" s="77">
        <f t="shared" si="0"/>
        <v>1.1272868207097921</v>
      </c>
      <c r="F18" s="75">
        <v>1932755.8301500001</v>
      </c>
      <c r="G18" s="75">
        <v>1959101.0747100001</v>
      </c>
      <c r="H18" s="64">
        <f t="shared" si="1"/>
        <v>1.3630922307426376</v>
      </c>
      <c r="I18" s="66">
        <f t="shared" si="2"/>
        <v>1.2015817288333857</v>
      </c>
      <c r="J18" s="75">
        <v>2615134.9887399999</v>
      </c>
      <c r="K18" s="75">
        <v>2587482.66139</v>
      </c>
      <c r="L18" s="64">
        <f t="shared" si="3"/>
        <v>-1.0573957929155737</v>
      </c>
      <c r="M18" s="77">
        <f t="shared" si="4"/>
        <v>1.1714019168757541</v>
      </c>
    </row>
    <row r="19" spans="1:13" ht="22.5" customHeight="1" x14ac:dyDescent="0.3">
      <c r="A19" s="52" t="s">
        <v>208</v>
      </c>
      <c r="B19" s="75">
        <v>245156.82777999999</v>
      </c>
      <c r="C19" s="75">
        <v>219709.29183</v>
      </c>
      <c r="D19" s="64">
        <f t="shared" si="5"/>
        <v>-10.38010492321928</v>
      </c>
      <c r="E19" s="77">
        <f t="shared" si="0"/>
        <v>1.1370579751305756</v>
      </c>
      <c r="F19" s="75">
        <v>1832498.59608</v>
      </c>
      <c r="G19" s="75">
        <v>1816679.8632100001</v>
      </c>
      <c r="H19" s="64">
        <f t="shared" si="1"/>
        <v>-0.86323301441205369</v>
      </c>
      <c r="I19" s="66">
        <f t="shared" si="2"/>
        <v>1.1142300716137361</v>
      </c>
      <c r="J19" s="75">
        <v>2489018.20566</v>
      </c>
      <c r="K19" s="75">
        <v>2441875.36032</v>
      </c>
      <c r="L19" s="64">
        <f t="shared" si="3"/>
        <v>-1.8940337693311236</v>
      </c>
      <c r="M19" s="77">
        <f t="shared" si="4"/>
        <v>1.1054827615014431</v>
      </c>
    </row>
    <row r="20" spans="1:13" ht="22.5" customHeight="1" x14ac:dyDescent="0.3">
      <c r="A20" s="52" t="s">
        <v>209</v>
      </c>
      <c r="B20" s="75">
        <v>154827.89395999999</v>
      </c>
      <c r="C20" s="75">
        <v>140849.44698000001</v>
      </c>
      <c r="D20" s="64">
        <f t="shared" si="5"/>
        <v>-9.0283776537135676</v>
      </c>
      <c r="E20" s="77">
        <f t="shared" si="0"/>
        <v>0.7289358845380981</v>
      </c>
      <c r="F20" s="75">
        <v>1092640.0073500001</v>
      </c>
      <c r="G20" s="75">
        <v>1134875.1078000001</v>
      </c>
      <c r="H20" s="64">
        <f t="shared" si="1"/>
        <v>3.8654177190924575</v>
      </c>
      <c r="I20" s="66">
        <f t="shared" si="2"/>
        <v>0.69605658005274462</v>
      </c>
      <c r="J20" s="75">
        <v>1586468.7023100001</v>
      </c>
      <c r="K20" s="75">
        <v>1641881.15233</v>
      </c>
      <c r="L20" s="64">
        <f t="shared" si="3"/>
        <v>3.4928170936694682</v>
      </c>
      <c r="M20" s="77">
        <f t="shared" si="4"/>
        <v>0.74331038341657241</v>
      </c>
    </row>
    <row r="21" spans="1:13" ht="22.5" customHeight="1" x14ac:dyDescent="0.3">
      <c r="A21" s="52" t="s">
        <v>210</v>
      </c>
      <c r="B21" s="75">
        <v>98463.814110000007</v>
      </c>
      <c r="C21" s="75">
        <v>98057.642479999995</v>
      </c>
      <c r="D21" s="64">
        <f t="shared" si="5"/>
        <v>-0.41250852779910818</v>
      </c>
      <c r="E21" s="77">
        <f t="shared" si="0"/>
        <v>0.50747614484442316</v>
      </c>
      <c r="F21" s="75">
        <v>1094762.3384700001</v>
      </c>
      <c r="G21" s="75">
        <v>901785.82493</v>
      </c>
      <c r="H21" s="64">
        <f t="shared" si="1"/>
        <v>-17.627251756732608</v>
      </c>
      <c r="I21" s="66">
        <f t="shared" si="2"/>
        <v>0.55309518459491835</v>
      </c>
      <c r="J21" s="75">
        <v>1474203.70566</v>
      </c>
      <c r="K21" s="75">
        <v>1246038.4377299999</v>
      </c>
      <c r="L21" s="64">
        <f t="shared" si="3"/>
        <v>-15.477187247189198</v>
      </c>
      <c r="M21" s="77">
        <f t="shared" si="4"/>
        <v>0.56410496434928226</v>
      </c>
    </row>
    <row r="22" spans="1:13" ht="22.5" customHeight="1" x14ac:dyDescent="0.3">
      <c r="A22" s="52" t="s">
        <v>211</v>
      </c>
      <c r="B22" s="75">
        <v>905.00594000000001</v>
      </c>
      <c r="C22" s="75">
        <v>1412.4916900000001</v>
      </c>
      <c r="D22" s="64">
        <f t="shared" si="5"/>
        <v>56.075405427725713</v>
      </c>
      <c r="E22" s="77">
        <f t="shared" si="0"/>
        <v>7.3100455949895492E-3</v>
      </c>
      <c r="F22" s="75">
        <v>19740.772199999999</v>
      </c>
      <c r="G22" s="75">
        <v>45470.299700000003</v>
      </c>
      <c r="H22" s="64">
        <f t="shared" si="1"/>
        <v>130.33698600706208</v>
      </c>
      <c r="I22" s="66">
        <f t="shared" si="2"/>
        <v>2.7888444363283211E-2</v>
      </c>
      <c r="J22" s="75">
        <v>41121.589500000002</v>
      </c>
      <c r="K22" s="75">
        <v>94428.544339999993</v>
      </c>
      <c r="L22" s="64">
        <f t="shared" si="3"/>
        <v>129.63252512405921</v>
      </c>
      <c r="M22" s="77">
        <f t="shared" si="4"/>
        <v>4.2749572585827969E-2</v>
      </c>
    </row>
    <row r="23" spans="1:13" ht="24" customHeight="1" x14ac:dyDescent="0.25">
      <c r="A23" s="68" t="s">
        <v>42</v>
      </c>
      <c r="B23" s="76">
        <f>SUM(B9:B22)</f>
        <v>19757479.232980002</v>
      </c>
      <c r="C23" s="76">
        <f>SUM(C9:C22)</f>
        <v>19322611.215559997</v>
      </c>
      <c r="D23" s="74">
        <f t="shared" si="5"/>
        <v>-2.2010298595890987</v>
      </c>
      <c r="E23" s="78">
        <f t="shared" si="0"/>
        <v>100</v>
      </c>
      <c r="F23" s="67">
        <f>SUM(F9:F22)</f>
        <v>168566275.59820002</v>
      </c>
      <c r="G23" s="67">
        <f>SUM(G9:G22)</f>
        <v>163043514.03646001</v>
      </c>
      <c r="H23" s="74">
        <f>(G23-F23)/F23*100</f>
        <v>-3.2763146377536647</v>
      </c>
      <c r="I23" s="70">
        <f t="shared" si="2"/>
        <v>100</v>
      </c>
      <c r="J23" s="76">
        <f>SUM(J9:J22)</f>
        <v>227968748.75705999</v>
      </c>
      <c r="K23" s="76">
        <f>SUM(K9:K22)</f>
        <v>220887692.26971</v>
      </c>
      <c r="L23" s="74">
        <f t="shared" si="3"/>
        <v>-3.1061522800636476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H1" sqref="H1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52"/>
      <c r="I26" s="152"/>
      <c r="N26" t="s">
        <v>43</v>
      </c>
    </row>
    <row r="27" spans="3:14" x14ac:dyDescent="0.25">
      <c r="H27" s="152"/>
      <c r="I27" s="15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52"/>
      <c r="I39" s="152"/>
    </row>
    <row r="40" spans="8:9" x14ac:dyDescent="0.25">
      <c r="H40" s="152"/>
      <c r="I40" s="15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52"/>
      <c r="I51" s="152"/>
    </row>
    <row r="52" spans="3:9" x14ac:dyDescent="0.25">
      <c r="H52" s="152"/>
      <c r="I52" s="15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1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1591763.84568</v>
      </c>
      <c r="D5" s="79">
        <v>1507201.20787</v>
      </c>
      <c r="E5" s="79">
        <v>1769522.5307100001</v>
      </c>
      <c r="F5" s="79">
        <v>1404609.5820500001</v>
      </c>
      <c r="G5" s="79">
        <v>1592735.68695</v>
      </c>
      <c r="H5" s="79">
        <v>1581045.7001</v>
      </c>
      <c r="I5" s="56">
        <v>1480252.9183</v>
      </c>
      <c r="J5" s="56">
        <v>1511225.2688</v>
      </c>
      <c r="K5" s="56">
        <v>1538810.0534099999</v>
      </c>
      <c r="L5" s="56">
        <v>0</v>
      </c>
      <c r="M5" s="56">
        <v>0</v>
      </c>
      <c r="N5" s="56">
        <v>0</v>
      </c>
      <c r="O5" s="79">
        <v>13977166.79387</v>
      </c>
      <c r="P5" s="57">
        <f t="shared" ref="P5:P24" si="0">O5/O$26*100</f>
        <v>8.5726604191960725</v>
      </c>
    </row>
    <row r="6" spans="1:16" x14ac:dyDescent="0.25">
      <c r="A6" s="54" t="s">
        <v>98</v>
      </c>
      <c r="B6" s="55" t="s">
        <v>172</v>
      </c>
      <c r="C6" s="79">
        <v>963274.62080999999</v>
      </c>
      <c r="D6" s="79">
        <v>895427.76451000001</v>
      </c>
      <c r="E6" s="79">
        <v>1061223.7996400001</v>
      </c>
      <c r="F6" s="79">
        <v>935557.94625000004</v>
      </c>
      <c r="G6" s="79">
        <v>1103861.8187299999</v>
      </c>
      <c r="H6" s="79">
        <v>1116520.11225</v>
      </c>
      <c r="I6" s="56">
        <v>914563.17442000005</v>
      </c>
      <c r="J6" s="56">
        <v>1099561.26241</v>
      </c>
      <c r="K6" s="56">
        <v>969579.99439999997</v>
      </c>
      <c r="L6" s="56">
        <v>0</v>
      </c>
      <c r="M6" s="56">
        <v>0</v>
      </c>
      <c r="N6" s="56">
        <v>0</v>
      </c>
      <c r="O6" s="79">
        <v>9059570.4934199993</v>
      </c>
      <c r="P6" s="57">
        <f t="shared" si="0"/>
        <v>5.5565353500624903</v>
      </c>
    </row>
    <row r="7" spans="1:16" x14ac:dyDescent="0.25">
      <c r="A7" s="54" t="s">
        <v>97</v>
      </c>
      <c r="B7" s="55" t="s">
        <v>170</v>
      </c>
      <c r="C7" s="79">
        <v>801678.47927000001</v>
      </c>
      <c r="D7" s="79">
        <v>965884.40032000002</v>
      </c>
      <c r="E7" s="79">
        <v>1130536.1068500001</v>
      </c>
      <c r="F7" s="79">
        <v>820055.81924999994</v>
      </c>
      <c r="G7" s="79">
        <v>894623.92821000004</v>
      </c>
      <c r="H7" s="79">
        <v>895009.46938000002</v>
      </c>
      <c r="I7" s="56">
        <v>1294374.6322600001</v>
      </c>
      <c r="J7" s="56">
        <v>752479.97164999996</v>
      </c>
      <c r="K7" s="56">
        <v>1008427.6736100001</v>
      </c>
      <c r="L7" s="56">
        <v>0</v>
      </c>
      <c r="M7" s="56">
        <v>0</v>
      </c>
      <c r="N7" s="56">
        <v>0</v>
      </c>
      <c r="O7" s="79">
        <v>8563070.4807999991</v>
      </c>
      <c r="P7" s="57">
        <f t="shared" si="0"/>
        <v>5.2520154091410918</v>
      </c>
    </row>
    <row r="8" spans="1:16" x14ac:dyDescent="0.25">
      <c r="A8" s="54" t="s">
        <v>96</v>
      </c>
      <c r="B8" s="55" t="s">
        <v>171</v>
      </c>
      <c r="C8" s="79">
        <v>889113.67903999996</v>
      </c>
      <c r="D8" s="79">
        <v>804435.15549999999</v>
      </c>
      <c r="E8" s="79">
        <v>1063484.9552800001</v>
      </c>
      <c r="F8" s="79">
        <v>872068.17276999995</v>
      </c>
      <c r="G8" s="79">
        <v>976362.09826</v>
      </c>
      <c r="H8" s="79">
        <v>958653.35335999995</v>
      </c>
      <c r="I8" s="56">
        <v>904195.88459000003</v>
      </c>
      <c r="J8" s="56">
        <v>978408.22416999994</v>
      </c>
      <c r="K8" s="56">
        <v>989772.59418000001</v>
      </c>
      <c r="L8" s="56">
        <v>0</v>
      </c>
      <c r="M8" s="56">
        <v>0</v>
      </c>
      <c r="N8" s="56">
        <v>0</v>
      </c>
      <c r="O8" s="79">
        <v>8436494.1171499994</v>
      </c>
      <c r="P8" s="57">
        <f t="shared" si="0"/>
        <v>5.1743819231370463</v>
      </c>
    </row>
    <row r="9" spans="1:16" x14ac:dyDescent="0.25">
      <c r="A9" s="54" t="s">
        <v>95</v>
      </c>
      <c r="B9" s="55" t="s">
        <v>175</v>
      </c>
      <c r="C9" s="79">
        <v>729262.04342999996</v>
      </c>
      <c r="D9" s="79">
        <v>788233.31264000002</v>
      </c>
      <c r="E9" s="79">
        <v>962274.20906999998</v>
      </c>
      <c r="F9" s="79">
        <v>760067.67050000001</v>
      </c>
      <c r="G9" s="79">
        <v>872985.44264999998</v>
      </c>
      <c r="H9" s="79">
        <v>849123.48918999999</v>
      </c>
      <c r="I9" s="56">
        <v>757166.34062999999</v>
      </c>
      <c r="J9" s="56">
        <v>803259.83635</v>
      </c>
      <c r="K9" s="56">
        <v>788590.89373999997</v>
      </c>
      <c r="L9" s="56">
        <v>0</v>
      </c>
      <c r="M9" s="56">
        <v>0</v>
      </c>
      <c r="N9" s="56">
        <v>0</v>
      </c>
      <c r="O9" s="79">
        <v>7310963.2381999996</v>
      </c>
      <c r="P9" s="57">
        <f t="shared" si="0"/>
        <v>4.4840564688547575</v>
      </c>
    </row>
    <row r="10" spans="1:16" x14ac:dyDescent="0.25">
      <c r="A10" s="54" t="s">
        <v>94</v>
      </c>
      <c r="B10" s="55" t="s">
        <v>174</v>
      </c>
      <c r="C10" s="79">
        <v>793020.05559</v>
      </c>
      <c r="D10" s="79">
        <v>772599.40829000005</v>
      </c>
      <c r="E10" s="79">
        <v>902572.77231999999</v>
      </c>
      <c r="F10" s="79">
        <v>729215.19441</v>
      </c>
      <c r="G10" s="79">
        <v>805766.38601000002</v>
      </c>
      <c r="H10" s="79">
        <v>845638.71727000002</v>
      </c>
      <c r="I10" s="56">
        <v>717785.74594000005</v>
      </c>
      <c r="J10" s="56">
        <v>766521.08435999998</v>
      </c>
      <c r="K10" s="56">
        <v>794186.20412000001</v>
      </c>
      <c r="L10" s="56">
        <v>0</v>
      </c>
      <c r="M10" s="56">
        <v>0</v>
      </c>
      <c r="N10" s="56">
        <v>0</v>
      </c>
      <c r="O10" s="79">
        <v>7127305.56831</v>
      </c>
      <c r="P10" s="57">
        <f t="shared" si="0"/>
        <v>4.3714131227055013</v>
      </c>
    </row>
    <row r="11" spans="1:16" x14ac:dyDescent="0.25">
      <c r="A11" s="54" t="s">
        <v>93</v>
      </c>
      <c r="B11" s="55" t="s">
        <v>177</v>
      </c>
      <c r="C11" s="79">
        <v>762935.10034</v>
      </c>
      <c r="D11" s="79">
        <v>730547.17787000001</v>
      </c>
      <c r="E11" s="79">
        <v>936054.91838000005</v>
      </c>
      <c r="F11" s="79">
        <v>813483.59753000003</v>
      </c>
      <c r="G11" s="79">
        <v>874259.84935000003</v>
      </c>
      <c r="H11" s="79">
        <v>863442.73092</v>
      </c>
      <c r="I11" s="56">
        <v>694680.57695000002</v>
      </c>
      <c r="J11" s="56">
        <v>701507.42738999997</v>
      </c>
      <c r="K11" s="56">
        <v>671164.35866000003</v>
      </c>
      <c r="L11" s="56">
        <v>0</v>
      </c>
      <c r="M11" s="56">
        <v>0</v>
      </c>
      <c r="N11" s="56">
        <v>0</v>
      </c>
      <c r="O11" s="79">
        <v>7048075.7373900004</v>
      </c>
      <c r="P11" s="57">
        <f t="shared" si="0"/>
        <v>4.3228188370706366</v>
      </c>
    </row>
    <row r="12" spans="1:16" x14ac:dyDescent="0.25">
      <c r="A12" s="54" t="s">
        <v>92</v>
      </c>
      <c r="B12" s="55" t="s">
        <v>173</v>
      </c>
      <c r="C12" s="79">
        <v>665442.14353999996</v>
      </c>
      <c r="D12" s="79">
        <v>555325.20041000005</v>
      </c>
      <c r="E12" s="79">
        <v>819141.60765000002</v>
      </c>
      <c r="F12" s="79">
        <v>731030.31513</v>
      </c>
      <c r="G12" s="79">
        <v>813501.09603999997</v>
      </c>
      <c r="H12" s="79">
        <v>713296.43414000003</v>
      </c>
      <c r="I12" s="56">
        <v>713966.41515000002</v>
      </c>
      <c r="J12" s="56">
        <v>839493.35872000002</v>
      </c>
      <c r="K12" s="56">
        <v>896520.05085999996</v>
      </c>
      <c r="L12" s="56">
        <v>0</v>
      </c>
      <c r="M12" s="56">
        <v>0</v>
      </c>
      <c r="N12" s="56">
        <v>0</v>
      </c>
      <c r="O12" s="79">
        <v>6747716.6216399996</v>
      </c>
      <c r="P12" s="57">
        <f t="shared" si="0"/>
        <v>4.1385986198329032</v>
      </c>
    </row>
    <row r="13" spans="1:16" x14ac:dyDescent="0.25">
      <c r="A13" s="54" t="s">
        <v>91</v>
      </c>
      <c r="B13" s="55" t="s">
        <v>176</v>
      </c>
      <c r="C13" s="79">
        <v>533332.04093000002</v>
      </c>
      <c r="D13" s="79">
        <v>451491.08228999999</v>
      </c>
      <c r="E13" s="79">
        <v>722491.62795999995</v>
      </c>
      <c r="F13" s="79">
        <v>470402.10207000002</v>
      </c>
      <c r="G13" s="79">
        <v>553350.97786999994</v>
      </c>
      <c r="H13" s="79">
        <v>524633.95140000002</v>
      </c>
      <c r="I13" s="56">
        <v>526942.98511000001</v>
      </c>
      <c r="J13" s="56">
        <v>670297.23406000005</v>
      </c>
      <c r="K13" s="56">
        <v>702503.14786000003</v>
      </c>
      <c r="L13" s="56">
        <v>0</v>
      </c>
      <c r="M13" s="56">
        <v>0</v>
      </c>
      <c r="N13" s="56">
        <v>0</v>
      </c>
      <c r="O13" s="79">
        <v>5155445.1495500002</v>
      </c>
      <c r="P13" s="57">
        <f t="shared" si="0"/>
        <v>3.1620056645719332</v>
      </c>
    </row>
    <row r="14" spans="1:16" x14ac:dyDescent="0.25">
      <c r="A14" s="54" t="s">
        <v>90</v>
      </c>
      <c r="B14" s="55" t="s">
        <v>212</v>
      </c>
      <c r="C14" s="79">
        <v>438928.32652</v>
      </c>
      <c r="D14" s="79">
        <v>412920.64149000001</v>
      </c>
      <c r="E14" s="79">
        <v>523955.35728</v>
      </c>
      <c r="F14" s="79">
        <v>520512.49375999998</v>
      </c>
      <c r="G14" s="79">
        <v>629281.80773999996</v>
      </c>
      <c r="H14" s="79">
        <v>527027.95267999999</v>
      </c>
      <c r="I14" s="56">
        <v>696778.13364000001</v>
      </c>
      <c r="J14" s="56">
        <v>510938.78853999998</v>
      </c>
      <c r="K14" s="56">
        <v>612529.85701000004</v>
      </c>
      <c r="L14" s="56">
        <v>0</v>
      </c>
      <c r="M14" s="56">
        <v>0</v>
      </c>
      <c r="N14" s="56">
        <v>0</v>
      </c>
      <c r="O14" s="79">
        <v>4872873.3586600004</v>
      </c>
      <c r="P14" s="57">
        <f t="shared" si="0"/>
        <v>2.9886950041878526</v>
      </c>
    </row>
    <row r="15" spans="1:16" x14ac:dyDescent="0.25">
      <c r="A15" s="54" t="s">
        <v>89</v>
      </c>
      <c r="B15" s="55" t="s">
        <v>213</v>
      </c>
      <c r="C15" s="79">
        <v>438095.03451000003</v>
      </c>
      <c r="D15" s="79">
        <v>424773.95016000001</v>
      </c>
      <c r="E15" s="79">
        <v>568637.03913000005</v>
      </c>
      <c r="F15" s="79">
        <v>397956.95805999998</v>
      </c>
      <c r="G15" s="79">
        <v>456751.18365999998</v>
      </c>
      <c r="H15" s="79">
        <v>464244.93333999999</v>
      </c>
      <c r="I15" s="56">
        <v>473033.8357</v>
      </c>
      <c r="J15" s="56">
        <v>475666.61741000001</v>
      </c>
      <c r="K15" s="56">
        <v>574967.41538000002</v>
      </c>
      <c r="L15" s="56">
        <v>0</v>
      </c>
      <c r="M15" s="56">
        <v>0</v>
      </c>
      <c r="N15" s="56">
        <v>0</v>
      </c>
      <c r="O15" s="79">
        <v>4274126.9673499996</v>
      </c>
      <c r="P15" s="57">
        <f t="shared" si="0"/>
        <v>2.6214639647635498</v>
      </c>
    </row>
    <row r="16" spans="1:16" x14ac:dyDescent="0.25">
      <c r="A16" s="54" t="s">
        <v>88</v>
      </c>
      <c r="B16" s="55" t="s">
        <v>214</v>
      </c>
      <c r="C16" s="79">
        <v>454284.52054</v>
      </c>
      <c r="D16" s="79">
        <v>430185.75527999998</v>
      </c>
      <c r="E16" s="79">
        <v>569769.13037999999</v>
      </c>
      <c r="F16" s="79">
        <v>408451.58319999999</v>
      </c>
      <c r="G16" s="79">
        <v>440899.67505999998</v>
      </c>
      <c r="H16" s="79">
        <v>456305.53613000002</v>
      </c>
      <c r="I16" s="56">
        <v>384144.68609999999</v>
      </c>
      <c r="J16" s="56">
        <v>469774.20185999997</v>
      </c>
      <c r="K16" s="56">
        <v>461881.71825999999</v>
      </c>
      <c r="L16" s="56">
        <v>0</v>
      </c>
      <c r="M16" s="56">
        <v>0</v>
      </c>
      <c r="N16" s="56">
        <v>0</v>
      </c>
      <c r="O16" s="79">
        <v>4075696.80681</v>
      </c>
      <c r="P16" s="57">
        <f t="shared" si="0"/>
        <v>2.4997601596703731</v>
      </c>
    </row>
    <row r="17" spans="1:16" x14ac:dyDescent="0.25">
      <c r="A17" s="54" t="s">
        <v>87</v>
      </c>
      <c r="B17" s="55" t="s">
        <v>178</v>
      </c>
      <c r="C17" s="79">
        <v>221332.17731</v>
      </c>
      <c r="D17" s="79">
        <v>346386.29570999998</v>
      </c>
      <c r="E17" s="79">
        <v>450382.79472000001</v>
      </c>
      <c r="F17" s="79">
        <v>334782.82192999998</v>
      </c>
      <c r="G17" s="79">
        <v>359103.92499999999</v>
      </c>
      <c r="H17" s="79">
        <v>316602.56683000003</v>
      </c>
      <c r="I17" s="56">
        <v>431288.14799000003</v>
      </c>
      <c r="J17" s="56">
        <v>353293.56209999998</v>
      </c>
      <c r="K17" s="56">
        <v>647414.81553999998</v>
      </c>
      <c r="L17" s="56">
        <v>0</v>
      </c>
      <c r="M17" s="56">
        <v>0</v>
      </c>
      <c r="N17" s="56">
        <v>0</v>
      </c>
      <c r="O17" s="79">
        <v>3460587.1071299999</v>
      </c>
      <c r="P17" s="57">
        <f t="shared" si="0"/>
        <v>2.122492959981308</v>
      </c>
    </row>
    <row r="18" spans="1:16" x14ac:dyDescent="0.25">
      <c r="A18" s="54" t="s">
        <v>86</v>
      </c>
      <c r="B18" s="55" t="s">
        <v>215</v>
      </c>
      <c r="C18" s="79">
        <v>347626.87955999997</v>
      </c>
      <c r="D18" s="79">
        <v>298988.52055000002</v>
      </c>
      <c r="E18" s="79">
        <v>332870.68436000001</v>
      </c>
      <c r="F18" s="79">
        <v>298134.40149000002</v>
      </c>
      <c r="G18" s="79">
        <v>389947.18773000001</v>
      </c>
      <c r="H18" s="79">
        <v>329581.36021000001</v>
      </c>
      <c r="I18" s="56">
        <v>385619.39961999998</v>
      </c>
      <c r="J18" s="56">
        <v>361188.47938999999</v>
      </c>
      <c r="K18" s="56">
        <v>334564.88685000001</v>
      </c>
      <c r="L18" s="56">
        <v>0</v>
      </c>
      <c r="M18" s="56">
        <v>0</v>
      </c>
      <c r="N18" s="56">
        <v>0</v>
      </c>
      <c r="O18" s="79">
        <v>3078521.7997599998</v>
      </c>
      <c r="P18" s="57">
        <f t="shared" si="0"/>
        <v>1.8881596228793109</v>
      </c>
    </row>
    <row r="19" spans="1:16" x14ac:dyDescent="0.25">
      <c r="A19" s="54" t="s">
        <v>85</v>
      </c>
      <c r="B19" s="55" t="s">
        <v>216</v>
      </c>
      <c r="C19" s="79">
        <v>306150.51854999998</v>
      </c>
      <c r="D19" s="79">
        <v>292458.73058999999</v>
      </c>
      <c r="E19" s="79">
        <v>395680.06920999999</v>
      </c>
      <c r="F19" s="79">
        <v>317800.57170999999</v>
      </c>
      <c r="G19" s="79">
        <v>344771.21684000001</v>
      </c>
      <c r="H19" s="79">
        <v>281356.33539000002</v>
      </c>
      <c r="I19" s="56">
        <v>347730.67703999998</v>
      </c>
      <c r="J19" s="56">
        <v>312051.47408999997</v>
      </c>
      <c r="K19" s="56">
        <v>337210.91542999999</v>
      </c>
      <c r="L19" s="56">
        <v>0</v>
      </c>
      <c r="M19" s="56">
        <v>0</v>
      </c>
      <c r="N19" s="56">
        <v>0</v>
      </c>
      <c r="O19" s="79">
        <v>2935210.5088499999</v>
      </c>
      <c r="P19" s="57">
        <f t="shared" si="0"/>
        <v>1.8002620504079814</v>
      </c>
    </row>
    <row r="20" spans="1:16" x14ac:dyDescent="0.25">
      <c r="A20" s="54" t="s">
        <v>84</v>
      </c>
      <c r="B20" s="55" t="s">
        <v>217</v>
      </c>
      <c r="C20" s="79">
        <v>217557.00198999999</v>
      </c>
      <c r="D20" s="79">
        <v>214200.11601</v>
      </c>
      <c r="E20" s="79">
        <v>211976.75513000001</v>
      </c>
      <c r="F20" s="79">
        <v>231930.16308999999</v>
      </c>
      <c r="G20" s="79">
        <v>282525.07124999998</v>
      </c>
      <c r="H20" s="79">
        <v>246512.97159999999</v>
      </c>
      <c r="I20" s="56">
        <v>207327.44675999999</v>
      </c>
      <c r="J20" s="56">
        <v>246903.07603</v>
      </c>
      <c r="K20" s="56">
        <v>318444.98933999997</v>
      </c>
      <c r="L20" s="56">
        <v>0</v>
      </c>
      <c r="M20" s="56">
        <v>0</v>
      </c>
      <c r="N20" s="56">
        <v>0</v>
      </c>
      <c r="O20" s="79">
        <v>2177377.5912000001</v>
      </c>
      <c r="P20" s="57">
        <f t="shared" si="0"/>
        <v>1.3354579629049776</v>
      </c>
    </row>
    <row r="21" spans="1:16" x14ac:dyDescent="0.25">
      <c r="A21" s="54" t="s">
        <v>83</v>
      </c>
      <c r="B21" s="55" t="s">
        <v>218</v>
      </c>
      <c r="C21" s="79">
        <v>243674.66226000001</v>
      </c>
      <c r="D21" s="79">
        <v>202881.83536999999</v>
      </c>
      <c r="E21" s="79">
        <v>200390.7893</v>
      </c>
      <c r="F21" s="79">
        <v>289201.95275</v>
      </c>
      <c r="G21" s="79">
        <v>261285.10939999999</v>
      </c>
      <c r="H21" s="79">
        <v>217841.2181</v>
      </c>
      <c r="I21" s="56">
        <v>224323.65353000001</v>
      </c>
      <c r="J21" s="56">
        <v>236510.86941000001</v>
      </c>
      <c r="K21" s="56">
        <v>273878.49621999997</v>
      </c>
      <c r="L21" s="56">
        <v>0</v>
      </c>
      <c r="M21" s="56">
        <v>0</v>
      </c>
      <c r="N21" s="56">
        <v>0</v>
      </c>
      <c r="O21" s="79">
        <v>2149988.5863399999</v>
      </c>
      <c r="P21" s="57">
        <f t="shared" si="0"/>
        <v>1.3186593769435173</v>
      </c>
    </row>
    <row r="22" spans="1:16" x14ac:dyDescent="0.25">
      <c r="A22" s="54" t="s">
        <v>82</v>
      </c>
      <c r="B22" s="55" t="s">
        <v>219</v>
      </c>
      <c r="C22" s="79">
        <v>183659.94373999999</v>
      </c>
      <c r="D22" s="79">
        <v>209987.66464</v>
      </c>
      <c r="E22" s="79">
        <v>255356.39470999999</v>
      </c>
      <c r="F22" s="79">
        <v>238284.34516</v>
      </c>
      <c r="G22" s="79">
        <v>324970.57128999999</v>
      </c>
      <c r="H22" s="79">
        <v>210704.63732000001</v>
      </c>
      <c r="I22" s="56">
        <v>193375.18513</v>
      </c>
      <c r="J22" s="56">
        <v>260618.83622</v>
      </c>
      <c r="K22" s="56">
        <v>233426.35522</v>
      </c>
      <c r="L22" s="56">
        <v>0</v>
      </c>
      <c r="M22" s="56">
        <v>0</v>
      </c>
      <c r="N22" s="56">
        <v>0</v>
      </c>
      <c r="O22" s="79">
        <v>2110383.9334300002</v>
      </c>
      <c r="P22" s="57">
        <f t="shared" si="0"/>
        <v>1.2943685284887037</v>
      </c>
    </row>
    <row r="23" spans="1:16" x14ac:dyDescent="0.25">
      <c r="A23" s="54" t="s">
        <v>81</v>
      </c>
      <c r="B23" s="55" t="s">
        <v>220</v>
      </c>
      <c r="C23" s="79">
        <v>216887.79741999999</v>
      </c>
      <c r="D23" s="79">
        <v>229222.28021</v>
      </c>
      <c r="E23" s="79">
        <v>236050.08077</v>
      </c>
      <c r="F23" s="79">
        <v>211236.54233</v>
      </c>
      <c r="G23" s="79">
        <v>238955.61882</v>
      </c>
      <c r="H23" s="79">
        <v>224241.94231000001</v>
      </c>
      <c r="I23" s="56">
        <v>179287.26358999999</v>
      </c>
      <c r="J23" s="56">
        <v>231412.27767000001</v>
      </c>
      <c r="K23" s="56">
        <v>279296.64791</v>
      </c>
      <c r="L23" s="56">
        <v>0</v>
      </c>
      <c r="M23" s="56">
        <v>0</v>
      </c>
      <c r="N23" s="56">
        <v>0</v>
      </c>
      <c r="O23" s="79">
        <v>2046590.4510300001</v>
      </c>
      <c r="P23" s="57">
        <f t="shared" si="0"/>
        <v>1.2552418678686836</v>
      </c>
    </row>
    <row r="24" spans="1:16" x14ac:dyDescent="0.25">
      <c r="A24" s="54" t="s">
        <v>80</v>
      </c>
      <c r="B24" s="55" t="s">
        <v>221</v>
      </c>
      <c r="C24" s="79">
        <v>187305.22988</v>
      </c>
      <c r="D24" s="79">
        <v>197042.00880000001</v>
      </c>
      <c r="E24" s="79">
        <v>251137.07521000001</v>
      </c>
      <c r="F24" s="79">
        <v>185558.28584999999</v>
      </c>
      <c r="G24" s="79">
        <v>219411.09565999999</v>
      </c>
      <c r="H24" s="79">
        <v>279555.25059000001</v>
      </c>
      <c r="I24" s="56">
        <v>226445.22514</v>
      </c>
      <c r="J24" s="56">
        <v>183910.65189000001</v>
      </c>
      <c r="K24" s="56">
        <v>230634.37160000001</v>
      </c>
      <c r="L24" s="56">
        <v>0</v>
      </c>
      <c r="M24" s="56">
        <v>0</v>
      </c>
      <c r="N24" s="56">
        <v>0</v>
      </c>
      <c r="O24" s="79">
        <v>1960999.19462</v>
      </c>
      <c r="P24" s="57">
        <f t="shared" si="0"/>
        <v>1.2027459087894037</v>
      </c>
    </row>
    <row r="25" spans="1:16" x14ac:dyDescent="0.25">
      <c r="A25" s="58"/>
      <c r="B25" s="153" t="s">
        <v>79</v>
      </c>
      <c r="C25" s="153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106568164.50551</v>
      </c>
      <c r="P25" s="60">
        <f>SUM(P5:P24)</f>
        <v>65.3617932214581</v>
      </c>
    </row>
    <row r="26" spans="1:16" ht="13.5" customHeight="1" x14ac:dyDescent="0.25">
      <c r="A26" s="58"/>
      <c r="B26" s="154" t="s">
        <v>78</v>
      </c>
      <c r="C26" s="15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163043514.03646001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" sqref="O1"/>
    </sheetView>
  </sheetViews>
  <sheetFormatPr defaultColWidth="9.218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L1" sqref="L1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2002_2023_AYLIK_IHR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2023-10-02T06:33:32Z</dcterms:modified>
</cp:coreProperties>
</file>