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10 - Ekim\dağıtım\tam\"/>
    </mc:Choice>
  </mc:AlternateContent>
  <xr:revisionPtr revIDLastSave="0" documentId="13_ncr:1_{9415CE06-A4A1-4CBF-99D0-4EFA65DA979C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91029"/>
</workbook>
</file>

<file path=xl/calcChain.xml><?xml version="1.0" encoding="utf-8"?>
<calcChain xmlns="http://schemas.openxmlformats.org/spreadsheetml/2006/main">
  <c r="O56" i="22" l="1"/>
  <c r="J45" i="1" l="1"/>
  <c r="I38" i="1"/>
  <c r="M40" i="1"/>
  <c r="M44" i="1"/>
  <c r="M43" i="1"/>
  <c r="M42" i="1"/>
  <c r="M41" i="1"/>
  <c r="M37" i="1"/>
  <c r="M36" i="1"/>
  <c r="M35" i="1"/>
  <c r="M34" i="1"/>
  <c r="M33" i="1"/>
  <c r="M30" i="1"/>
  <c r="M29" i="1"/>
  <c r="M28" i="1"/>
  <c r="M27" i="1"/>
  <c r="M26" i="1"/>
  <c r="M25" i="1"/>
  <c r="M22" i="1"/>
  <c r="M21" i="1"/>
  <c r="M20" i="1"/>
  <c r="M19" i="1"/>
  <c r="M18" i="1"/>
  <c r="M17" i="1"/>
  <c r="M14" i="1"/>
  <c r="M13" i="1"/>
  <c r="M12" i="1"/>
  <c r="M11" i="1"/>
  <c r="M10" i="1"/>
  <c r="M9" i="1"/>
  <c r="I44" i="1"/>
  <c r="I43" i="1"/>
  <c r="I42" i="1"/>
  <c r="I41" i="1"/>
  <c r="I40" i="1"/>
  <c r="I39" i="1"/>
  <c r="I36" i="1"/>
  <c r="I35" i="1"/>
  <c r="I34" i="1"/>
  <c r="I33" i="1"/>
  <c r="I32" i="1"/>
  <c r="I31" i="1"/>
  <c r="I28" i="1"/>
  <c r="I27" i="1"/>
  <c r="I26" i="1"/>
  <c r="I25" i="1"/>
  <c r="I24" i="1"/>
  <c r="I23" i="1"/>
  <c r="I20" i="1"/>
  <c r="I19" i="1"/>
  <c r="I18" i="1"/>
  <c r="I17" i="1"/>
  <c r="I16" i="1"/>
  <c r="I15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I46" i="1"/>
  <c r="H46" i="1"/>
  <c r="E46" i="1"/>
  <c r="D46" i="1"/>
  <c r="K45" i="1"/>
  <c r="M45" i="1" s="1"/>
  <c r="G45" i="1"/>
  <c r="I45" i="1" s="1"/>
  <c r="F45" i="1"/>
  <c r="C45" i="1"/>
  <c r="B45" i="1"/>
  <c r="L46" i="1" l="1"/>
  <c r="M38" i="1"/>
  <c r="I13" i="1"/>
  <c r="I21" i="1"/>
  <c r="I29" i="1"/>
  <c r="I37" i="1"/>
  <c r="M15" i="1"/>
  <c r="M23" i="1"/>
  <c r="M31" i="1"/>
  <c r="M39" i="1"/>
  <c r="I14" i="1"/>
  <c r="I22" i="1"/>
  <c r="I30" i="1"/>
  <c r="M8" i="1"/>
  <c r="M16" i="1"/>
  <c r="M24" i="1"/>
  <c r="M32" i="1"/>
  <c r="H45" i="1"/>
  <c r="D45" i="1"/>
  <c r="L45" i="1"/>
  <c r="E45" i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L16" i="2" s="1"/>
  <c r="G16" i="3" s="1"/>
  <c r="K15" i="2"/>
  <c r="K14" i="2"/>
  <c r="K13" i="2"/>
  <c r="K12" i="2"/>
  <c r="K11" i="2"/>
  <c r="K10" i="2"/>
  <c r="J43" i="2"/>
  <c r="J41" i="2"/>
  <c r="L41" i="2" s="1"/>
  <c r="G41" i="3" s="1"/>
  <c r="J40" i="2"/>
  <c r="J39" i="2"/>
  <c r="J38" i="2"/>
  <c r="J37" i="2"/>
  <c r="J36" i="2"/>
  <c r="L36" i="2" s="1"/>
  <c r="G36" i="3" s="1"/>
  <c r="J35" i="2"/>
  <c r="L35" i="2" s="1"/>
  <c r="G35" i="3" s="1"/>
  <c r="J34" i="2"/>
  <c r="J33" i="2"/>
  <c r="J32" i="2"/>
  <c r="J31" i="2"/>
  <c r="J30" i="2"/>
  <c r="J28" i="2"/>
  <c r="J26" i="2"/>
  <c r="L26" i="2" s="1"/>
  <c r="G26" i="3" s="1"/>
  <c r="J25" i="2"/>
  <c r="J24" i="2"/>
  <c r="J21" i="2"/>
  <c r="L21" i="2" s="1"/>
  <c r="G21" i="3" s="1"/>
  <c r="J19" i="2"/>
  <c r="J17" i="2"/>
  <c r="J16" i="2"/>
  <c r="J15" i="2"/>
  <c r="J14" i="2"/>
  <c r="J13" i="2"/>
  <c r="L13" i="2" s="1"/>
  <c r="G13" i="3" s="1"/>
  <c r="J12" i="2"/>
  <c r="J11" i="2"/>
  <c r="L11" i="2" s="1"/>
  <c r="G11" i="3" s="1"/>
  <c r="J10" i="2"/>
  <c r="G43" i="2"/>
  <c r="G41" i="2"/>
  <c r="G40" i="2"/>
  <c r="G39" i="2"/>
  <c r="G38" i="2"/>
  <c r="G37" i="2"/>
  <c r="G36" i="2"/>
  <c r="H36" i="2" s="1"/>
  <c r="E36" i="3" s="1"/>
  <c r="G35" i="2"/>
  <c r="G34" i="2"/>
  <c r="G33" i="2"/>
  <c r="G32" i="2"/>
  <c r="G31" i="2"/>
  <c r="G30" i="2"/>
  <c r="G28" i="2"/>
  <c r="H28" i="2" s="1"/>
  <c r="E28" i="3" s="1"/>
  <c r="G26" i="2"/>
  <c r="H26" i="2" s="1"/>
  <c r="E26" i="3" s="1"/>
  <c r="G25" i="2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H21" i="2" s="1"/>
  <c r="E21" i="3" s="1"/>
  <c r="F19" i="2"/>
  <c r="H19" i="2" s="1"/>
  <c r="E19" i="3" s="1"/>
  <c r="F17" i="2"/>
  <c r="H17" i="2" s="1"/>
  <c r="E17" i="3" s="1"/>
  <c r="F16" i="2"/>
  <c r="F15" i="2"/>
  <c r="F14" i="2"/>
  <c r="F13" i="2"/>
  <c r="F12" i="2"/>
  <c r="H12" i="2" s="1"/>
  <c r="E12" i="3" s="1"/>
  <c r="F11" i="2"/>
  <c r="H11" i="2" s="1"/>
  <c r="E11" i="3" s="1"/>
  <c r="F10" i="2"/>
  <c r="H10" i="2" s="1"/>
  <c r="E10" i="3" s="1"/>
  <c r="C43" i="2"/>
  <c r="C41" i="2"/>
  <c r="D41" i="2" s="1"/>
  <c r="C41" i="3" s="1"/>
  <c r="C40" i="2"/>
  <c r="C39" i="2"/>
  <c r="C38" i="2"/>
  <c r="C37" i="2"/>
  <c r="C36" i="2"/>
  <c r="C35" i="2"/>
  <c r="D35" i="2" s="1"/>
  <c r="C35" i="3" s="1"/>
  <c r="C34" i="2"/>
  <c r="D34" i="2" s="1"/>
  <c r="C34" i="3" s="1"/>
  <c r="C33" i="2"/>
  <c r="C32" i="2"/>
  <c r="C31" i="2"/>
  <c r="C30" i="2"/>
  <c r="C28" i="2"/>
  <c r="C26" i="2"/>
  <c r="C25" i="2"/>
  <c r="C24" i="2"/>
  <c r="D24" i="2" s="1"/>
  <c r="C24" i="3" s="1"/>
  <c r="C21" i="2"/>
  <c r="D21" i="2" s="1"/>
  <c r="C21" i="3" s="1"/>
  <c r="C19" i="2"/>
  <c r="C17" i="2"/>
  <c r="C16" i="2"/>
  <c r="C15" i="2"/>
  <c r="C14" i="2"/>
  <c r="C13" i="2"/>
  <c r="D13" i="2" s="1"/>
  <c r="C13" i="3" s="1"/>
  <c r="C12" i="2"/>
  <c r="D12" i="2" s="1"/>
  <c r="C12" i="3" s="1"/>
  <c r="C11" i="2"/>
  <c r="D11" i="2" s="1"/>
  <c r="C11" i="3" s="1"/>
  <c r="C10" i="2"/>
  <c r="B43" i="2"/>
  <c r="B41" i="2"/>
  <c r="B40" i="2"/>
  <c r="D40" i="2" s="1"/>
  <c r="C40" i="3" s="1"/>
  <c r="B39" i="2"/>
  <c r="D39" i="2" s="1"/>
  <c r="C39" i="3" s="1"/>
  <c r="B38" i="2"/>
  <c r="D38" i="2" s="1"/>
  <c r="C38" i="3" s="1"/>
  <c r="B37" i="2"/>
  <c r="B36" i="2"/>
  <c r="B35" i="2"/>
  <c r="B34" i="2"/>
  <c r="B33" i="2"/>
  <c r="B32" i="2"/>
  <c r="D32" i="2" s="1"/>
  <c r="C32" i="3" s="1"/>
  <c r="B31" i="2"/>
  <c r="D31" i="2" s="1"/>
  <c r="C31" i="3" s="1"/>
  <c r="B30" i="2"/>
  <c r="D30" i="2" s="1"/>
  <c r="C30" i="3" s="1"/>
  <c r="B28" i="2"/>
  <c r="B26" i="2"/>
  <c r="D26" i="2" s="1"/>
  <c r="C26" i="3" s="1"/>
  <c r="B25" i="2"/>
  <c r="B24" i="2"/>
  <c r="B21" i="2"/>
  <c r="B19" i="2"/>
  <c r="D19" i="2" s="1"/>
  <c r="C19" i="3" s="1"/>
  <c r="B17" i="2"/>
  <c r="D17" i="2" s="1"/>
  <c r="C17" i="3" s="1"/>
  <c r="B16" i="2"/>
  <c r="D16" i="2" s="1"/>
  <c r="C16" i="3" s="1"/>
  <c r="B15" i="2"/>
  <c r="D15" i="2" s="1"/>
  <c r="C15" i="3" s="1"/>
  <c r="B14" i="2"/>
  <c r="B13" i="2"/>
  <c r="B12" i="2"/>
  <c r="B11" i="2"/>
  <c r="B10" i="2"/>
  <c r="D10" i="2" s="1"/>
  <c r="C10" i="3" s="1"/>
  <c r="C7" i="2"/>
  <c r="B7" i="2"/>
  <c r="F6" i="2"/>
  <c r="B6" i="2"/>
  <c r="K42" i="1"/>
  <c r="J42" i="1"/>
  <c r="L42" i="1" s="1"/>
  <c r="F42" i="3" s="1"/>
  <c r="G42" i="1"/>
  <c r="F42" i="1"/>
  <c r="F42" i="2" s="1"/>
  <c r="C42" i="1"/>
  <c r="C42" i="2" s="1"/>
  <c r="B42" i="1"/>
  <c r="B42" i="2" s="1"/>
  <c r="K29" i="1"/>
  <c r="K29" i="2" s="1"/>
  <c r="J29" i="1"/>
  <c r="J29" i="2" s="1"/>
  <c r="G29" i="1"/>
  <c r="F29" i="1"/>
  <c r="C29" i="1"/>
  <c r="C29" i="2" s="1"/>
  <c r="B29" i="1"/>
  <c r="B29" i="2" s="1"/>
  <c r="K27" i="1"/>
  <c r="J27" i="1"/>
  <c r="J27" i="2" s="1"/>
  <c r="G27" i="1"/>
  <c r="G27" i="2" s="1"/>
  <c r="F27" i="1"/>
  <c r="F27" i="2" s="1"/>
  <c r="C27" i="1"/>
  <c r="B27" i="1"/>
  <c r="B27" i="2" s="1"/>
  <c r="K23" i="1"/>
  <c r="J23" i="1"/>
  <c r="L23" i="1" s="1"/>
  <c r="F23" i="3" s="1"/>
  <c r="J23" i="2"/>
  <c r="G23" i="1"/>
  <c r="G23" i="2" s="1"/>
  <c r="F23" i="1"/>
  <c r="F23" i="2" s="1"/>
  <c r="C23" i="1"/>
  <c r="C23" i="2" s="1"/>
  <c r="B23" i="1"/>
  <c r="K20" i="1"/>
  <c r="J20" i="1"/>
  <c r="G20" i="1"/>
  <c r="G20" i="2" s="1"/>
  <c r="F20" i="1"/>
  <c r="F20" i="2" s="1"/>
  <c r="C20" i="1"/>
  <c r="C20" i="2" s="1"/>
  <c r="B20" i="1"/>
  <c r="B20" i="2" s="1"/>
  <c r="K18" i="1"/>
  <c r="K18" i="2" s="1"/>
  <c r="J18" i="1"/>
  <c r="J18" i="2" s="1"/>
  <c r="G18" i="1"/>
  <c r="F18" i="1"/>
  <c r="F18" i="2"/>
  <c r="C18" i="1"/>
  <c r="C18" i="2" s="1"/>
  <c r="B18" i="1"/>
  <c r="B18" i="2" s="1"/>
  <c r="K9" i="1"/>
  <c r="K8" i="1" s="1"/>
  <c r="J9" i="1"/>
  <c r="G9" i="1"/>
  <c r="G9" i="2" s="1"/>
  <c r="F9" i="1"/>
  <c r="C9" i="1"/>
  <c r="C9" i="2" s="1"/>
  <c r="B9" i="1"/>
  <c r="K23" i="2"/>
  <c r="K42" i="2"/>
  <c r="K20" i="2"/>
  <c r="G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L31" i="2"/>
  <c r="G31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/>
  <c r="H21" i="1"/>
  <c r="D21" i="3" s="1"/>
  <c r="D21" i="1"/>
  <c r="B21" i="3" s="1"/>
  <c r="H19" i="1"/>
  <c r="D19" i="3" s="1"/>
  <c r="D19" i="1"/>
  <c r="B19" i="3" s="1"/>
  <c r="H18" i="1"/>
  <c r="D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H37" i="2"/>
  <c r="E37" i="3" s="1"/>
  <c r="D45" i="3"/>
  <c r="H24" i="2"/>
  <c r="E24" i="3" s="1"/>
  <c r="H43" i="2"/>
  <c r="E43" i="3" s="1"/>
  <c r="F46" i="3"/>
  <c r="F45" i="3"/>
  <c r="D28" i="2" l="1"/>
  <c r="C28" i="3" s="1"/>
  <c r="H39" i="2"/>
  <c r="E39" i="3" s="1"/>
  <c r="H35" i="2"/>
  <c r="E35" i="3" s="1"/>
  <c r="H32" i="2"/>
  <c r="E32" i="3" s="1"/>
  <c r="H40" i="2"/>
  <c r="E40" i="3" s="1"/>
  <c r="L12" i="2"/>
  <c r="G12" i="3" s="1"/>
  <c r="L24" i="2"/>
  <c r="G24" i="3" s="1"/>
  <c r="L34" i="2"/>
  <c r="G34" i="3" s="1"/>
  <c r="L43" i="2"/>
  <c r="G43" i="3" s="1"/>
  <c r="D14" i="2"/>
  <c r="C14" i="3" s="1"/>
  <c r="H27" i="2"/>
  <c r="E27" i="3" s="1"/>
  <c r="L18" i="1"/>
  <c r="F18" i="3" s="1"/>
  <c r="L17" i="2"/>
  <c r="G17" i="3" s="1"/>
  <c r="H20" i="2"/>
  <c r="E20" i="3" s="1"/>
  <c r="H30" i="2"/>
  <c r="E30" i="3" s="1"/>
  <c r="H38" i="2"/>
  <c r="E38" i="3" s="1"/>
  <c r="L32" i="2"/>
  <c r="G32" i="3" s="1"/>
  <c r="H27" i="1"/>
  <c r="D27" i="3" s="1"/>
  <c r="H16" i="2"/>
  <c r="E16" i="3" s="1"/>
  <c r="D20" i="1"/>
  <c r="B20" i="3" s="1"/>
  <c r="F8" i="1"/>
  <c r="F8" i="2" s="1"/>
  <c r="H31" i="2"/>
  <c r="E31" i="3" s="1"/>
  <c r="H20" i="1"/>
  <c r="D20" i="3" s="1"/>
  <c r="H42" i="1"/>
  <c r="D42" i="3" s="1"/>
  <c r="H13" i="2"/>
  <c r="E13" i="3" s="1"/>
  <c r="L28" i="2"/>
  <c r="G28" i="3" s="1"/>
  <c r="L37" i="2"/>
  <c r="G37" i="3" s="1"/>
  <c r="L40" i="2"/>
  <c r="G40" i="3" s="1"/>
  <c r="D46" i="2"/>
  <c r="C46" i="3" s="1"/>
  <c r="D18" i="2"/>
  <c r="C18" i="3" s="1"/>
  <c r="L10" i="2"/>
  <c r="G10" i="3" s="1"/>
  <c r="D18" i="1"/>
  <c r="B18" i="3" s="1"/>
  <c r="G22" i="1"/>
  <c r="G22" i="2" s="1"/>
  <c r="P25" i="23"/>
  <c r="O3" i="22"/>
  <c r="O25" i="23"/>
  <c r="J42" i="2"/>
  <c r="L42" i="2" s="1"/>
  <c r="G42" i="3" s="1"/>
  <c r="H42" i="2"/>
  <c r="E42" i="3" s="1"/>
  <c r="D42" i="1"/>
  <c r="B42" i="3" s="1"/>
  <c r="D43" i="2"/>
  <c r="C43" i="3" s="1"/>
  <c r="D42" i="2"/>
  <c r="C42" i="3" s="1"/>
  <c r="K22" i="1"/>
  <c r="L38" i="2"/>
  <c r="G38" i="3" s="1"/>
  <c r="D37" i="2"/>
  <c r="C37" i="3" s="1"/>
  <c r="D36" i="2"/>
  <c r="C36" i="3" s="1"/>
  <c r="D33" i="2"/>
  <c r="C33" i="3" s="1"/>
  <c r="L29" i="2"/>
  <c r="G29" i="3" s="1"/>
  <c r="G29" i="2"/>
  <c r="D29" i="2"/>
  <c r="C29" i="3" s="1"/>
  <c r="D29" i="1"/>
  <c r="B29" i="3" s="1"/>
  <c r="L30" i="2"/>
  <c r="G30" i="3" s="1"/>
  <c r="L29" i="1"/>
  <c r="F29" i="3" s="1"/>
  <c r="J22" i="1"/>
  <c r="J22" i="2" s="1"/>
  <c r="H23" i="1"/>
  <c r="D23" i="3" s="1"/>
  <c r="H25" i="2"/>
  <c r="E25" i="3" s="1"/>
  <c r="H23" i="2"/>
  <c r="E23" i="3" s="1"/>
  <c r="J8" i="1"/>
  <c r="J8" i="2" s="1"/>
  <c r="D20" i="2"/>
  <c r="C20" i="3" s="1"/>
  <c r="L19" i="2"/>
  <c r="G19" i="3" s="1"/>
  <c r="B8" i="1"/>
  <c r="B8" i="2" s="1"/>
  <c r="K9" i="2"/>
  <c r="H9" i="1"/>
  <c r="D9" i="3" s="1"/>
  <c r="C8" i="1"/>
  <c r="C8" i="2" s="1"/>
  <c r="B9" i="2"/>
  <c r="D9" i="2" s="1"/>
  <c r="C9" i="3" s="1"/>
  <c r="L9" i="1"/>
  <c r="F9" i="3" s="1"/>
  <c r="F9" i="2"/>
  <c r="H9" i="2" s="1"/>
  <c r="E9" i="3" s="1"/>
  <c r="D9" i="1"/>
  <c r="B9" i="3" s="1"/>
  <c r="K44" i="1"/>
  <c r="K8" i="2"/>
  <c r="G18" i="2"/>
  <c r="G8" i="1"/>
  <c r="B23" i="2"/>
  <c r="D23" i="2" s="1"/>
  <c r="C23" i="3" s="1"/>
  <c r="D23" i="1"/>
  <c r="B23" i="3" s="1"/>
  <c r="B22" i="1"/>
  <c r="F29" i="2"/>
  <c r="F22" i="1"/>
  <c r="H29" i="1"/>
  <c r="D29" i="3" s="1"/>
  <c r="O25" i="22"/>
  <c r="L18" i="2"/>
  <c r="G18" i="3" s="1"/>
  <c r="K22" i="2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3" i="2"/>
  <c r="G2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l="1"/>
  <c r="G9" i="3" s="1"/>
  <c r="L8" i="1"/>
  <c r="F8" i="3" s="1"/>
  <c r="H29" i="2"/>
  <c r="E29" i="3" s="1"/>
  <c r="J44" i="1"/>
  <c r="J44" i="2" s="1"/>
  <c r="L22" i="1"/>
  <c r="F22" i="3" s="1"/>
  <c r="D8" i="2"/>
  <c r="C8" i="3" s="1"/>
  <c r="D8" i="1"/>
  <c r="B8" i="3" s="1"/>
  <c r="L22" i="2"/>
  <c r="G22" i="3" s="1"/>
  <c r="G8" i="2"/>
  <c r="G44" i="1"/>
  <c r="H8" i="1"/>
  <c r="D8" i="3" s="1"/>
  <c r="D27" i="2"/>
  <c r="C27" i="3" s="1"/>
  <c r="F44" i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22" i="2"/>
  <c r="J45" i="2"/>
  <c r="K44" i="2"/>
  <c r="M27" i="2" s="1"/>
  <c r="C44" i="1"/>
  <c r="L44" i="1" l="1"/>
  <c r="F44" i="3" s="1"/>
  <c r="H44" i="1"/>
  <c r="D44" i="3" s="1"/>
  <c r="G44" i="2"/>
  <c r="B45" i="2"/>
  <c r="B44" i="2"/>
  <c r="D22" i="2"/>
  <c r="C22" i="3" s="1"/>
  <c r="F45" i="2"/>
  <c r="F44" i="2"/>
  <c r="H8" i="2"/>
  <c r="E8" i="3" s="1"/>
  <c r="M8" i="2"/>
  <c r="D44" i="1"/>
  <c r="B44" i="3" s="1"/>
  <c r="C44" i="2"/>
  <c r="M44" i="2"/>
  <c r="M11" i="2"/>
  <c r="M24" i="2"/>
  <c r="M43" i="2"/>
  <c r="M42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M41" i="2"/>
  <c r="L44" i="2"/>
  <c r="G44" i="3" s="1"/>
  <c r="M37" i="2"/>
  <c r="M33" i="2"/>
  <c r="M18" i="2"/>
  <c r="M15" i="2"/>
  <c r="M23" i="2"/>
  <c r="M39" i="2"/>
  <c r="M25" i="2"/>
  <c r="M22" i="2"/>
  <c r="I14" i="2" l="1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<sst xmlns="http://schemas.openxmlformats.org/spreadsheetml/2006/main" count="419" uniqueCount="225">
  <si>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</si>
  <si>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</si>
  <si>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</si>
  <si>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</si>
  <si>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</si>
  <si>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</si>
  <si>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</si>
  <si>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</si>
  <si>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</si>
  <si>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</si>
  <si>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</si>
  <si>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</si>
  <si>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</si>
  <si>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</si>
  <si>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</si>
  <si>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</si>
  <si>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</si>
  <si>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</si>
  <si>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</si>
  <si>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</si>
  <si>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</si>
  <si>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</si>
  <si>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</si>
  <si>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</si>
  <si>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</si>
  <si>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</si>
  <si>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</si>
  <si>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</si>
  <si>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</si>
  <si>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</si>
  <si>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</si>
  <si>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</si>
  <si>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</si>
  <si>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</si>
  <si>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</si>
  <si>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</si>
  <si>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</si>
  <si>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</si>
  <si>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</si>
  <si>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</si>
  <si>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</si>
  <si>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</si>
  <si>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</si>
  <si>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</si>
  <si>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</si>
  <si>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</si>
  <si>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</si>
  <si>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</si>
  <si>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</si>
  <si>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</si>
  <si>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</si>
  <si>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</si>
  <si>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</si>
  <si>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</si>
  <si>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</si>
  <si>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</si>
  <si>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</si>
  <si>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</si>
  <si>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</si>
  <si>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</si>
  <si>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</si>
  <si>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</si>
  <si>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</si>
  <si>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</si>
  <si>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</si>
  <si>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</si>
  <si>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</si>
  <si>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</si>
  <si>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</si>
  <si>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</si>
  <si>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</si>
  <si>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</si>
  <si>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</si>
  <si>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</si>
  <si>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</si>
  <si>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</si>
  <si>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</si>
  <si>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</si>
  <si>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</si>
  <si>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</si>
  <si>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</si>
  <si>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</si>
  <si>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</si>
  <si>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</si>
  <si>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</si>
  <si>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</si>
  <si>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</si>
  <si>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</si>
  <si>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</si>
  <si>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</si>
  <si>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</si>
  <si>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</si>
  <si>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</si>
  <si>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</si>
  <si>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</si>
  <si>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</si>
  <si>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</si>
  <si>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</si>
  <si>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</si>
  <si>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</si>
  <si>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</si>
  <si>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</si>
  <si>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</si>
  <si>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</si>
  <si>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</si>
  <si>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</si>
  <si>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</si>
  <si>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</si>
  <si>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</si>
  <si>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</si>
  <si>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</si>
  <si>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</si>
  <si>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</si>
  <si>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</si>
  <si>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</si>
  <si>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</si>
  <si>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</si>
  <si>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</si>
  <si>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</si>
  <si>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</si>
  <si>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</si>
  <si>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OCAK - EKİM  (2023/2022)</t>
  </si>
  <si>
    <t>1 - 31 EKIM İHRACAT RAKAMLARI</t>
  </si>
  <si>
    <t xml:space="preserve">SEKTÖREL BAZDA İHRACAT RAKAMLARI -1.000 $ </t>
  </si>
  <si>
    <t>1 - 31 EKIM</t>
  </si>
  <si>
    <t>1 OCAK  -  31 EKIM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</si>
  <si>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</si>
  <si>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</si>
  <si>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</si>
  <si>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</si>
  <si>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</si>
  <si>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</si>
  <si>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</si>
  <si>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</si>
  <si>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</si>
  <si>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</si>
  <si>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</si>
  <si>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</si>
  <si>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</si>
  <si>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</si>
  <si>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</si>
  <si>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</si>
  <si>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</si>
  <si>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</si>
  <si>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</si>
  <si>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</si>
  <si>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</si>
  <si>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</si>
  <si>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</si>
  <si>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</si>
  <si>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</si>
  <si>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</si>
  <si>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</si>
  <si>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</si>
  <si>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</si>
  <si>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1 - 31 EKIM</t>
  </si>
  <si>
    <t>2023  1 - 31 EKIM</t>
  </si>
  <si>
    <t>CEBELİTARIK</t>
  </si>
  <si>
    <t>ST. LUCİA</t>
  </si>
  <si>
    <t>SAN MARİNO</t>
  </si>
  <si>
    <t>ORTA AFRİKA CUMHURİYETİ</t>
  </si>
  <si>
    <t>BELİRLENEMEYEN ÜLKE VE BÖLGELER</t>
  </si>
  <si>
    <t>FİJİ</t>
  </si>
  <si>
    <t>SAMSUN SERBEST BÖLGESİ</t>
  </si>
  <si>
    <t>KÜBA</t>
  </si>
  <si>
    <t>LAOS</t>
  </si>
  <si>
    <t>DOMİNİK CUMHURİYETİ</t>
  </si>
  <si>
    <t>ALMANYA</t>
  </si>
  <si>
    <t>ABD</t>
  </si>
  <si>
    <t>IRAK</t>
  </si>
  <si>
    <t>BİRLEŞİK KRALLIK</t>
  </si>
  <si>
    <t>BAE</t>
  </si>
  <si>
    <t>İTALYA</t>
  </si>
  <si>
    <t>FRANSA</t>
  </si>
  <si>
    <t>RUSYA FEDERASYONU</t>
  </si>
  <si>
    <t>İSPANYA</t>
  </si>
  <si>
    <t>HOLLANDA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</si>
  <si>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</si>
  <si>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</si>
  <si>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</si>
  <si>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</si>
  <si>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</si>
  <si>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</si>
  <si>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</si>
  <si>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</si>
  <si>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</si>
  <si>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MERSIN</t>
  </si>
  <si>
    <t>BITLIS</t>
  </si>
  <si>
    <t>KIRIKKALE</t>
  </si>
  <si>
    <t>ELAZIĞ</t>
  </si>
  <si>
    <t>GIRESUN</t>
  </si>
  <si>
    <t>MARDIN</t>
  </si>
  <si>
    <t>YOZGAT</t>
  </si>
  <si>
    <t>AMASYA</t>
  </si>
  <si>
    <t>ADIYAMAN</t>
  </si>
  <si>
    <t>ÇORUM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</si>
  <si>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</si>
  <si>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</si>
  <si>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</si>
  <si>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</si>
  <si>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</si>
  <si>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</si>
  <si>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</si>
  <si>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</si>
  <si>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</si>
  <si>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</si>
  <si>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</si>
  <si>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</si>
  <si>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</si>
  <si>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</si>
  <si>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ROMANYA</t>
  </si>
  <si>
    <t>POLONYA</t>
  </si>
  <si>
    <t>İSRAİL</t>
  </si>
  <si>
    <t>BELÇİKA</t>
  </si>
  <si>
    <t>BULGARİSTAN</t>
  </si>
  <si>
    <t>ÇİN</t>
  </si>
  <si>
    <t>UKRAYNA</t>
  </si>
  <si>
    <t>FAS</t>
  </si>
  <si>
    <t>MISIR</t>
  </si>
  <si>
    <t>YUNANİSTAN</t>
  </si>
  <si>
    <t>İhracatçı Birlikleri Kaydından Muaf İhracat ile Antrepo ve Serbest Bölgeler Farkı</t>
  </si>
  <si>
    <t>GENEL İHRACAT TOPLAMI</t>
  </si>
  <si>
    <t>1 Ekim - 31 Ekim</t>
  </si>
  <si>
    <t>1 Ocak - 31 Ekim</t>
  </si>
  <si>
    <t>1 Kasım - 31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</si>
</sst>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13085007.404050002</c:v>
                </c:pt>
                <c:pt idx="1">
                  <c:v>14949906.359850001</c:v>
                </c:pt>
                <c:pt idx="2">
                  <c:v>17127841.21074</c:v>
                </c:pt>
                <c:pt idx="3">
                  <c:v>17696771.609780002</c:v>
                </c:pt>
                <c:pt idx="4">
                  <c:v>14045183.003219999</c:v>
                </c:pt>
                <c:pt idx="5">
                  <c:v>17242518.160929997</c:v>
                </c:pt>
                <c:pt idx="6">
                  <c:v>13508102.786540002</c:v>
                </c:pt>
                <c:pt idx="7">
                  <c:v>15249533.932710003</c:v>
                </c:pt>
                <c:pt idx="8">
                  <c:v>16228730.075169999</c:v>
                </c:pt>
                <c:pt idx="9">
                  <c:v>15003361.594760001</c:v>
                </c:pt>
                <c:pt idx="10">
                  <c:v>15435825.280210001</c:v>
                </c:pt>
                <c:pt idx="11">
                  <c:v>16129586.339140004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13610121.514249999</c:v>
                </c:pt>
                <c:pt idx="1">
                  <c:v>13458116.262479998</c:v>
                </c:pt>
                <c:pt idx="2">
                  <c:v>17177318.676580001</c:v>
                </c:pt>
                <c:pt idx="3">
                  <c:v>13788075.419090001</c:v>
                </c:pt>
                <c:pt idx="4">
                  <c:v>15341097.793829998</c:v>
                </c:pt>
                <c:pt idx="5">
                  <c:v>14880871.662570002</c:v>
                </c:pt>
                <c:pt idx="6">
                  <c:v>13984938.527620001</c:v>
                </c:pt>
                <c:pt idx="7">
                  <c:v>15159957.392409997</c:v>
                </c:pt>
                <c:pt idx="8">
                  <c:v>15684083.29008</c:v>
                </c:pt>
                <c:pt idx="9">
                  <c:v>15843937.46101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127494.39947999999</c:v>
                </c:pt>
                <c:pt idx="1">
                  <c:v>106463.87293</c:v>
                </c:pt>
                <c:pt idx="2">
                  <c:v>149170.63036000001</c:v>
                </c:pt>
                <c:pt idx="3">
                  <c:v>109047.51317999999</c:v>
                </c:pt>
                <c:pt idx="4">
                  <c:v>119619.04162</c:v>
                </c:pt>
                <c:pt idx="5">
                  <c:v>111603.72139000001</c:v>
                </c:pt>
                <c:pt idx="6">
                  <c:v>101380.23450999999</c:v>
                </c:pt>
                <c:pt idx="7">
                  <c:v>115967.79528000001</c:v>
                </c:pt>
                <c:pt idx="8">
                  <c:v>135181.41021999999</c:v>
                </c:pt>
                <c:pt idx="9">
                  <c:v>184168.58309999999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137975.16302000001</c:v>
                </c:pt>
                <c:pt idx="4">
                  <c:v>94664.837509999998</c:v>
                </c:pt>
                <c:pt idx="5">
                  <c:v>119035.46713</c:v>
                </c:pt>
                <c:pt idx="6">
                  <c:v>74147.693660000004</c:v>
                </c:pt>
                <c:pt idx="7">
                  <c:v>105628.14188</c:v>
                </c:pt>
                <c:pt idx="8">
                  <c:v>146579.94868</c:v>
                </c:pt>
                <c:pt idx="9">
                  <c:v>176556.85975999999</c:v>
                </c:pt>
                <c:pt idx="10">
                  <c:v>167762.54707</c:v>
                </c:pt>
                <c:pt idx="11">
                  <c:v>145344.91847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141954.89616</c:v>
                </c:pt>
                <c:pt idx="1">
                  <c:v>155603.63758000001</c:v>
                </c:pt>
                <c:pt idx="2">
                  <c:v>155777.83470000001</c:v>
                </c:pt>
                <c:pt idx="3">
                  <c:v>124203.19456</c:v>
                </c:pt>
                <c:pt idx="4">
                  <c:v>143001.20137</c:v>
                </c:pt>
                <c:pt idx="5">
                  <c:v>118585.45311</c:v>
                </c:pt>
                <c:pt idx="6">
                  <c:v>126202.5432</c:v>
                </c:pt>
                <c:pt idx="7">
                  <c:v>91856.478199999998</c:v>
                </c:pt>
                <c:pt idx="8">
                  <c:v>151565.69107999999</c:v>
                </c:pt>
                <c:pt idx="9">
                  <c:v>205352.77867999999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124714.67929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90782.418600000005</c:v>
                </c:pt>
                <c:pt idx="8">
                  <c:v>135250.18925</c:v>
                </c:pt>
                <c:pt idx="9">
                  <c:v>177423.31140999999</c:v>
                </c:pt>
                <c:pt idx="10">
                  <c:v>223769.94023000001</c:v>
                </c:pt>
                <c:pt idx="11">
                  <c:v>202835.93794999999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86358.65956</c:v>
                </c:pt>
                <c:pt idx="7">
                  <c:v>42495.028660000004</c:v>
                </c:pt>
                <c:pt idx="8">
                  <c:v>53863.459600000002</c:v>
                </c:pt>
                <c:pt idx="9">
                  <c:v>42113.789499999999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80306.921660000007</c:v>
                </c:pt>
                <c:pt idx="9">
                  <c:v>75895.714399999997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7645.2929299999996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306412.23316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289598.55484</c:v>
                </c:pt>
                <c:pt idx="6">
                  <c:v>299245.51981000003</c:v>
                </c:pt>
                <c:pt idx="7">
                  <c:v>293916.40849</c:v>
                </c:pt>
                <c:pt idx="8">
                  <c:v>294426.29311999999</c:v>
                </c:pt>
                <c:pt idx="9">
                  <c:v>292407.00770000002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380631.50910000002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369497.39085999998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351943.73171000002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623176.41049000004</c:v>
                </c:pt>
                <c:pt idx="1">
                  <c:v>575903.57863999996</c:v>
                </c:pt>
                <c:pt idx="2">
                  <c:v>758555.62410000002</c:v>
                </c:pt>
                <c:pt idx="3">
                  <c:v>626740.69165000005</c:v>
                </c:pt>
                <c:pt idx="4">
                  <c:v>729270.34560999996</c:v>
                </c:pt>
                <c:pt idx="5">
                  <c:v>664211.06123999995</c:v>
                </c:pt>
                <c:pt idx="6">
                  <c:v>607117.21198999998</c:v>
                </c:pt>
                <c:pt idx="7">
                  <c:v>677691.97019999998</c:v>
                </c:pt>
                <c:pt idx="8">
                  <c:v>680655.42708000005</c:v>
                </c:pt>
                <c:pt idx="9">
                  <c:v>678037.29504999996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622160.18412999995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612460.77609000006</c:v>
                </c:pt>
                <c:pt idx="5">
                  <c:v>799352.87908999994</c:v>
                </c:pt>
                <c:pt idx="6">
                  <c:v>605448.27394999994</c:v>
                </c:pt>
                <c:pt idx="7">
                  <c:v>730780.04197999998</c:v>
                </c:pt>
                <c:pt idx="8">
                  <c:v>759405.35334999999</c:v>
                </c:pt>
                <c:pt idx="9">
                  <c:v>702849.07897000003</c:v>
                </c:pt>
                <c:pt idx="10">
                  <c:v>762909.96114999999</c:v>
                </c:pt>
                <c:pt idx="11">
                  <c:v>755262.26784999995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816151.58299999998</c:v>
                </c:pt>
                <c:pt idx="1">
                  <c:v>714732.62335999997</c:v>
                </c:pt>
                <c:pt idx="2">
                  <c:v>900218.40341000003</c:v>
                </c:pt>
                <c:pt idx="3">
                  <c:v>756900.77391999995</c:v>
                </c:pt>
                <c:pt idx="4">
                  <c:v>847467.55562999996</c:v>
                </c:pt>
                <c:pt idx="5">
                  <c:v>770914.99959000002</c:v>
                </c:pt>
                <c:pt idx="6">
                  <c:v>694788.25136999995</c:v>
                </c:pt>
                <c:pt idx="7">
                  <c:v>781882.97574999998</c:v>
                </c:pt>
                <c:pt idx="8">
                  <c:v>871146.18004999997</c:v>
                </c:pt>
                <c:pt idx="9">
                  <c:v>841445.90318000002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814726.31256999995</c:v>
                </c:pt>
                <c:pt idx="1">
                  <c:v>879772.29428999999</c:v>
                </c:pt>
                <c:pt idx="2">
                  <c:v>950764.31969999999</c:v>
                </c:pt>
                <c:pt idx="3">
                  <c:v>992882.50549999997</c:v>
                </c:pt>
                <c:pt idx="4">
                  <c:v>766271.68854</c:v>
                </c:pt>
                <c:pt idx="5">
                  <c:v>980872.09721000004</c:v>
                </c:pt>
                <c:pt idx="6">
                  <c:v>726403.43400000001</c:v>
                </c:pt>
                <c:pt idx="7">
                  <c:v>834419.86109999998</c:v>
                </c:pt>
                <c:pt idx="8">
                  <c:v>933387.57224999997</c:v>
                </c:pt>
                <c:pt idx="9">
                  <c:v>831448.66772999999</c:v>
                </c:pt>
                <c:pt idx="10">
                  <c:v>842532.55041999999</c:v>
                </c:pt>
                <c:pt idx="11">
                  <c:v>797088.38260999997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177753.89418999999</c:v>
                </c:pt>
                <c:pt idx="1">
                  <c:v>171516.34294</c:v>
                </c:pt>
                <c:pt idx="2">
                  <c:v>219483.32148000001</c:v>
                </c:pt>
                <c:pt idx="3">
                  <c:v>146088.03125</c:v>
                </c:pt>
                <c:pt idx="4">
                  <c:v>149323.89934</c:v>
                </c:pt>
                <c:pt idx="5">
                  <c:v>160324.64926999999</c:v>
                </c:pt>
                <c:pt idx="6">
                  <c:v>134967.58549999999</c:v>
                </c:pt>
                <c:pt idx="7">
                  <c:v>168055.82545</c:v>
                </c:pt>
                <c:pt idx="8">
                  <c:v>159462.50297999999</c:v>
                </c:pt>
                <c:pt idx="9">
                  <c:v>134916.46119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132687.614</c:v>
                </c:pt>
                <c:pt idx="1">
                  <c:v>177382.25305</c:v>
                </c:pt>
                <c:pt idx="2">
                  <c:v>191674.08778</c:v>
                </c:pt>
                <c:pt idx="3">
                  <c:v>186942.25571999999</c:v>
                </c:pt>
                <c:pt idx="4">
                  <c:v>116430.7378</c:v>
                </c:pt>
                <c:pt idx="5">
                  <c:v>171938.27655000001</c:v>
                </c:pt>
                <c:pt idx="6">
                  <c:v>155306.66952</c:v>
                </c:pt>
                <c:pt idx="7">
                  <c:v>190866.79866</c:v>
                </c:pt>
                <c:pt idx="8">
                  <c:v>209721.9314</c:v>
                </c:pt>
                <c:pt idx="9">
                  <c:v>168268.20879</c:v>
                </c:pt>
                <c:pt idx="10">
                  <c:v>173127.45013000001</c:v>
                </c:pt>
                <c:pt idx="11">
                  <c:v>181957.05793000001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209144.68768</c:v>
                </c:pt>
                <c:pt idx="1">
                  <c:v>131446.27711</c:v>
                </c:pt>
                <c:pt idx="2">
                  <c:v>262245.53211999999</c:v>
                </c:pt>
                <c:pt idx="3">
                  <c:v>216365.99752999999</c:v>
                </c:pt>
                <c:pt idx="4">
                  <c:v>233627.51775999999</c:v>
                </c:pt>
                <c:pt idx="5">
                  <c:v>225469.65090000001</c:v>
                </c:pt>
                <c:pt idx="6">
                  <c:v>187539.40763</c:v>
                </c:pt>
                <c:pt idx="7">
                  <c:v>233973.50964999999</c:v>
                </c:pt>
                <c:pt idx="8">
                  <c:v>256289.15481000001</c:v>
                </c:pt>
                <c:pt idx="9">
                  <c:v>274720.20791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259243.72829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256622.58987</c:v>
                </c:pt>
                <c:pt idx="10">
                  <c:v>256407.3983</c:v>
                </c:pt>
                <c:pt idx="11">
                  <c:v>260537.56518000001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515296.55952000001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467165.44588999997</c:v>
                </c:pt>
                <c:pt idx="4">
                  <c:v>546796.76945000002</c:v>
                </c:pt>
                <c:pt idx="5">
                  <c:v>482732.55312</c:v>
                </c:pt>
                <c:pt idx="6">
                  <c:v>462931.95773000002</c:v>
                </c:pt>
                <c:pt idx="7">
                  <c:v>495737.17434000003</c:v>
                </c:pt>
                <c:pt idx="8">
                  <c:v>487515.34730000002</c:v>
                </c:pt>
                <c:pt idx="9">
                  <c:v>502208.91710000002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2300724.96123</c:v>
                </c:pt>
                <c:pt idx="1">
                  <c:v>2263095.8130399999</c:v>
                </c:pt>
                <c:pt idx="2">
                  <c:v>2881921.4182500001</c:v>
                </c:pt>
                <c:pt idx="3">
                  <c:v>2383204.3927099998</c:v>
                </c:pt>
                <c:pt idx="4">
                  <c:v>2440559.64561</c:v>
                </c:pt>
                <c:pt idx="5">
                  <c:v>2380630.88906</c:v>
                </c:pt>
                <c:pt idx="6">
                  <c:v>2156861.1299299998</c:v>
                </c:pt>
                <c:pt idx="7">
                  <c:v>2661054.4492100002</c:v>
                </c:pt>
                <c:pt idx="8">
                  <c:v>2817703.7448100001</c:v>
                </c:pt>
                <c:pt idx="9">
                  <c:v>2705977.3770599999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2140694.3029700001</c:v>
                </c:pt>
                <c:pt idx="1">
                  <c:v>2431937.1149400002</c:v>
                </c:pt>
                <c:pt idx="2">
                  <c:v>3018849.9373499998</c:v>
                </c:pt>
                <c:pt idx="3">
                  <c:v>3329483.6749300002</c:v>
                </c:pt>
                <c:pt idx="4">
                  <c:v>2789086.5466200002</c:v>
                </c:pt>
                <c:pt idx="5">
                  <c:v>3166406.9564999999</c:v>
                </c:pt>
                <c:pt idx="6">
                  <c:v>2890136.9170499998</c:v>
                </c:pt>
                <c:pt idx="7">
                  <c:v>2920920.6393200001</c:v>
                </c:pt>
                <c:pt idx="8">
                  <c:v>2929567.1560800001</c:v>
                </c:pt>
                <c:pt idx="9">
                  <c:v>2615029.2381699998</c:v>
                </c:pt>
                <c:pt idx="10">
                  <c:v>2572270.57724</c:v>
                </c:pt>
                <c:pt idx="11">
                  <c:v>2701979.5577600002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841293.36854000005</c:v>
                </c:pt>
                <c:pt idx="1">
                  <c:v>847883.02260000003</c:v>
                </c:pt>
                <c:pt idx="2">
                  <c:v>1050502.0483299999</c:v>
                </c:pt>
                <c:pt idx="3">
                  <c:v>883078.21851000004</c:v>
                </c:pt>
                <c:pt idx="4">
                  <c:v>922821.23719000001</c:v>
                </c:pt>
                <c:pt idx="5">
                  <c:v>976469.09296000004</c:v>
                </c:pt>
                <c:pt idx="6">
                  <c:v>831815.88714000001</c:v>
                </c:pt>
                <c:pt idx="7">
                  <c:v>974424.92663999996</c:v>
                </c:pt>
                <c:pt idx="8">
                  <c:v>1007398.17733</c:v>
                </c:pt>
                <c:pt idx="9">
                  <c:v>997470.54287999996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710623.13197999995</c:v>
                </c:pt>
                <c:pt idx="1">
                  <c:v>812965.62821</c:v>
                </c:pt>
                <c:pt idx="2">
                  <c:v>908451.41397999995</c:v>
                </c:pt>
                <c:pt idx="3">
                  <c:v>905617.86228</c:v>
                </c:pt>
                <c:pt idx="4">
                  <c:v>719443.06295000005</c:v>
                </c:pt>
                <c:pt idx="5">
                  <c:v>903202.12999000004</c:v>
                </c:pt>
                <c:pt idx="6">
                  <c:v>720295.57866999996</c:v>
                </c:pt>
                <c:pt idx="7">
                  <c:v>847976.47115999996</c:v>
                </c:pt>
                <c:pt idx="8">
                  <c:v>946757.07053000003</c:v>
                </c:pt>
                <c:pt idx="9">
                  <c:v>851490.25800000003</c:v>
                </c:pt>
                <c:pt idx="10">
                  <c:v>1009762.82212</c:v>
                </c:pt>
                <c:pt idx="11">
                  <c:v>1024924.05667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2712458.4588700002</c:v>
                </c:pt>
                <c:pt idx="1">
                  <c:v>2610329.7462300002</c:v>
                </c:pt>
                <c:pt idx="2">
                  <c:v>3284677.0941499998</c:v>
                </c:pt>
                <c:pt idx="3">
                  <c:v>2690131.9712100001</c:v>
                </c:pt>
                <c:pt idx="4">
                  <c:v>3026192.20242</c:v>
                </c:pt>
                <c:pt idx="5">
                  <c:v>2986372.3401199998</c:v>
                </c:pt>
                <c:pt idx="6">
                  <c:v>2723930.89805</c:v>
                </c:pt>
                <c:pt idx="7">
                  <c:v>2726478.1900300002</c:v>
                </c:pt>
                <c:pt idx="8">
                  <c:v>2819231.51455</c:v>
                </c:pt>
                <c:pt idx="9">
                  <c:v>3086902.1241700002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2227430.3452400002</c:v>
                </c:pt>
                <c:pt idx="1">
                  <c:v>2537876.24994</c:v>
                </c:pt>
                <c:pt idx="2">
                  <c:v>2679350.7283000001</c:v>
                </c:pt>
                <c:pt idx="3">
                  <c:v>2742252.4482399998</c:v>
                </c:pt>
                <c:pt idx="4">
                  <c:v>2294857.86919</c:v>
                </c:pt>
                <c:pt idx="5">
                  <c:v>2768702.7613400002</c:v>
                </c:pt>
                <c:pt idx="6">
                  <c:v>2048195.4367800001</c:v>
                </c:pt>
                <c:pt idx="7">
                  <c:v>2264566.8483500001</c:v>
                </c:pt>
                <c:pt idx="8">
                  <c:v>2751297.0780400001</c:v>
                </c:pt>
                <c:pt idx="9">
                  <c:v>2647889.58127</c:v>
                </c:pt>
                <c:pt idx="10">
                  <c:v>2872036.3347299998</c:v>
                </c:pt>
                <c:pt idx="11">
                  <c:v>3141286.03682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1173658.87314</c:v>
                </c:pt>
                <c:pt idx="1">
                  <c:v>1303271.9447399999</c:v>
                </c:pt>
                <c:pt idx="2">
                  <c:v>1511748.92515</c:v>
                </c:pt>
                <c:pt idx="3">
                  <c:v>1216492.76902</c:v>
                </c:pt>
                <c:pt idx="4">
                  <c:v>1380151.4239099999</c:v>
                </c:pt>
                <c:pt idx="5">
                  <c:v>1337693.1049500001</c:v>
                </c:pt>
                <c:pt idx="6">
                  <c:v>1263577.5703400001</c:v>
                </c:pt>
                <c:pt idx="7">
                  <c:v>1400138.31415</c:v>
                </c:pt>
                <c:pt idx="8">
                  <c:v>1399950.2045799999</c:v>
                </c:pt>
                <c:pt idx="9">
                  <c:v>1419515.5699499999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1173474.2985799999</c:v>
                </c:pt>
                <c:pt idx="2">
                  <c:v>1365461.8518999999</c:v>
                </c:pt>
                <c:pt idx="3">
                  <c:v>1395615.83901</c:v>
                </c:pt>
                <c:pt idx="4">
                  <c:v>1064241.48202</c:v>
                </c:pt>
                <c:pt idx="5">
                  <c:v>1356580.0254800001</c:v>
                </c:pt>
                <c:pt idx="6">
                  <c:v>1024631.0788200001</c:v>
                </c:pt>
                <c:pt idx="7">
                  <c:v>1253655.895</c:v>
                </c:pt>
                <c:pt idx="8">
                  <c:v>1334620.6197299999</c:v>
                </c:pt>
                <c:pt idx="9">
                  <c:v>1320588.2044500001</c:v>
                </c:pt>
                <c:pt idx="10">
                  <c:v>1423781.7828500001</c:v>
                </c:pt>
                <c:pt idx="11">
                  <c:v>1472913.00165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1623746.2251899999</c:v>
                </c:pt>
                <c:pt idx="1">
                  <c:v>1576666.6071500001</c:v>
                </c:pt>
                <c:pt idx="2">
                  <c:v>1989860.7431300001</c:v>
                </c:pt>
                <c:pt idx="3">
                  <c:v>1497652.46025</c:v>
                </c:pt>
                <c:pt idx="4">
                  <c:v>1647640.2400400001</c:v>
                </c:pt>
                <c:pt idx="5">
                  <c:v>1652186.2792100001</c:v>
                </c:pt>
                <c:pt idx="6">
                  <c:v>1551131.9291000001</c:v>
                </c:pt>
                <c:pt idx="7">
                  <c:v>1670535.8047</c:v>
                </c:pt>
                <c:pt idx="8">
                  <c:v>1671658.8499799999</c:v>
                </c:pt>
                <c:pt idx="9">
                  <c:v>1496787.8207700001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1591558.0122100001</c:v>
                </c:pt>
                <c:pt idx="1">
                  <c:v>1840234.04779</c:v>
                </c:pt>
                <c:pt idx="2">
                  <c:v>2014038.1791300001</c:v>
                </c:pt>
                <c:pt idx="3">
                  <c:v>2035670.0064399999</c:v>
                </c:pt>
                <c:pt idx="4">
                  <c:v>1335847.94732</c:v>
                </c:pt>
                <c:pt idx="5">
                  <c:v>1965673.6010400001</c:v>
                </c:pt>
                <c:pt idx="6">
                  <c:v>1617512.0688400001</c:v>
                </c:pt>
                <c:pt idx="7">
                  <c:v>1836844.14206</c:v>
                </c:pt>
                <c:pt idx="8">
                  <c:v>1919977.6007900001</c:v>
                </c:pt>
                <c:pt idx="9">
                  <c:v>1701768.3605299999</c:v>
                </c:pt>
                <c:pt idx="10">
                  <c:v>1630643.3578300001</c:v>
                </c:pt>
                <c:pt idx="11">
                  <c:v>1703963.5916200001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1050081.55247</c:v>
                </c:pt>
                <c:pt idx="1">
                  <c:v>1001441.3510800001</c:v>
                </c:pt>
                <c:pt idx="2">
                  <c:v>1224519.15176</c:v>
                </c:pt>
                <c:pt idx="3">
                  <c:v>997249.69831999997</c:v>
                </c:pt>
                <c:pt idx="4">
                  <c:v>1143138.23771</c:v>
                </c:pt>
                <c:pt idx="5">
                  <c:v>1089865.94035</c:v>
                </c:pt>
                <c:pt idx="6">
                  <c:v>987979.34852999996</c:v>
                </c:pt>
                <c:pt idx="7">
                  <c:v>1065382.28217</c:v>
                </c:pt>
                <c:pt idx="8">
                  <c:v>1017191.82687</c:v>
                </c:pt>
                <c:pt idx="9">
                  <c:v>973436.43322000001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1119856.0573100001</c:v>
                </c:pt>
                <c:pt idx="1">
                  <c:v>1241106.2379099999</c:v>
                </c:pt>
                <c:pt idx="2">
                  <c:v>1443490.79128</c:v>
                </c:pt>
                <c:pt idx="3">
                  <c:v>1496963.6429900001</c:v>
                </c:pt>
                <c:pt idx="4">
                  <c:v>1165758.5621799999</c:v>
                </c:pt>
                <c:pt idx="5">
                  <c:v>1343440.0805500001</c:v>
                </c:pt>
                <c:pt idx="6">
                  <c:v>978550.27092000004</c:v>
                </c:pt>
                <c:pt idx="7">
                  <c:v>1131631.90488</c:v>
                </c:pt>
                <c:pt idx="8">
                  <c:v>1187665.28415</c:v>
                </c:pt>
                <c:pt idx="9">
                  <c:v>1048139.47652</c:v>
                </c:pt>
                <c:pt idx="10">
                  <c:v>1127726.9217300001</c:v>
                </c:pt>
                <c:pt idx="11">
                  <c:v>1095916.2588800001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360462.28898999997</c:v>
                </c:pt>
                <c:pt idx="1">
                  <c:v>354125.73582</c:v>
                </c:pt>
                <c:pt idx="2">
                  <c:v>438197.83687</c:v>
                </c:pt>
                <c:pt idx="3">
                  <c:v>373616.83504999999</c:v>
                </c:pt>
                <c:pt idx="4">
                  <c:v>450033.32088000001</c:v>
                </c:pt>
                <c:pt idx="5">
                  <c:v>412030.94602999999</c:v>
                </c:pt>
                <c:pt idx="6">
                  <c:v>371957.51306999999</c:v>
                </c:pt>
                <c:pt idx="7">
                  <c:v>395593.28213000001</c:v>
                </c:pt>
                <c:pt idx="8">
                  <c:v>383092.17985999997</c:v>
                </c:pt>
                <c:pt idx="9">
                  <c:v>365629.85343999998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428029.62461</c:v>
                </c:pt>
                <c:pt idx="2">
                  <c:v>512999.46243999997</c:v>
                </c:pt>
                <c:pt idx="3">
                  <c:v>565765.46421000001</c:v>
                </c:pt>
                <c:pt idx="4">
                  <c:v>444256.31745999999</c:v>
                </c:pt>
                <c:pt idx="5">
                  <c:v>522786.63435000001</c:v>
                </c:pt>
                <c:pt idx="6">
                  <c:v>416802.49142999999</c:v>
                </c:pt>
                <c:pt idx="7">
                  <c:v>473859.94527999999</c:v>
                </c:pt>
                <c:pt idx="8">
                  <c:v>458797.53444000002</c:v>
                </c:pt>
                <c:pt idx="9">
                  <c:v>413607.78064000001</c:v>
                </c:pt>
                <c:pt idx="10">
                  <c:v>416755.06638999999</c:v>
                </c:pt>
                <c:pt idx="11">
                  <c:v>439725.59570000001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525530.46314999997</c:v>
                </c:pt>
                <c:pt idx="2">
                  <c:v>737605.20707999996</c:v>
                </c:pt>
                <c:pt idx="3">
                  <c:v>477350.15331000002</c:v>
                </c:pt>
                <c:pt idx="4">
                  <c:v>459247.62147999997</c:v>
                </c:pt>
                <c:pt idx="5">
                  <c:v>439036.50602999999</c:v>
                </c:pt>
                <c:pt idx="6">
                  <c:v>497501.10037</c:v>
                </c:pt>
                <c:pt idx="7">
                  <c:v>459877.56245000003</c:v>
                </c:pt>
                <c:pt idx="8">
                  <c:v>692835.56510999997</c:v>
                </c:pt>
                <c:pt idx="9">
                  <c:v>989707.77255999995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358702.97214999999</c:v>
                </c:pt>
                <c:pt idx="1">
                  <c:v>490368.09152999998</c:v>
                </c:pt>
                <c:pt idx="2">
                  <c:v>434421.48194000003</c:v>
                </c:pt>
                <c:pt idx="3">
                  <c:v>528519.02058999997</c:v>
                </c:pt>
                <c:pt idx="4">
                  <c:v>352247.50109999999</c:v>
                </c:pt>
                <c:pt idx="5">
                  <c:v>532181.44374000002</c:v>
                </c:pt>
                <c:pt idx="6">
                  <c:v>370694.84694999998</c:v>
                </c:pt>
                <c:pt idx="7">
                  <c:v>500628.32678</c:v>
                </c:pt>
                <c:pt idx="8">
                  <c:v>602816.76728999999</c:v>
                </c:pt>
                <c:pt idx="9">
                  <c:v>535010.77072000003</c:v>
                </c:pt>
                <c:pt idx="10">
                  <c:v>604023.04359999998</c:v>
                </c:pt>
                <c:pt idx="11">
                  <c:v>547052.33914000005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1105712.52085</c:v>
                </c:pt>
                <c:pt idx="1">
                  <c:v>1056082.50085</c:v>
                </c:pt>
                <c:pt idx="2">
                  <c:v>1388542.8390500001</c:v>
                </c:pt>
                <c:pt idx="3">
                  <c:v>1063463.0340400001</c:v>
                </c:pt>
                <c:pt idx="4">
                  <c:v>1249395.2218299999</c:v>
                </c:pt>
                <c:pt idx="5">
                  <c:v>1315176.2116100001</c:v>
                </c:pt>
                <c:pt idx="6">
                  <c:v>1153888.87326</c:v>
                </c:pt>
                <c:pt idx="7">
                  <c:v>1339462.1270000001</c:v>
                </c:pt>
                <c:pt idx="8">
                  <c:v>1373004.6630599999</c:v>
                </c:pt>
                <c:pt idx="9">
                  <c:v>1333514.6807500001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1746701.55259</c:v>
                </c:pt>
                <c:pt idx="2">
                  <c:v>2254350.4908799999</c:v>
                </c:pt>
                <c:pt idx="3">
                  <c:v>2016303.9983900001</c:v>
                </c:pt>
                <c:pt idx="4">
                  <c:v>1903111.08714</c:v>
                </c:pt>
                <c:pt idx="5">
                  <c:v>2283458.2668699999</c:v>
                </c:pt>
                <c:pt idx="6">
                  <c:v>1596973.6671500001</c:v>
                </c:pt>
                <c:pt idx="7">
                  <c:v>1804239.23915</c:v>
                </c:pt>
                <c:pt idx="8">
                  <c:v>1754877.41145</c:v>
                </c:pt>
                <c:pt idx="9">
                  <c:v>1376207.16842</c:v>
                </c:pt>
                <c:pt idx="10">
                  <c:v>1337396.81651</c:v>
                </c:pt>
                <c:pt idx="11">
                  <c:v>1327625.62167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467165.44588999997</c:v>
                </c:pt>
                <c:pt idx="4">
                  <c:v>546796.76945000002</c:v>
                </c:pt>
                <c:pt idx="5">
                  <c:v>482732.55312</c:v>
                </c:pt>
                <c:pt idx="6">
                  <c:v>462931.95773000002</c:v>
                </c:pt>
                <c:pt idx="7">
                  <c:v>495737.17434000003</c:v>
                </c:pt>
                <c:pt idx="8">
                  <c:v>487515.34730000002</c:v>
                </c:pt>
                <c:pt idx="9">
                  <c:v>502208.91710000002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515296.55952000001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19324785.747000001</c:v>
                </c:pt>
                <c:pt idx="1">
                  <c:v>18571261.833999999</c:v>
                </c:pt>
                <c:pt idx="2">
                  <c:v>23562035.449999999</c:v>
                </c:pt>
                <c:pt idx="3">
                  <c:v>19257716.916999999</c:v>
                </c:pt>
                <c:pt idx="4">
                  <c:v>21637283.028999999</c:v>
                </c:pt>
                <c:pt idx="5">
                  <c:v>20832582.124000002</c:v>
                </c:pt>
                <c:pt idx="6">
                  <c:v>19951047.127999999</c:v>
                </c:pt>
                <c:pt idx="7">
                  <c:v>21577819.704</c:v>
                </c:pt>
                <c:pt idx="8">
                  <c:v>22489610.311000001</c:v>
                </c:pt>
                <c:pt idx="9">
                  <c:v>22873313.885000002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185363.21223</c:v>
                </c:pt>
                <c:pt idx="6">
                  <c:v>202576.08718999999</c:v>
                </c:pt>
                <c:pt idx="7">
                  <c:v>304394.69546000002</c:v>
                </c:pt>
                <c:pt idx="8">
                  <c:v>179322.18877000001</c:v>
                </c:pt>
                <c:pt idx="9">
                  <c:v>96964.186809999999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417832.33283000003</c:v>
                </c:pt>
                <c:pt idx="4">
                  <c:v>549934.89242000005</c:v>
                </c:pt>
                <c:pt idx="5">
                  <c:v>332637.98361</c:v>
                </c:pt>
                <c:pt idx="6">
                  <c:v>657172.97959999996</c:v>
                </c:pt>
                <c:pt idx="7">
                  <c:v>375950.40571999998</c:v>
                </c:pt>
                <c:pt idx="8">
                  <c:v>430316.97447999998</c:v>
                </c:pt>
                <c:pt idx="9">
                  <c:v>514736.87790999998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326941.74854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464523.28284</c:v>
                </c:pt>
                <c:pt idx="10">
                  <c:v>503261.04168000002</c:v>
                </c:pt>
                <c:pt idx="11">
                  <c:v>647435.86632000003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525308.77292999998</c:v>
                </c:pt>
                <c:pt idx="1">
                  <c:v>565895.15046000003</c:v>
                </c:pt>
                <c:pt idx="2">
                  <c:v>673512.83889999997</c:v>
                </c:pt>
                <c:pt idx="3">
                  <c:v>560661.05801000004</c:v>
                </c:pt>
                <c:pt idx="4">
                  <c:v>637755.30614999996</c:v>
                </c:pt>
                <c:pt idx="5">
                  <c:v>616699.85664999997</c:v>
                </c:pt>
                <c:pt idx="6">
                  <c:v>569249.96654000005</c:v>
                </c:pt>
                <c:pt idx="7">
                  <c:v>602753.04189999995</c:v>
                </c:pt>
                <c:pt idx="8">
                  <c:v>605479.56284000003</c:v>
                </c:pt>
                <c:pt idx="9">
                  <c:v>612211.64920999995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616156.96008999995</c:v>
                </c:pt>
                <c:pt idx="3">
                  <c:v>634958.22169999999</c:v>
                </c:pt>
                <c:pt idx="4">
                  <c:v>494698.33889999997</c:v>
                </c:pt>
                <c:pt idx="5">
                  <c:v>619959.08288</c:v>
                </c:pt>
                <c:pt idx="6">
                  <c:v>458391.53563</c:v>
                </c:pt>
                <c:pt idx="7">
                  <c:v>544491.95169999998</c:v>
                </c:pt>
                <c:pt idx="8">
                  <c:v>576740.81547000003</c:v>
                </c:pt>
                <c:pt idx="9">
                  <c:v>551121.03616000002</c:v>
                </c:pt>
                <c:pt idx="10">
                  <c:v>598845.03720999998</c:v>
                </c:pt>
                <c:pt idx="11">
                  <c:v>586353.97372999997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2742208.8216399997</c:v>
                </c:pt>
                <c:pt idx="2">
                  <c:v>2963191.9598599998</c:v>
                </c:pt>
                <c:pt idx="3">
                  <c:v>2748370.5377000002</c:v>
                </c:pt>
                <c:pt idx="4">
                  <c:v>2407877.16952</c:v>
                </c:pt>
                <c:pt idx="5">
                  <c:v>2983981.6145700002</c:v>
                </c:pt>
                <c:pt idx="6">
                  <c:v>2311534.5773099996</c:v>
                </c:pt>
                <c:pt idx="7">
                  <c:v>2759584.1718899999</c:v>
                </c:pt>
                <c:pt idx="8">
                  <c:v>2981817.21863</c:v>
                </c:pt>
                <c:pt idx="9">
                  <c:v>3023908.7006300003</c:v>
                </c:pt>
                <c:pt idx="10">
                  <c:v>3317424.6670199996</c:v>
                </c:pt>
                <c:pt idx="11">
                  <c:v>3425225.9226499996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2859031.4596799999</c:v>
                </c:pt>
                <c:pt idx="1">
                  <c:v>2543755.3728900002</c:v>
                </c:pt>
                <c:pt idx="2">
                  <c:v>3180816.3393099997</c:v>
                </c:pt>
                <c:pt idx="3">
                  <c:v>2551973.61962</c:v>
                </c:pt>
                <c:pt idx="4">
                  <c:v>2885764.45945</c:v>
                </c:pt>
                <c:pt idx="5">
                  <c:v>2567426.5372599997</c:v>
                </c:pt>
                <c:pt idx="6">
                  <c:v>2845308.6741599999</c:v>
                </c:pt>
                <c:pt idx="7">
                  <c:v>2822619.6130599999</c:v>
                </c:pt>
                <c:pt idx="8">
                  <c:v>3063764.0042399997</c:v>
                </c:pt>
                <c:pt idx="9">
                  <c:v>3246058.9331699996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19324785.747000001</c:v>
                </c:pt>
                <c:pt idx="1">
                  <c:v>18571261.833999999</c:v>
                </c:pt>
                <c:pt idx="2">
                  <c:v>23562035.449999999</c:v>
                </c:pt>
                <c:pt idx="3">
                  <c:v>19257716.916999999</c:v>
                </c:pt>
                <c:pt idx="4">
                  <c:v>21637283.028999999</c:v>
                </c:pt>
                <c:pt idx="5">
                  <c:v>20832582.124000002</c:v>
                </c:pt>
                <c:pt idx="6">
                  <c:v>19951047.127999999</c:v>
                </c:pt>
                <c:pt idx="7">
                  <c:v>21577819.704</c:v>
                </c:pt>
                <c:pt idx="8">
                  <c:v>22489610.311000001</c:v>
                </c:pt>
                <c:pt idx="9">
                  <c:v>22873313.885000002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210077456.12899998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981705.65868999995</c:v>
                </c:pt>
                <c:pt idx="1">
                  <c:v>822190.35696999996</c:v>
                </c:pt>
                <c:pt idx="2">
                  <c:v>1114317.13212</c:v>
                </c:pt>
                <c:pt idx="3">
                  <c:v>857028.44646000001</c:v>
                </c:pt>
                <c:pt idx="4">
                  <c:v>937006.82704999996</c:v>
                </c:pt>
                <c:pt idx="5">
                  <c:v>772360.29064000002</c:v>
                </c:pt>
                <c:pt idx="6">
                  <c:v>1143153.3836300001</c:v>
                </c:pt>
                <c:pt idx="7">
                  <c:v>1129677.86999</c:v>
                </c:pt>
                <c:pt idx="8">
                  <c:v>1198169.9453400001</c:v>
                </c:pt>
                <c:pt idx="9">
                  <c:v>1206591.06501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938093.24592000002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994700.73366000003</c:v>
                </c:pt>
                <c:pt idx="6">
                  <c:v>826188.48288000003</c:v>
                </c:pt>
                <c:pt idx="7">
                  <c:v>993070.82701000001</c:v>
                </c:pt>
                <c:pt idx="8">
                  <c:v>1008996.6328500001</c:v>
                </c:pt>
                <c:pt idx="9">
                  <c:v>1039700.78813</c:v>
                </c:pt>
                <c:pt idx="10">
                  <c:v>1072880.19361</c:v>
                </c:pt>
                <c:pt idx="11">
                  <c:v>1122200.5348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308067.32037999999</c:v>
                </c:pt>
                <c:pt idx="2">
                  <c:v>306941.33895</c:v>
                </c:pt>
                <c:pt idx="3">
                  <c:v>234997.55277000001</c:v>
                </c:pt>
                <c:pt idx="4">
                  <c:v>248971.49520999999</c:v>
                </c:pt>
                <c:pt idx="5">
                  <c:v>272491.36661000003</c:v>
                </c:pt>
                <c:pt idx="6">
                  <c:v>197141.90182999999</c:v>
                </c:pt>
                <c:pt idx="7">
                  <c:v>157675.14324999999</c:v>
                </c:pt>
                <c:pt idx="8">
                  <c:v>244256.13717999999</c:v>
                </c:pt>
                <c:pt idx="9">
                  <c:v>314097.67404000001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178508.83384000001</c:v>
                </c:pt>
                <c:pt idx="9">
                  <c:v>238876.24402000001</c:v>
                </c:pt>
                <c:pt idx="10">
                  <c:v>354076.34114999999</c:v>
                </c:pt>
                <c:pt idx="11">
                  <c:v>414746.53094999999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170702.45671</c:v>
                </c:pt>
                <c:pt idx="2">
                  <c:v>208492.76095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169902.77272000001</c:v>
                </c:pt>
                <c:pt idx="6">
                  <c:v>185623.00185</c:v>
                </c:pt>
                <c:pt idx="7">
                  <c:v>222617.66886999999</c:v>
                </c:pt>
                <c:pt idx="8">
                  <c:v>218807.24085999999</c:v>
                </c:pt>
                <c:pt idx="9">
                  <c:v>239749.73276000001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229732.79753000001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261484.11749999999</c:v>
                </c:pt>
                <c:pt idx="9">
                  <c:v>246193.94370999999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3449002</xdr:colOff>
      <xdr:row>3</xdr:row>
      <xdr:rowOff>130492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436720</xdr:colOff>
      <xdr:row>3</xdr:row>
      <xdr:rowOff>130492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174783</xdr:colOff>
      <xdr:row>3</xdr:row>
      <xdr:rowOff>139065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O8" sqref="O8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49" t="s">
        <v>122</v>
      </c>
      <c r="C1" s="149"/>
      <c r="D1" s="149"/>
      <c r="E1" s="149"/>
      <c r="F1" s="149"/>
      <c r="G1" s="149"/>
      <c r="H1" s="149"/>
      <c r="I1" s="149"/>
      <c r="J1" s="149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6" t="s">
        <v>123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7.399999999999999" x14ac:dyDescent="0.25">
      <c r="A6" s="3"/>
      <c r="B6" s="145" t="s">
        <v>124</v>
      </c>
      <c r="C6" s="145"/>
      <c r="D6" s="145"/>
      <c r="E6" s="145"/>
      <c r="F6" s="145" t="s">
        <v>125</v>
      </c>
      <c r="G6" s="145"/>
      <c r="H6" s="145"/>
      <c r="I6" s="145"/>
      <c r="J6" s="145" t="s">
        <v>103</v>
      </c>
      <c r="K6" s="145"/>
      <c r="L6" s="145"/>
      <c r="M6" s="145"/>
    </row>
    <row r="7" spans="1:13" ht="28.2" x14ac:dyDescent="0.3">
      <c r="A7" s="4" t="s">
        <v>1</v>
      </c>
      <c r="B7" s="5">
        <v>2022</v>
      </c>
      <c r="C7" s="6">
        <v>2023</v>
      </c>
      <c r="D7" s="7" t="s">
        <v>116</v>
      </c>
      <c r="E7" s="7" t="s">
        <v>117</v>
      </c>
      <c r="F7" s="5">
        <v>2022</v>
      </c>
      <c r="G7" s="6">
        <v>2023</v>
      </c>
      <c r="H7" s="7" t="s">
        <v>116</v>
      </c>
      <c r="I7" s="7" t="s">
        <v>117</v>
      </c>
      <c r="J7" s="5" t="s">
        <v>126</v>
      </c>
      <c r="K7" s="5" t="s">
        <v>127</v>
      </c>
      <c r="L7" s="7" t="s">
        <v>116</v>
      </c>
      <c r="M7" s="7" t="s">
        <v>117</v>
      </c>
    </row>
    <row r="8" spans="1:13" ht="16.8" x14ac:dyDescent="0.3">
      <c r="A8" s="85" t="s">
        <v>2</v>
      </c>
      <c r="B8" s="8">
        <f>B9+B18+B20</f>
        <v>3023908.7006300003</v>
      </c>
      <c r="C8" s="8">
        <f>C9+C18+C20</f>
        <v>3246058.9331699996</v>
      </c>
      <c r="D8" s="10">
        <f t="shared" ref="D8:D46" si="0">(C8-B8)/B8*100</f>
        <v>7.3464596498471186</v>
      </c>
      <c r="E8" s="10">
        <f t="shared" ref="E8:E44" si="1">C8/C$46*100</f>
        <v>14.191467618073128</v>
      </c>
      <c r="F8" s="8">
        <f>F9+F18+F20</f>
        <v>27472032.151450001</v>
      </c>
      <c r="G8" s="8">
        <f>G9+G18+G20</f>
        <v>28566519.012840003</v>
      </c>
      <c r="H8" s="10">
        <f t="shared" ref="H8:H46" si="2">(G8-F8)/F8*100</f>
        <v>3.9840040058057156</v>
      </c>
      <c r="I8" s="10">
        <f t="shared" ref="I8:I45" si="3">G8/G$46*100</f>
        <v>13.598088790307166</v>
      </c>
      <c r="J8" s="8">
        <f>J9+J18+J20</f>
        <v>33702626.468339995</v>
      </c>
      <c r="K8" s="8">
        <f>K9+K18+K20</f>
        <v>35309169.602509998</v>
      </c>
      <c r="L8" s="10">
        <f t="shared" ref="L8:L46" si="4">(K8-J8)/J8*100</f>
        <v>4.7668187987638841</v>
      </c>
      <c r="M8" s="10">
        <f t="shared" ref="M8:M45" si="5">K8/K$46*100</f>
        <v>13.855032974322024</v>
      </c>
    </row>
    <row r="9" spans="1:13" ht="15.6" x14ac:dyDescent="0.3">
      <c r="A9" s="9" t="s">
        <v>3</v>
      </c>
      <c r="B9" s="8">
        <f>B10+B11+B12+B13+B14+B15+B16+B17</f>
        <v>2012284.51768</v>
      </c>
      <c r="C9" s="8">
        <f>C10+C11+C12+C13+C14+C15+C16+C17</f>
        <v>2275614.6304199998</v>
      </c>
      <c r="D9" s="10">
        <f t="shared" si="0"/>
        <v>13.086127256179356</v>
      </c>
      <c r="E9" s="10">
        <f t="shared" si="1"/>
        <v>9.9487754238895665</v>
      </c>
      <c r="F9" s="8">
        <f>F10+F11+F12+F13+F14+F15+F16+F17</f>
        <v>17198393.800779998</v>
      </c>
      <c r="G9" s="8">
        <f>G10+G11+G12+G13+G14+G15+G16+G17</f>
        <v>19071102.584490001</v>
      </c>
      <c r="H9" s="10">
        <f t="shared" si="2"/>
        <v>10.888858607395477</v>
      </c>
      <c r="I9" s="10">
        <f t="shared" si="3"/>
        <v>9.0781290557798915</v>
      </c>
      <c r="J9" s="8">
        <f>J10+J11+J12+J13+J14+J15+J16+J17</f>
        <v>21293227.127309997</v>
      </c>
      <c r="K9" s="8">
        <f>K10+K11+K12+K13+K14+K15+K16+K17</f>
        <v>23588229.380979996</v>
      </c>
      <c r="L9" s="10">
        <f t="shared" si="4"/>
        <v>10.778085632339424</v>
      </c>
      <c r="M9" s="10">
        <f t="shared" si="5"/>
        <v>9.2558306966278057</v>
      </c>
    </row>
    <row r="10" spans="1:13" ht="13.8" x14ac:dyDescent="0.25">
      <c r="A10" s="11" t="s">
        <v>128</v>
      </c>
      <c r="B10" s="12">
        <v>1039700.78813</v>
      </c>
      <c r="C10" s="12">
        <v>1206591.06501</v>
      </c>
      <c r="D10" s="13">
        <f t="shared" si="0"/>
        <v>16.051760158821072</v>
      </c>
      <c r="E10" s="13">
        <f t="shared" si="1"/>
        <v>5.2751038659127811</v>
      </c>
      <c r="F10" s="12">
        <v>9266959.0888800006</v>
      </c>
      <c r="G10" s="12">
        <v>10162200.9759</v>
      </c>
      <c r="H10" s="13">
        <f t="shared" si="2"/>
        <v>9.6605788202330114</v>
      </c>
      <c r="I10" s="13">
        <f t="shared" si="3"/>
        <v>4.8373591165630874</v>
      </c>
      <c r="J10" s="12">
        <v>11112116.093040001</v>
      </c>
      <c r="K10" s="12">
        <v>12357281.70431</v>
      </c>
      <c r="L10" s="13">
        <f t="shared" si="4"/>
        <v>11.205476984261354</v>
      </c>
      <c r="M10" s="13">
        <f t="shared" si="5"/>
        <v>4.8488975360675317</v>
      </c>
    </row>
    <row r="11" spans="1:13" ht="13.8" x14ac:dyDescent="0.25">
      <c r="A11" s="11" t="s">
        <v>129</v>
      </c>
      <c r="B11" s="12">
        <v>238876.24402000001</v>
      </c>
      <c r="C11" s="12">
        <v>314097.67404000001</v>
      </c>
      <c r="D11" s="13">
        <f t="shared" si="0"/>
        <v>31.489707286967413</v>
      </c>
      <c r="E11" s="13">
        <f t="shared" si="1"/>
        <v>1.373205804892053</v>
      </c>
      <c r="F11" s="12">
        <v>2183149.3496599998</v>
      </c>
      <c r="G11" s="12">
        <v>2608816.3920100001</v>
      </c>
      <c r="H11" s="13">
        <f t="shared" si="2"/>
        <v>19.497843444210218</v>
      </c>
      <c r="I11" s="13">
        <f t="shared" si="3"/>
        <v>1.2418354830077687</v>
      </c>
      <c r="J11" s="12">
        <v>2957496.51566</v>
      </c>
      <c r="K11" s="12">
        <v>3377639.2641099999</v>
      </c>
      <c r="L11" s="13">
        <f t="shared" si="4"/>
        <v>14.206026827938292</v>
      </c>
      <c r="M11" s="13">
        <f t="shared" si="5"/>
        <v>1.3253583674276548</v>
      </c>
    </row>
    <row r="12" spans="1:13" ht="13.8" x14ac:dyDescent="0.25">
      <c r="A12" s="11" t="s">
        <v>130</v>
      </c>
      <c r="B12" s="12">
        <v>246193.94370999999</v>
      </c>
      <c r="C12" s="12">
        <v>239749.73276000001</v>
      </c>
      <c r="D12" s="13">
        <f t="shared" si="0"/>
        <v>-2.6175343117257297</v>
      </c>
      <c r="E12" s="13">
        <f t="shared" si="1"/>
        <v>1.0481635235077349</v>
      </c>
      <c r="F12" s="12">
        <v>2056272.7728200001</v>
      </c>
      <c r="G12" s="12">
        <v>1940027.24545</v>
      </c>
      <c r="H12" s="13">
        <f t="shared" si="2"/>
        <v>-5.6532153178578222</v>
      </c>
      <c r="I12" s="13">
        <f t="shared" si="3"/>
        <v>0.92348188196771985</v>
      </c>
      <c r="J12" s="12">
        <v>2432053.2159099998</v>
      </c>
      <c r="K12" s="12">
        <v>2408284.2656899998</v>
      </c>
      <c r="L12" s="13">
        <f t="shared" si="4"/>
        <v>-0.97732031784947548</v>
      </c>
      <c r="M12" s="13">
        <f t="shared" si="5"/>
        <v>0.944991295130994</v>
      </c>
    </row>
    <row r="13" spans="1:13" ht="13.8" x14ac:dyDescent="0.25">
      <c r="A13" s="11" t="s">
        <v>131</v>
      </c>
      <c r="B13" s="12">
        <v>176556.85975999999</v>
      </c>
      <c r="C13" s="12">
        <v>184168.58309999999</v>
      </c>
      <c r="D13" s="13">
        <f t="shared" si="0"/>
        <v>4.3112022667071006</v>
      </c>
      <c r="E13" s="13">
        <f t="shared" si="1"/>
        <v>0.8051679088825654</v>
      </c>
      <c r="F13" s="12">
        <v>1255431.4582100001</v>
      </c>
      <c r="G13" s="12">
        <v>1260097.2020700001</v>
      </c>
      <c r="H13" s="13">
        <f t="shared" si="2"/>
        <v>0.37164465088778997</v>
      </c>
      <c r="I13" s="13">
        <f t="shared" si="3"/>
        <v>0.59982504800335457</v>
      </c>
      <c r="J13" s="12">
        <v>1601252.8597800001</v>
      </c>
      <c r="K13" s="12">
        <v>1573204.6676099999</v>
      </c>
      <c r="L13" s="13">
        <f t="shared" si="4"/>
        <v>-1.7516404107377381</v>
      </c>
      <c r="M13" s="13">
        <f t="shared" si="5"/>
        <v>0.61731280544033007</v>
      </c>
    </row>
    <row r="14" spans="1:13" ht="13.8" x14ac:dyDescent="0.25">
      <c r="A14" s="11" t="s">
        <v>132</v>
      </c>
      <c r="B14" s="12">
        <v>177423.31140999999</v>
      </c>
      <c r="C14" s="12">
        <v>205352.77867999999</v>
      </c>
      <c r="D14" s="13">
        <f t="shared" si="0"/>
        <v>15.741712319560405</v>
      </c>
      <c r="E14" s="13">
        <f t="shared" si="1"/>
        <v>0.89778324082138117</v>
      </c>
      <c r="F14" s="12">
        <v>1320336.8197699999</v>
      </c>
      <c r="G14" s="12">
        <v>1414103.7086400001</v>
      </c>
      <c r="H14" s="13">
        <f t="shared" si="2"/>
        <v>7.1017400610197443</v>
      </c>
      <c r="I14" s="13">
        <f t="shared" si="3"/>
        <v>0.67313444036168102</v>
      </c>
      <c r="J14" s="12">
        <v>1845325.28317</v>
      </c>
      <c r="K14" s="12">
        <v>1840709.5868200001</v>
      </c>
      <c r="L14" s="13">
        <f t="shared" si="4"/>
        <v>-0.25012914482322451</v>
      </c>
      <c r="M14" s="13">
        <f t="shared" si="5"/>
        <v>0.72227957521065156</v>
      </c>
    </row>
    <row r="15" spans="1:13" ht="13.8" x14ac:dyDescent="0.25">
      <c r="A15" s="11" t="s">
        <v>133</v>
      </c>
      <c r="B15" s="12">
        <v>37697.34519</v>
      </c>
      <c r="C15" s="12">
        <v>42113.789499999999</v>
      </c>
      <c r="D15" s="13">
        <f t="shared" si="0"/>
        <v>11.715531392835461</v>
      </c>
      <c r="E15" s="13">
        <f t="shared" si="1"/>
        <v>0.18411756911016569</v>
      </c>
      <c r="F15" s="12">
        <v>327833.22917000001</v>
      </c>
      <c r="G15" s="12">
        <v>784629.58028999995</v>
      </c>
      <c r="H15" s="13">
        <f t="shared" si="2"/>
        <v>139.33802631188595</v>
      </c>
      <c r="I15" s="13">
        <f t="shared" si="3"/>
        <v>0.37349537391969895</v>
      </c>
      <c r="J15" s="12">
        <v>398141.93550999998</v>
      </c>
      <c r="K15" s="12">
        <v>952259.07181999995</v>
      </c>
      <c r="L15" s="13">
        <f t="shared" si="4"/>
        <v>139.17577800494777</v>
      </c>
      <c r="M15" s="13">
        <f t="shared" si="5"/>
        <v>0.3736587687756186</v>
      </c>
    </row>
    <row r="16" spans="1:13" ht="13.8" x14ac:dyDescent="0.25">
      <c r="A16" s="11" t="s">
        <v>134</v>
      </c>
      <c r="B16" s="12">
        <v>87581.333559999999</v>
      </c>
      <c r="C16" s="12">
        <v>75895.714399999997</v>
      </c>
      <c r="D16" s="13">
        <f t="shared" si="0"/>
        <v>-13.342591035102757</v>
      </c>
      <c r="E16" s="13">
        <f t="shared" si="1"/>
        <v>0.33180900144850173</v>
      </c>
      <c r="F16" s="12">
        <v>674258.96355999995</v>
      </c>
      <c r="G16" s="12">
        <v>787233.86253000004</v>
      </c>
      <c r="H16" s="13">
        <f t="shared" si="2"/>
        <v>16.755416698282698</v>
      </c>
      <c r="I16" s="13">
        <f t="shared" si="3"/>
        <v>0.37473505107877542</v>
      </c>
      <c r="J16" s="12">
        <v>809376.20261000004</v>
      </c>
      <c r="K16" s="12">
        <v>941846.05614999996</v>
      </c>
      <c r="L16" s="13">
        <f t="shared" si="4"/>
        <v>16.366907392733271</v>
      </c>
      <c r="M16" s="13">
        <f t="shared" si="5"/>
        <v>0.36957278552837375</v>
      </c>
    </row>
    <row r="17" spans="1:13" ht="13.8" x14ac:dyDescent="0.25">
      <c r="A17" s="11" t="s">
        <v>135</v>
      </c>
      <c r="B17" s="12">
        <v>8254.6918999999998</v>
      </c>
      <c r="C17" s="12">
        <v>7645.2929299999996</v>
      </c>
      <c r="D17" s="13">
        <f t="shared" si="0"/>
        <v>-7.3824556674247308</v>
      </c>
      <c r="E17" s="13">
        <f t="shared" si="1"/>
        <v>3.3424509314383496E-2</v>
      </c>
      <c r="F17" s="12">
        <v>114152.11871</v>
      </c>
      <c r="G17" s="12">
        <v>113993.6176</v>
      </c>
      <c r="H17" s="13">
        <f t="shared" si="2"/>
        <v>-0.13885078243940852</v>
      </c>
      <c r="I17" s="13">
        <f t="shared" si="3"/>
        <v>5.4262660877805555E-2</v>
      </c>
      <c r="J17" s="12">
        <v>137465.02163</v>
      </c>
      <c r="K17" s="12">
        <v>137004.76446999999</v>
      </c>
      <c r="L17" s="13">
        <f t="shared" si="4"/>
        <v>-0.33481765364198146</v>
      </c>
      <c r="M17" s="13">
        <f t="shared" si="5"/>
        <v>5.3759563046652227E-2</v>
      </c>
    </row>
    <row r="18" spans="1:13" ht="15.6" x14ac:dyDescent="0.3">
      <c r="A18" s="9" t="s">
        <v>12</v>
      </c>
      <c r="B18" s="8">
        <f>B19</f>
        <v>308775.10398000001</v>
      </c>
      <c r="C18" s="8">
        <f>C19</f>
        <v>292407.00770000002</v>
      </c>
      <c r="D18" s="10">
        <f t="shared" si="0"/>
        <v>-5.3009766878939146</v>
      </c>
      <c r="E18" s="10">
        <f t="shared" si="1"/>
        <v>1.2783762299163675</v>
      </c>
      <c r="F18" s="8">
        <f>F19</f>
        <v>3356228.9516199999</v>
      </c>
      <c r="G18" s="8">
        <f>G19</f>
        <v>2874056.8122999999</v>
      </c>
      <c r="H18" s="10">
        <f t="shared" si="2"/>
        <v>-14.366485310463192</v>
      </c>
      <c r="I18" s="10">
        <f t="shared" si="3"/>
        <v>1.3680938760678627</v>
      </c>
      <c r="J18" s="8">
        <f>J19</f>
        <v>4084821.3221900002</v>
      </c>
      <c r="K18" s="8">
        <f>K19</f>
        <v>3581408.3764800001</v>
      </c>
      <c r="L18" s="10">
        <f t="shared" si="4"/>
        <v>-12.323989374401933</v>
      </c>
      <c r="M18" s="10">
        <f t="shared" si="5"/>
        <v>1.4053157213619707</v>
      </c>
    </row>
    <row r="19" spans="1:13" ht="13.8" x14ac:dyDescent="0.25">
      <c r="A19" s="11" t="s">
        <v>136</v>
      </c>
      <c r="B19" s="12">
        <v>308775.10398000001</v>
      </c>
      <c r="C19" s="12">
        <v>292407.00770000002</v>
      </c>
      <c r="D19" s="13">
        <f t="shared" si="0"/>
        <v>-5.3009766878939146</v>
      </c>
      <c r="E19" s="13">
        <f t="shared" si="1"/>
        <v>1.2783762299163675</v>
      </c>
      <c r="F19" s="12">
        <v>3356228.9516199999</v>
      </c>
      <c r="G19" s="12">
        <v>2874056.8122999999</v>
      </c>
      <c r="H19" s="13">
        <f t="shared" si="2"/>
        <v>-14.366485310463192</v>
      </c>
      <c r="I19" s="13">
        <f t="shared" si="3"/>
        <v>1.3680938760678627</v>
      </c>
      <c r="J19" s="12">
        <v>4084821.3221900002</v>
      </c>
      <c r="K19" s="12">
        <v>3581408.3764800001</v>
      </c>
      <c r="L19" s="13">
        <f t="shared" si="4"/>
        <v>-12.323989374401933</v>
      </c>
      <c r="M19" s="13">
        <f t="shared" si="5"/>
        <v>1.4053157213619707</v>
      </c>
    </row>
    <row r="20" spans="1:13" ht="15.6" x14ac:dyDescent="0.3">
      <c r="A20" s="9" t="s">
        <v>109</v>
      </c>
      <c r="B20" s="8">
        <f>B21</f>
        <v>702849.07897000003</v>
      </c>
      <c r="C20" s="8">
        <f>C21</f>
        <v>678037.29504999996</v>
      </c>
      <c r="D20" s="10">
        <f t="shared" si="0"/>
        <v>-3.5301723602399604</v>
      </c>
      <c r="E20" s="10">
        <f t="shared" si="1"/>
        <v>2.964315964267195</v>
      </c>
      <c r="F20" s="8">
        <f>F21</f>
        <v>6917409.3990500001</v>
      </c>
      <c r="G20" s="8">
        <f>G21</f>
        <v>6621359.6160500003</v>
      </c>
      <c r="H20" s="10">
        <f t="shared" si="2"/>
        <v>-4.2797782510987092</v>
      </c>
      <c r="I20" s="10">
        <f t="shared" si="3"/>
        <v>3.1518658584594119</v>
      </c>
      <c r="J20" s="8">
        <f>J21</f>
        <v>8324578.01884</v>
      </c>
      <c r="K20" s="8">
        <f>K21</f>
        <v>8139531.8450499997</v>
      </c>
      <c r="L20" s="10">
        <f t="shared" si="4"/>
        <v>-2.2228895371177733</v>
      </c>
      <c r="M20" s="10">
        <f t="shared" si="5"/>
        <v>3.1938865563322474</v>
      </c>
    </row>
    <row r="21" spans="1:13" ht="13.8" x14ac:dyDescent="0.25">
      <c r="A21" s="11" t="s">
        <v>137</v>
      </c>
      <c r="B21" s="12">
        <v>702849.07897000003</v>
      </c>
      <c r="C21" s="12">
        <v>678037.29504999996</v>
      </c>
      <c r="D21" s="13">
        <f t="shared" si="0"/>
        <v>-3.5301723602399604</v>
      </c>
      <c r="E21" s="13">
        <f t="shared" si="1"/>
        <v>2.964315964267195</v>
      </c>
      <c r="F21" s="12">
        <v>6917409.3990500001</v>
      </c>
      <c r="G21" s="12">
        <v>6621359.6160500003</v>
      </c>
      <c r="H21" s="13">
        <f t="shared" si="2"/>
        <v>-4.2797782510987092</v>
      </c>
      <c r="I21" s="13">
        <f t="shared" si="3"/>
        <v>3.1518658584594119</v>
      </c>
      <c r="J21" s="12">
        <v>8324578.01884</v>
      </c>
      <c r="K21" s="12">
        <v>8139531.8450499997</v>
      </c>
      <c r="L21" s="13">
        <f t="shared" si="4"/>
        <v>-2.2228895371177733</v>
      </c>
      <c r="M21" s="13">
        <f t="shared" si="5"/>
        <v>3.1938865563322474</v>
      </c>
    </row>
    <row r="22" spans="1:13" ht="16.8" x14ac:dyDescent="0.3">
      <c r="A22" s="85" t="s">
        <v>14</v>
      </c>
      <c r="B22" s="8">
        <f>B23+B27+B29</f>
        <v>15003361.594760001</v>
      </c>
      <c r="C22" s="8">
        <f>C23+C27+C29</f>
        <v>15843937.461009998</v>
      </c>
      <c r="D22" s="10">
        <f t="shared" si="0"/>
        <v>5.6025835339699643</v>
      </c>
      <c r="E22" s="10">
        <f t="shared" si="1"/>
        <v>69.268220340386392</v>
      </c>
      <c r="F22" s="8">
        <f>F23+F27+F29</f>
        <v>154136956.13775</v>
      </c>
      <c r="G22" s="8">
        <f>G23+G27+G29</f>
        <v>148928517.99992001</v>
      </c>
      <c r="H22" s="10">
        <f t="shared" si="2"/>
        <v>-3.3790975690315839</v>
      </c>
      <c r="I22" s="10">
        <f t="shared" si="3"/>
        <v>70.892194119329531</v>
      </c>
      <c r="J22" s="8">
        <f>J23+J27+J29</f>
        <v>187262075.77451995</v>
      </c>
      <c r="K22" s="8">
        <f>K23+K27+K29</f>
        <v>180493929.61927</v>
      </c>
      <c r="L22" s="10">
        <f t="shared" si="4"/>
        <v>-3.6142641948492535</v>
      </c>
      <c r="M22" s="10">
        <f t="shared" si="5"/>
        <v>70.824360207048755</v>
      </c>
    </row>
    <row r="23" spans="1:13" ht="15.6" x14ac:dyDescent="0.3">
      <c r="A23" s="9" t="s">
        <v>15</v>
      </c>
      <c r="B23" s="8">
        <f>B24+B25+B26</f>
        <v>1256339.46639</v>
      </c>
      <c r="C23" s="8">
        <f>C24+C25+C26</f>
        <v>1251082.57228</v>
      </c>
      <c r="D23" s="10">
        <f>(C23-B23)/B23*100</f>
        <v>-0.41842943333662008</v>
      </c>
      <c r="E23" s="10">
        <f t="shared" si="1"/>
        <v>5.469616595872635</v>
      </c>
      <c r="F23" s="8">
        <f>F24+F25+F26</f>
        <v>12648602.768309999</v>
      </c>
      <c r="G23" s="8">
        <f>G24+G25+G26</f>
        <v>11848363.705949999</v>
      </c>
      <c r="H23" s="10">
        <f t="shared" si="2"/>
        <v>-6.3266992965019888</v>
      </c>
      <c r="I23" s="10">
        <f t="shared" si="3"/>
        <v>5.639997705738784</v>
      </c>
      <c r="J23" s="8">
        <f>J24+J25+J26</f>
        <v>15386115.595999999</v>
      </c>
      <c r="K23" s="8">
        <f>K24+K25+K26</f>
        <v>14360014.110520002</v>
      </c>
      <c r="L23" s="10">
        <f t="shared" si="4"/>
        <v>-6.6690093355775772</v>
      </c>
      <c r="M23" s="10">
        <f t="shared" si="5"/>
        <v>5.6347535570148599</v>
      </c>
    </row>
    <row r="24" spans="1:13" ht="13.8" x14ac:dyDescent="0.25">
      <c r="A24" s="11" t="s">
        <v>138</v>
      </c>
      <c r="B24" s="12">
        <v>831448.66772999999</v>
      </c>
      <c r="C24" s="12">
        <v>841445.90318000002</v>
      </c>
      <c r="D24" s="13">
        <f t="shared" si="0"/>
        <v>1.2023875721990434</v>
      </c>
      <c r="E24" s="13">
        <f t="shared" si="1"/>
        <v>3.6787231942451877</v>
      </c>
      <c r="F24" s="12">
        <v>8710948.7528900001</v>
      </c>
      <c r="G24" s="12">
        <v>7995649.24926</v>
      </c>
      <c r="H24" s="13">
        <f t="shared" si="2"/>
        <v>-8.2114993891186394</v>
      </c>
      <c r="I24" s="13">
        <f t="shared" si="3"/>
        <v>3.8060482055486231</v>
      </c>
      <c r="J24" s="12">
        <v>10578801.70654</v>
      </c>
      <c r="K24" s="12">
        <v>9635270.1822900008</v>
      </c>
      <c r="L24" s="13">
        <f t="shared" si="4"/>
        <v>-8.9190775139181522</v>
      </c>
      <c r="M24" s="13">
        <f t="shared" si="5"/>
        <v>3.7808021993992162</v>
      </c>
    </row>
    <row r="25" spans="1:13" ht="13.8" x14ac:dyDescent="0.25">
      <c r="A25" s="11" t="s">
        <v>139</v>
      </c>
      <c r="B25" s="12">
        <v>168268.20879</v>
      </c>
      <c r="C25" s="12">
        <v>134916.46119</v>
      </c>
      <c r="D25" s="13">
        <f t="shared" si="0"/>
        <v>-19.820587525016823</v>
      </c>
      <c r="E25" s="13">
        <f t="shared" si="1"/>
        <v>0.58984221468003517</v>
      </c>
      <c r="F25" s="12">
        <v>1701218.8332700001</v>
      </c>
      <c r="G25" s="12">
        <v>1621892.5135900001</v>
      </c>
      <c r="H25" s="13">
        <f t="shared" si="2"/>
        <v>-4.6629109746876463</v>
      </c>
      <c r="I25" s="13">
        <f t="shared" si="3"/>
        <v>0.77204500829163802</v>
      </c>
      <c r="J25" s="12">
        <v>2007796.14173</v>
      </c>
      <c r="K25" s="12">
        <v>1976977.02165</v>
      </c>
      <c r="L25" s="13">
        <f t="shared" si="4"/>
        <v>-1.5349725721379759</v>
      </c>
      <c r="M25" s="13">
        <f t="shared" si="5"/>
        <v>0.77574981606167726</v>
      </c>
    </row>
    <row r="26" spans="1:13" ht="13.8" x14ac:dyDescent="0.25">
      <c r="A26" s="11" t="s">
        <v>140</v>
      </c>
      <c r="B26" s="12">
        <v>256622.58987</v>
      </c>
      <c r="C26" s="12">
        <v>274720.20791</v>
      </c>
      <c r="D26" s="13">
        <f t="shared" si="0"/>
        <v>7.0522310795662619</v>
      </c>
      <c r="E26" s="13">
        <f t="shared" si="1"/>
        <v>1.2010511869474132</v>
      </c>
      <c r="F26" s="12">
        <v>2236435.1821499998</v>
      </c>
      <c r="G26" s="12">
        <v>2230821.9430999998</v>
      </c>
      <c r="H26" s="13">
        <f t="shared" si="2"/>
        <v>-0.25099046441416112</v>
      </c>
      <c r="I26" s="13">
        <f t="shared" si="3"/>
        <v>1.061904491898523</v>
      </c>
      <c r="J26" s="12">
        <v>2799517.7477299999</v>
      </c>
      <c r="K26" s="12">
        <v>2747766.9065800002</v>
      </c>
      <c r="L26" s="13">
        <f t="shared" si="4"/>
        <v>-1.8485627102011455</v>
      </c>
      <c r="M26" s="13">
        <f t="shared" si="5"/>
        <v>1.0782015415539665</v>
      </c>
    </row>
    <row r="27" spans="1:13" ht="15.6" x14ac:dyDescent="0.3">
      <c r="A27" s="9" t="s">
        <v>19</v>
      </c>
      <c r="B27" s="8">
        <f>B28</f>
        <v>2615029.2381699998</v>
      </c>
      <c r="C27" s="8">
        <f>C28</f>
        <v>2705977.3770599999</v>
      </c>
      <c r="D27" s="10">
        <f t="shared" si="0"/>
        <v>3.4779014154979646</v>
      </c>
      <c r="E27" s="10">
        <f t="shared" si="1"/>
        <v>11.830281308011699</v>
      </c>
      <c r="F27" s="8">
        <f>F28</f>
        <v>28232112.483929999</v>
      </c>
      <c r="G27" s="8">
        <f>G28</f>
        <v>24991733.820909999</v>
      </c>
      <c r="H27" s="10">
        <f t="shared" si="2"/>
        <v>-11.477634430878865</v>
      </c>
      <c r="I27" s="10">
        <f t="shared" si="3"/>
        <v>11.896437762252603</v>
      </c>
      <c r="J27" s="8">
        <f>J28</f>
        <v>33101700.142480001</v>
      </c>
      <c r="K27" s="8">
        <f>K28</f>
        <v>30265983.955910001</v>
      </c>
      <c r="L27" s="10">
        <f t="shared" si="4"/>
        <v>-8.5666783710933174</v>
      </c>
      <c r="M27" s="10">
        <f t="shared" si="5"/>
        <v>11.876127658341344</v>
      </c>
    </row>
    <row r="28" spans="1:13" ht="13.8" x14ac:dyDescent="0.25">
      <c r="A28" s="11" t="s">
        <v>141</v>
      </c>
      <c r="B28" s="12">
        <v>2615029.2381699998</v>
      </c>
      <c r="C28" s="12">
        <v>2705977.3770599999</v>
      </c>
      <c r="D28" s="13">
        <f t="shared" si="0"/>
        <v>3.4779014154979646</v>
      </c>
      <c r="E28" s="13">
        <f t="shared" si="1"/>
        <v>11.830281308011699</v>
      </c>
      <c r="F28" s="12">
        <v>28232112.483929999</v>
      </c>
      <c r="G28" s="12">
        <v>24991733.820909999</v>
      </c>
      <c r="H28" s="13">
        <f t="shared" si="2"/>
        <v>-11.477634430878865</v>
      </c>
      <c r="I28" s="13">
        <f t="shared" si="3"/>
        <v>11.896437762252603</v>
      </c>
      <c r="J28" s="12">
        <v>33101700.142480001</v>
      </c>
      <c r="K28" s="12">
        <v>30265983.955910001</v>
      </c>
      <c r="L28" s="13">
        <f t="shared" si="4"/>
        <v>-8.5666783710933174</v>
      </c>
      <c r="M28" s="13">
        <f t="shared" si="5"/>
        <v>11.876127658341344</v>
      </c>
    </row>
    <row r="29" spans="1:13" ht="15.6" x14ac:dyDescent="0.3">
      <c r="A29" s="9" t="s">
        <v>21</v>
      </c>
      <c r="B29" s="8">
        <f>B30+B31+B32+B33+B34+B35+B36+B37+B38+B39+B40+B41</f>
        <v>11131992.890200002</v>
      </c>
      <c r="C29" s="8">
        <f>C30+C31+C32+C33+C34+C35+C36+C37+C38+C39+C40+C41</f>
        <v>11886877.511669999</v>
      </c>
      <c r="D29" s="10">
        <f t="shared" si="0"/>
        <v>6.7812172439901213</v>
      </c>
      <c r="E29" s="10">
        <f t="shared" si="1"/>
        <v>51.968322436502071</v>
      </c>
      <c r="F29" s="8">
        <f>F30+F31+F32+F33+F34+F35+F36+F37+F38+F39+F40+F41</f>
        <v>113256240.88551</v>
      </c>
      <c r="G29" s="8">
        <f>G30+G31+G32+G33+G34+G35+G36+G37+G38+G39+G40+G41</f>
        <v>112088420.47306</v>
      </c>
      <c r="H29" s="10">
        <f t="shared" si="2"/>
        <v>-1.0311311794557465</v>
      </c>
      <c r="I29" s="10">
        <f t="shared" si="3"/>
        <v>53.355758651338149</v>
      </c>
      <c r="J29" s="8">
        <f>J30+J31+J32+J33+J34+J35+J36+J37+J38+J39+J40+J41</f>
        <v>138774260.03603995</v>
      </c>
      <c r="K29" s="8">
        <f>K30+K31+K32+K33+K34+K35+K36+K37+K38+K39+K40+K41</f>
        <v>135867931.55283999</v>
      </c>
      <c r="L29" s="10">
        <f t="shared" si="4"/>
        <v>-2.0942849793939993</v>
      </c>
      <c r="M29" s="10">
        <f t="shared" si="5"/>
        <v>53.313478991692556</v>
      </c>
    </row>
    <row r="30" spans="1:13" ht="13.8" x14ac:dyDescent="0.25">
      <c r="A30" s="11" t="s">
        <v>142</v>
      </c>
      <c r="B30" s="12">
        <v>1701768.3605299999</v>
      </c>
      <c r="C30" s="12">
        <v>1496787.8207700001</v>
      </c>
      <c r="D30" s="13">
        <f t="shared" si="0"/>
        <v>-12.045149299647372</v>
      </c>
      <c r="E30" s="13">
        <f t="shared" si="1"/>
        <v>6.5438170800059385</v>
      </c>
      <c r="F30" s="12">
        <v>17859123.966150001</v>
      </c>
      <c r="G30" s="12">
        <v>16377866.959519999</v>
      </c>
      <c r="H30" s="13">
        <f t="shared" si="2"/>
        <v>-8.2941190701042267</v>
      </c>
      <c r="I30" s="13">
        <f t="shared" si="3"/>
        <v>7.7961087597438441</v>
      </c>
      <c r="J30" s="12">
        <v>21396525.78483</v>
      </c>
      <c r="K30" s="12">
        <v>19712473.908969998</v>
      </c>
      <c r="L30" s="13">
        <f t="shared" si="4"/>
        <v>-7.8706790662902106</v>
      </c>
      <c r="M30" s="13">
        <f t="shared" si="5"/>
        <v>7.7350155523008111</v>
      </c>
    </row>
    <row r="31" spans="1:13" ht="13.8" x14ac:dyDescent="0.25">
      <c r="A31" s="11" t="s">
        <v>143</v>
      </c>
      <c r="B31" s="12">
        <v>2647889.58127</v>
      </c>
      <c r="C31" s="12">
        <v>3086902.1241700002</v>
      </c>
      <c r="D31" s="13">
        <f t="shared" si="0"/>
        <v>16.579714879554679</v>
      </c>
      <c r="E31" s="13">
        <f t="shared" si="1"/>
        <v>13.495648858272116</v>
      </c>
      <c r="F31" s="12">
        <v>24962419.346689999</v>
      </c>
      <c r="G31" s="12">
        <v>28666704.539799999</v>
      </c>
      <c r="H31" s="13">
        <f t="shared" si="2"/>
        <v>14.839447818190694</v>
      </c>
      <c r="I31" s="13">
        <f t="shared" si="3"/>
        <v>13.645778594251897</v>
      </c>
      <c r="J31" s="12">
        <v>30448835.98178</v>
      </c>
      <c r="K31" s="12">
        <v>34680026.911349997</v>
      </c>
      <c r="L31" s="13">
        <f t="shared" si="4"/>
        <v>13.896067922274142</v>
      </c>
      <c r="M31" s="13">
        <f t="shared" si="5"/>
        <v>13.608162463638706</v>
      </c>
    </row>
    <row r="32" spans="1:13" ht="13.8" x14ac:dyDescent="0.25">
      <c r="A32" s="11" t="s">
        <v>144</v>
      </c>
      <c r="B32" s="12">
        <v>209571.99903000001</v>
      </c>
      <c r="C32" s="12">
        <v>96964.186809999999</v>
      </c>
      <c r="D32" s="13">
        <f t="shared" si="0"/>
        <v>-53.732279474931346</v>
      </c>
      <c r="E32" s="13">
        <f t="shared" si="1"/>
        <v>0.42391840245583196</v>
      </c>
      <c r="F32" s="12">
        <v>1208668.5883500001</v>
      </c>
      <c r="G32" s="12">
        <v>1458502.39277</v>
      </c>
      <c r="H32" s="13">
        <f t="shared" si="2"/>
        <v>20.670166067694179</v>
      </c>
      <c r="I32" s="13">
        <f t="shared" si="3"/>
        <v>0.69426887570191886</v>
      </c>
      <c r="J32" s="12">
        <v>1638568.5522499999</v>
      </c>
      <c r="K32" s="12">
        <v>1702897.1828600001</v>
      </c>
      <c r="L32" s="13">
        <f t="shared" si="4"/>
        <v>3.9259041388086739</v>
      </c>
      <c r="M32" s="13">
        <f t="shared" si="5"/>
        <v>0.6682031009510967</v>
      </c>
    </row>
    <row r="33" spans="1:13" ht="13.8" x14ac:dyDescent="0.25">
      <c r="A33" s="11" t="s">
        <v>145</v>
      </c>
      <c r="B33" s="12">
        <v>1320588.2044500001</v>
      </c>
      <c r="C33" s="12">
        <v>1419515.5699499999</v>
      </c>
      <c r="D33" s="13">
        <f t="shared" si="0"/>
        <v>7.4911592551442796</v>
      </c>
      <c r="E33" s="13">
        <f t="shared" si="1"/>
        <v>6.2059899894125019</v>
      </c>
      <c r="F33" s="12">
        <v>12269246.156439999</v>
      </c>
      <c r="G33" s="12">
        <v>13406198.699929999</v>
      </c>
      <c r="H33" s="13">
        <f t="shared" si="2"/>
        <v>9.2666862249986366</v>
      </c>
      <c r="I33" s="13">
        <f t="shared" si="3"/>
        <v>6.3815503800168827</v>
      </c>
      <c r="J33" s="12">
        <v>14850663.788939999</v>
      </c>
      <c r="K33" s="12">
        <v>16302893.48443</v>
      </c>
      <c r="L33" s="13">
        <f t="shared" si="4"/>
        <v>9.7788874364763796</v>
      </c>
      <c r="M33" s="13">
        <f t="shared" si="5"/>
        <v>6.3971237314960971</v>
      </c>
    </row>
    <row r="34" spans="1:13" ht="13.8" x14ac:dyDescent="0.25">
      <c r="A34" s="11" t="s">
        <v>146</v>
      </c>
      <c r="B34" s="12">
        <v>851490.25800000003</v>
      </c>
      <c r="C34" s="12">
        <v>997470.54287999996</v>
      </c>
      <c r="D34" s="13">
        <f t="shared" si="0"/>
        <v>17.14409337141235</v>
      </c>
      <c r="E34" s="13">
        <f t="shared" si="1"/>
        <v>4.360848401307198</v>
      </c>
      <c r="F34" s="12">
        <v>8326822.6077500004</v>
      </c>
      <c r="G34" s="12">
        <v>9333156.5221200008</v>
      </c>
      <c r="H34" s="13">
        <f t="shared" si="2"/>
        <v>12.085449177617619</v>
      </c>
      <c r="I34" s="13">
        <f t="shared" si="3"/>
        <v>4.4427216009265127</v>
      </c>
      <c r="J34" s="12">
        <v>10099115.933429999</v>
      </c>
      <c r="K34" s="12">
        <v>11367843.400909999</v>
      </c>
      <c r="L34" s="13">
        <f t="shared" si="4"/>
        <v>12.562757728924273</v>
      </c>
      <c r="M34" s="13">
        <f t="shared" si="5"/>
        <v>4.4606499371013486</v>
      </c>
    </row>
    <row r="35" spans="1:13" ht="13.8" x14ac:dyDescent="0.25">
      <c r="A35" s="11" t="s">
        <v>147</v>
      </c>
      <c r="B35" s="12">
        <v>1048139.47652</v>
      </c>
      <c r="C35" s="12">
        <v>973436.43322000001</v>
      </c>
      <c r="D35" s="13">
        <f t="shared" si="0"/>
        <v>-7.1272044392437852</v>
      </c>
      <c r="E35" s="13">
        <f t="shared" si="1"/>
        <v>4.2557735101880709</v>
      </c>
      <c r="F35" s="12">
        <v>12156602.30869</v>
      </c>
      <c r="G35" s="12">
        <v>10550285.822480001</v>
      </c>
      <c r="H35" s="13">
        <f t="shared" si="2"/>
        <v>-13.213531589017629</v>
      </c>
      <c r="I35" s="13">
        <f t="shared" si="3"/>
        <v>5.0220932873451689</v>
      </c>
      <c r="J35" s="12">
        <v>14586620.737530001</v>
      </c>
      <c r="K35" s="12">
        <v>12773929.00309</v>
      </c>
      <c r="L35" s="13">
        <f t="shared" si="4"/>
        <v>-12.427084840672629</v>
      </c>
      <c r="M35" s="13">
        <f t="shared" si="5"/>
        <v>5.0123865710191984</v>
      </c>
    </row>
    <row r="36" spans="1:13" ht="13.8" x14ac:dyDescent="0.25">
      <c r="A36" s="11" t="s">
        <v>148</v>
      </c>
      <c r="B36" s="12">
        <v>1376207.16842</v>
      </c>
      <c r="C36" s="12">
        <v>1333514.6807500001</v>
      </c>
      <c r="D36" s="13">
        <f t="shared" si="0"/>
        <v>-3.1021846601056771</v>
      </c>
      <c r="E36" s="13">
        <f t="shared" si="1"/>
        <v>5.8300021039998944</v>
      </c>
      <c r="F36" s="12">
        <v>18360136.237160001</v>
      </c>
      <c r="G36" s="12">
        <v>12378242.6723</v>
      </c>
      <c r="H36" s="13">
        <f t="shared" si="2"/>
        <v>-32.580877873623542</v>
      </c>
      <c r="I36" s="13">
        <f t="shared" si="3"/>
        <v>5.8922279907554795</v>
      </c>
      <c r="J36" s="12">
        <v>22638688.69726</v>
      </c>
      <c r="K36" s="12">
        <v>15043265.110479999</v>
      </c>
      <c r="L36" s="13">
        <f t="shared" si="4"/>
        <v>-33.550633998069365</v>
      </c>
      <c r="M36" s="13">
        <f t="shared" si="5"/>
        <v>5.9028557310606447</v>
      </c>
    </row>
    <row r="37" spans="1:13" ht="13.8" x14ac:dyDescent="0.25">
      <c r="A37" s="14" t="s">
        <v>149</v>
      </c>
      <c r="B37" s="12">
        <v>413607.78064000001</v>
      </c>
      <c r="C37" s="12">
        <v>365629.85343999998</v>
      </c>
      <c r="D37" s="13">
        <f t="shared" si="0"/>
        <v>-11.599860893758072</v>
      </c>
      <c r="E37" s="13">
        <f t="shared" si="1"/>
        <v>1.5984996982871595</v>
      </c>
      <c r="F37" s="12">
        <v>4590555.7227499997</v>
      </c>
      <c r="G37" s="12">
        <v>3904739.79214</v>
      </c>
      <c r="H37" s="13">
        <f t="shared" si="2"/>
        <v>-14.939714754168316</v>
      </c>
      <c r="I37" s="13">
        <f t="shared" si="3"/>
        <v>1.858714335222271</v>
      </c>
      <c r="J37" s="12">
        <v>5405664.8931799997</v>
      </c>
      <c r="K37" s="12">
        <v>4761220.4542300003</v>
      </c>
      <c r="L37" s="13">
        <f t="shared" si="4"/>
        <v>-11.921649818934503</v>
      </c>
      <c r="M37" s="13">
        <f t="shared" si="5"/>
        <v>1.8682644518120812</v>
      </c>
    </row>
    <row r="38" spans="1:13" ht="13.8" x14ac:dyDescent="0.25">
      <c r="A38" s="11" t="s">
        <v>150</v>
      </c>
      <c r="B38" s="12">
        <v>535010.77072000003</v>
      </c>
      <c r="C38" s="12">
        <v>989707.77255999995</v>
      </c>
      <c r="D38" s="13">
        <f t="shared" si="0"/>
        <v>84.988382799860929</v>
      </c>
      <c r="E38" s="13">
        <f t="shared" si="1"/>
        <v>4.3269102917747144</v>
      </c>
      <c r="F38" s="12">
        <v>4705591.22279</v>
      </c>
      <c r="G38" s="12">
        <v>5692920.2490100004</v>
      </c>
      <c r="H38" s="13">
        <f t="shared" si="2"/>
        <v>20.982039864368019</v>
      </c>
      <c r="I38" s="13">
        <f t="shared" si="3"/>
        <v>2.7099148827821917</v>
      </c>
      <c r="J38" s="12">
        <v>6916555.0341299996</v>
      </c>
      <c r="K38" s="12">
        <v>6843995.6317499997</v>
      </c>
      <c r="L38" s="13">
        <f t="shared" si="4"/>
        <v>-1.0490685322671878</v>
      </c>
      <c r="M38" s="13">
        <f t="shared" si="5"/>
        <v>2.6855286097487685</v>
      </c>
    </row>
    <row r="39" spans="1:13" ht="13.8" x14ac:dyDescent="0.25">
      <c r="A39" s="11" t="s">
        <v>151</v>
      </c>
      <c r="B39" s="12">
        <v>464523.28284</v>
      </c>
      <c r="C39" s="12">
        <v>514736.87790999998</v>
      </c>
      <c r="D39" s="13">
        <f>(C39-B39)/B39*100</f>
        <v>10.8097046854152</v>
      </c>
      <c r="E39" s="13">
        <f t="shared" si="1"/>
        <v>2.2503817352305786</v>
      </c>
      <c r="F39" s="12">
        <v>3213814.7583300001</v>
      </c>
      <c r="G39" s="12">
        <v>4350275.6194000002</v>
      </c>
      <c r="H39" s="13">
        <f t="shared" si="2"/>
        <v>35.361741311454466</v>
      </c>
      <c r="I39" s="13">
        <f t="shared" si="3"/>
        <v>2.0707960290268717</v>
      </c>
      <c r="J39" s="12">
        <v>4028177.7806199999</v>
      </c>
      <c r="K39" s="12">
        <v>5500972.5274</v>
      </c>
      <c r="L39" s="13">
        <f t="shared" si="4"/>
        <v>36.562307499578978</v>
      </c>
      <c r="M39" s="13">
        <f t="shared" si="5"/>
        <v>2.1585371906494411</v>
      </c>
    </row>
    <row r="40" spans="1:13" ht="13.8" x14ac:dyDescent="0.25">
      <c r="A40" s="11" t="s">
        <v>152</v>
      </c>
      <c r="B40" s="12">
        <v>551121.03616000002</v>
      </c>
      <c r="C40" s="12">
        <v>612211.64920999995</v>
      </c>
      <c r="D40" s="13">
        <f>(C40-B40)/B40*100</f>
        <v>11.084790643386775</v>
      </c>
      <c r="E40" s="13">
        <f t="shared" si="1"/>
        <v>2.6765323655680682</v>
      </c>
      <c r="F40" s="12">
        <v>5491374.5077400003</v>
      </c>
      <c r="G40" s="12">
        <v>5969527.20359</v>
      </c>
      <c r="H40" s="13">
        <f t="shared" si="2"/>
        <v>8.7073408520225968</v>
      </c>
      <c r="I40" s="13">
        <f t="shared" si="3"/>
        <v>2.8415839155651037</v>
      </c>
      <c r="J40" s="12">
        <v>6620757.8195500001</v>
      </c>
      <c r="K40" s="12">
        <v>7154726.2145300005</v>
      </c>
      <c r="L40" s="13">
        <f t="shared" si="4"/>
        <v>8.0650645973377877</v>
      </c>
      <c r="M40" s="13">
        <f t="shared" si="5"/>
        <v>2.8074567807879753</v>
      </c>
    </row>
    <row r="41" spans="1:13" ht="13.8" x14ac:dyDescent="0.25">
      <c r="A41" s="11" t="s">
        <v>153</v>
      </c>
      <c r="B41" s="12">
        <v>12074.97162</v>
      </c>
      <c r="C41" s="12">
        <v>0</v>
      </c>
      <c r="D41" s="13">
        <f t="shared" si="0"/>
        <v>-100</v>
      </c>
      <c r="E41" s="13">
        <f t="shared" si="1"/>
        <v>0</v>
      </c>
      <c r="F41" s="12">
        <v>111885.46266999999</v>
      </c>
      <c r="G41" s="12">
        <v>0</v>
      </c>
      <c r="H41" s="13">
        <f t="shared" si="2"/>
        <v>-100</v>
      </c>
      <c r="I41" s="13">
        <f t="shared" si="3"/>
        <v>0</v>
      </c>
      <c r="J41" s="12">
        <v>144085.03253999999</v>
      </c>
      <c r="K41" s="12">
        <v>23687.722839999999</v>
      </c>
      <c r="L41" s="13">
        <f t="shared" si="4"/>
        <v>-83.5599004126789</v>
      </c>
      <c r="M41" s="13">
        <f t="shared" si="5"/>
        <v>9.2948711263793303E-3</v>
      </c>
    </row>
    <row r="42" spans="1:13" ht="15.6" x14ac:dyDescent="0.3">
      <c r="A42" s="9" t="s">
        <v>31</v>
      </c>
      <c r="B42" s="8">
        <f>B43</f>
        <v>462008.54527</v>
      </c>
      <c r="C42" s="8">
        <f>C43</f>
        <v>502208.91710000002</v>
      </c>
      <c r="D42" s="10">
        <f t="shared" si="0"/>
        <v>8.7012182440276575</v>
      </c>
      <c r="E42" s="10">
        <f t="shared" si="1"/>
        <v>2.195610656264992</v>
      </c>
      <c r="F42" s="8">
        <f>F43</f>
        <v>5436358.8509200001</v>
      </c>
      <c r="G42" s="8">
        <f>G43</f>
        <v>4762501.2845999999</v>
      </c>
      <c r="H42" s="10">
        <f t="shared" si="2"/>
        <v>-12.395384204741426</v>
      </c>
      <c r="I42" s="10">
        <f t="shared" si="3"/>
        <v>2.2670215892539858</v>
      </c>
      <c r="J42" s="8">
        <f>J43</f>
        <v>6515259.5040300004</v>
      </c>
      <c r="K42" s="8">
        <f>K43</f>
        <v>5781220.09179</v>
      </c>
      <c r="L42" s="10">
        <f t="shared" si="4"/>
        <v>-11.266464701612605</v>
      </c>
      <c r="M42" s="10">
        <f t="shared" si="5"/>
        <v>2.2685040714712676</v>
      </c>
    </row>
    <row r="43" spans="1:13" ht="13.8" x14ac:dyDescent="0.25">
      <c r="A43" s="11" t="s">
        <v>154</v>
      </c>
      <c r="B43" s="12">
        <v>462008.54527</v>
      </c>
      <c r="C43" s="12">
        <v>502208.91710000002</v>
      </c>
      <c r="D43" s="13">
        <f t="shared" si="0"/>
        <v>8.7012182440276575</v>
      </c>
      <c r="E43" s="13">
        <f t="shared" si="1"/>
        <v>2.195610656264992</v>
      </c>
      <c r="F43" s="12">
        <v>5436358.8509200001</v>
      </c>
      <c r="G43" s="12">
        <v>4762501.2845999999</v>
      </c>
      <c r="H43" s="13">
        <f t="shared" si="2"/>
        <v>-12.395384204741426</v>
      </c>
      <c r="I43" s="13">
        <f t="shared" si="3"/>
        <v>2.2670215892539858</v>
      </c>
      <c r="J43" s="12">
        <v>6515259.5040300004</v>
      </c>
      <c r="K43" s="12">
        <v>5781220.09179</v>
      </c>
      <c r="L43" s="13">
        <f t="shared" si="4"/>
        <v>-11.266464701612605</v>
      </c>
      <c r="M43" s="13">
        <f t="shared" si="5"/>
        <v>2.2685040714712676</v>
      </c>
    </row>
    <row r="44" spans="1:13" ht="15.6" x14ac:dyDescent="0.3">
      <c r="A44" s="9" t="s">
        <v>33</v>
      </c>
      <c r="B44" s="8">
        <f>B8+B22+B42</f>
        <v>18489278.840660002</v>
      </c>
      <c r="C44" s="8">
        <f>C8+C22+C42</f>
        <v>19592205.311279997</v>
      </c>
      <c r="D44" s="10">
        <f t="shared" si="0"/>
        <v>5.9652216840093075</v>
      </c>
      <c r="E44" s="10">
        <f t="shared" si="1"/>
        <v>85.655298614724515</v>
      </c>
      <c r="F44" s="15">
        <f>F8+F22+F42</f>
        <v>187045347.14012</v>
      </c>
      <c r="G44" s="15">
        <f>G8+G22+G42</f>
        <v>182257538.29736</v>
      </c>
      <c r="H44" s="16">
        <f t="shared" si="2"/>
        <v>-2.5597048608610073</v>
      </c>
      <c r="I44" s="16">
        <f t="shared" si="3"/>
        <v>86.75730449889069</v>
      </c>
      <c r="J44" s="15">
        <f>J8+J22+J42</f>
        <v>227479961.74688995</v>
      </c>
      <c r="K44" s="15">
        <f>K8+K22+K42</f>
        <v>221584319.31356999</v>
      </c>
      <c r="L44" s="16">
        <f t="shared" si="4"/>
        <v>-2.591719458736264</v>
      </c>
      <c r="M44" s="16">
        <f t="shared" si="5"/>
        <v>86.94789725284204</v>
      </c>
    </row>
    <row r="45" spans="1:13" ht="30" x14ac:dyDescent="0.25">
      <c r="A45" s="137" t="s">
        <v>220</v>
      </c>
      <c r="B45" s="138">
        <f>B46-B44</f>
        <v>2811506.2913399972</v>
      </c>
      <c r="C45" s="138">
        <f>C46-C44</f>
        <v>3281108.5737200044</v>
      </c>
      <c r="D45" s="139">
        <f t="shared" si="0"/>
        <v>16.702871475922937</v>
      </c>
      <c r="E45" s="139">
        <f t="shared" ref="E45:E46" si="6">C45/C$46*100</f>
        <v>14.344701385275481</v>
      </c>
      <c r="F45" s="138">
        <f>F46-F44</f>
        <v>22354613.285879999</v>
      </c>
      <c r="G45" s="138">
        <f>G46-G44</f>
        <v>27819917.831639975</v>
      </c>
      <c r="H45" s="140">
        <f t="shared" si="2"/>
        <v>24.448217805727214</v>
      </c>
      <c r="I45" s="139">
        <f t="shared" si="3"/>
        <v>13.242695501109313</v>
      </c>
      <c r="J45" s="138">
        <f>J46-J44</f>
        <v>25608429.088110059</v>
      </c>
      <c r="K45" s="138">
        <f>K46-K44</f>
        <v>33262924.052430004</v>
      </c>
      <c r="L45" s="140">
        <f t="shared" si="4"/>
        <v>29.890529161251482</v>
      </c>
      <c r="M45" s="139">
        <f t="shared" si="5"/>
        <v>13.052102747157953</v>
      </c>
    </row>
    <row r="46" spans="1:13" ht="21" x14ac:dyDescent="0.25">
      <c r="A46" s="141" t="s">
        <v>221</v>
      </c>
      <c r="B46" s="142">
        <v>21300785.131999999</v>
      </c>
      <c r="C46" s="142">
        <v>22873313.885000002</v>
      </c>
      <c r="D46" s="143">
        <f t="shared" si="0"/>
        <v>7.3824919750850162</v>
      </c>
      <c r="E46" s="144">
        <f t="shared" si="6"/>
        <v>100</v>
      </c>
      <c r="F46" s="142">
        <v>209399960.426</v>
      </c>
      <c r="G46" s="142">
        <v>210077456.12899998</v>
      </c>
      <c r="H46" s="143">
        <f t="shared" si="2"/>
        <v>0.32354146658943611</v>
      </c>
      <c r="I46" s="144">
        <f t="shared" ref="I46" si="7">G46/G$46*100</f>
        <v>100</v>
      </c>
      <c r="J46" s="142">
        <v>253088390.83500001</v>
      </c>
      <c r="K46" s="142">
        <v>254847243.366</v>
      </c>
      <c r="L46" s="143">
        <f t="shared" si="4"/>
        <v>0.69495583151684948</v>
      </c>
      <c r="M46" s="144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J2" sqref="J2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J2" sqref="J2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54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I1" sqref="I1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I1" sqref="I1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57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58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Q2" sqref="Q2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59</v>
      </c>
      <c r="C1" s="111" t="s">
        <v>43</v>
      </c>
      <c r="D1" s="111" t="s">
        <v>44</v>
      </c>
      <c r="E1" s="111" t="s">
        <v>45</v>
      </c>
      <c r="F1" s="111" t="s">
        <v>46</v>
      </c>
      <c r="G1" s="111" t="s">
        <v>47</v>
      </c>
      <c r="H1" s="111" t="s">
        <v>48</v>
      </c>
      <c r="I1" s="111" t="s">
        <v>0</v>
      </c>
      <c r="J1" s="111" t="s">
        <v>60</v>
      </c>
      <c r="K1" s="111" t="s">
        <v>49</v>
      </c>
      <c r="L1" s="111" t="s">
        <v>50</v>
      </c>
      <c r="M1" s="111" t="s">
        <v>51</v>
      </c>
      <c r="N1" s="111" t="s">
        <v>52</v>
      </c>
      <c r="O1" s="112" t="s">
        <v>41</v>
      </c>
    </row>
    <row r="2" spans="1:15" s="37" customFormat="1" ht="15" thickTop="1" thickBot="1" x14ac:dyDescent="0.3">
      <c r="A2" s="87">
        <v>2023</v>
      </c>
      <c r="B2" s="113" t="s">
        <v>2</v>
      </c>
      <c r="C2" s="114">
        <f>C4+C6+C8+C10+C12+C14+C16+C18+C20+C22</f>
        <v>2859031.4596799999</v>
      </c>
      <c r="D2" s="114">
        <f t="shared" ref="D2:O2" si="0">D4+D6+D8+D10+D12+D14+D16+D18+D20+D22</f>
        <v>2543755.3728900002</v>
      </c>
      <c r="E2" s="114">
        <f t="shared" si="0"/>
        <v>3180816.3393099997</v>
      </c>
      <c r="F2" s="114">
        <f t="shared" si="0"/>
        <v>2551973.61962</v>
      </c>
      <c r="G2" s="114">
        <f t="shared" si="0"/>
        <v>2885764.45945</v>
      </c>
      <c r="H2" s="114">
        <f t="shared" si="0"/>
        <v>2567426.5372599997</v>
      </c>
      <c r="I2" s="114">
        <f t="shared" si="0"/>
        <v>2845308.6741599999</v>
      </c>
      <c r="J2" s="114">
        <f t="shared" si="0"/>
        <v>2822619.6130599999</v>
      </c>
      <c r="K2" s="114">
        <f t="shared" si="0"/>
        <v>3063764.0042399997</v>
      </c>
      <c r="L2" s="114">
        <f t="shared" si="0"/>
        <v>3246058.9331699996</v>
      </c>
      <c r="M2" s="114"/>
      <c r="N2" s="114"/>
      <c r="O2" s="114">
        <f t="shared" si="0"/>
        <v>28566519.012840003</v>
      </c>
    </row>
    <row r="3" spans="1:15" ht="14.4" thickTop="1" x14ac:dyDescent="0.25">
      <c r="A3" s="86">
        <v>2022</v>
      </c>
      <c r="B3" s="113" t="s">
        <v>2</v>
      </c>
      <c r="C3" s="114">
        <f>C5+C7+C9+C11+C13+C15+C17+C19+C21+C23</f>
        <v>2549557.3796999999</v>
      </c>
      <c r="D3" s="114">
        <f t="shared" ref="D3:O3" si="1">D5+D7+D9+D11+D13+D15+D17+D19+D21+D23</f>
        <v>2742208.8216399997</v>
      </c>
      <c r="E3" s="114">
        <f t="shared" si="1"/>
        <v>2963191.9598599998</v>
      </c>
      <c r="F3" s="114">
        <f t="shared" si="1"/>
        <v>2748370.5377000002</v>
      </c>
      <c r="G3" s="114">
        <f t="shared" si="1"/>
        <v>2407877.16952</v>
      </c>
      <c r="H3" s="114">
        <f t="shared" si="1"/>
        <v>2983981.6145700002</v>
      </c>
      <c r="I3" s="114">
        <f t="shared" si="1"/>
        <v>2311534.5773099996</v>
      </c>
      <c r="J3" s="114">
        <f t="shared" si="1"/>
        <v>2759584.1718899999</v>
      </c>
      <c r="K3" s="114">
        <f t="shared" si="1"/>
        <v>2981817.21863</v>
      </c>
      <c r="L3" s="114">
        <f t="shared" si="1"/>
        <v>3023908.7006300003</v>
      </c>
      <c r="M3" s="114">
        <f t="shared" si="1"/>
        <v>3317424.6670199996</v>
      </c>
      <c r="N3" s="114">
        <f t="shared" si="1"/>
        <v>3425225.9226499996</v>
      </c>
      <c r="O3" s="114">
        <f t="shared" si="1"/>
        <v>34214682.741119996</v>
      </c>
    </row>
    <row r="4" spans="1:15" s="37" customFormat="1" ht="13.8" x14ac:dyDescent="0.25">
      <c r="A4" s="87">
        <v>2023</v>
      </c>
      <c r="B4" s="115" t="s">
        <v>128</v>
      </c>
      <c r="C4" s="116">
        <v>981705.65868999995</v>
      </c>
      <c r="D4" s="116">
        <v>822190.35696999996</v>
      </c>
      <c r="E4" s="116">
        <v>1114317.13212</v>
      </c>
      <c r="F4" s="116">
        <v>857028.44646000001</v>
      </c>
      <c r="G4" s="116">
        <v>937006.82704999996</v>
      </c>
      <c r="H4" s="116">
        <v>772360.29064000002</v>
      </c>
      <c r="I4" s="116">
        <v>1143153.3836300001</v>
      </c>
      <c r="J4" s="116">
        <v>1129677.86999</v>
      </c>
      <c r="K4" s="116">
        <v>1198169.9453400001</v>
      </c>
      <c r="L4" s="116">
        <v>1206591.06501</v>
      </c>
      <c r="M4" s="116"/>
      <c r="N4" s="116"/>
      <c r="O4" s="117">
        <v>10162200.9759</v>
      </c>
    </row>
    <row r="5" spans="1:15" ht="13.8" x14ac:dyDescent="0.25">
      <c r="A5" s="86">
        <v>2022</v>
      </c>
      <c r="B5" s="115" t="s">
        <v>128</v>
      </c>
      <c r="C5" s="116">
        <v>828945.51020000002</v>
      </c>
      <c r="D5" s="116">
        <v>938093.24592000002</v>
      </c>
      <c r="E5" s="116">
        <v>960869.57848000003</v>
      </c>
      <c r="F5" s="116">
        <v>811604.11647000001</v>
      </c>
      <c r="G5" s="116">
        <v>864789.17327999999</v>
      </c>
      <c r="H5" s="116">
        <v>994700.73366000003</v>
      </c>
      <c r="I5" s="116">
        <v>826188.48288000003</v>
      </c>
      <c r="J5" s="116">
        <v>993070.82701000001</v>
      </c>
      <c r="K5" s="116">
        <v>1008996.6328500001</v>
      </c>
      <c r="L5" s="116">
        <v>1039700.78813</v>
      </c>
      <c r="M5" s="116">
        <v>1072880.19361</v>
      </c>
      <c r="N5" s="116">
        <v>1122200.5348</v>
      </c>
      <c r="O5" s="117">
        <v>11462039.817290001</v>
      </c>
    </row>
    <row r="6" spans="1:15" s="37" customFormat="1" ht="13.8" x14ac:dyDescent="0.25">
      <c r="A6" s="87">
        <v>2023</v>
      </c>
      <c r="B6" s="115" t="s">
        <v>129</v>
      </c>
      <c r="C6" s="116">
        <v>324176.46178999997</v>
      </c>
      <c r="D6" s="116">
        <v>308067.32037999999</v>
      </c>
      <c r="E6" s="116">
        <v>306941.33895</v>
      </c>
      <c r="F6" s="116">
        <v>234997.55277000001</v>
      </c>
      <c r="G6" s="116">
        <v>248971.49520999999</v>
      </c>
      <c r="H6" s="116">
        <v>272491.36661000003</v>
      </c>
      <c r="I6" s="116">
        <v>197141.90182999999</v>
      </c>
      <c r="J6" s="116">
        <v>157675.14324999999</v>
      </c>
      <c r="K6" s="116">
        <v>244256.13717999999</v>
      </c>
      <c r="L6" s="116">
        <v>314097.67404000001</v>
      </c>
      <c r="M6" s="116"/>
      <c r="N6" s="116"/>
      <c r="O6" s="117">
        <v>2608816.3920100001</v>
      </c>
    </row>
    <row r="7" spans="1:15" ht="13.8" x14ac:dyDescent="0.25">
      <c r="A7" s="86">
        <v>2022</v>
      </c>
      <c r="B7" s="115" t="s">
        <v>129</v>
      </c>
      <c r="C7" s="116">
        <v>284427.62802</v>
      </c>
      <c r="D7" s="116">
        <v>253755.51634</v>
      </c>
      <c r="E7" s="116">
        <v>224880.32947</v>
      </c>
      <c r="F7" s="116">
        <v>209873.58611</v>
      </c>
      <c r="G7" s="116">
        <v>189527.81724</v>
      </c>
      <c r="H7" s="116">
        <v>293428.89767999999</v>
      </c>
      <c r="I7" s="116">
        <v>155047.71494000001</v>
      </c>
      <c r="J7" s="116">
        <v>154822.78200000001</v>
      </c>
      <c r="K7" s="116">
        <v>178508.83384000001</v>
      </c>
      <c r="L7" s="116">
        <v>238876.24402000001</v>
      </c>
      <c r="M7" s="116">
        <v>354076.34114999999</v>
      </c>
      <c r="N7" s="116">
        <v>414746.53094999999</v>
      </c>
      <c r="O7" s="117">
        <v>2951972.2217600001</v>
      </c>
    </row>
    <row r="8" spans="1:15" s="37" customFormat="1" ht="13.8" x14ac:dyDescent="0.25">
      <c r="A8" s="87">
        <v>2023</v>
      </c>
      <c r="B8" s="115" t="s">
        <v>130</v>
      </c>
      <c r="C8" s="116">
        <v>170441.55046999999</v>
      </c>
      <c r="D8" s="116">
        <v>170702.45671</v>
      </c>
      <c r="E8" s="116">
        <v>208492.76095</v>
      </c>
      <c r="F8" s="116">
        <v>168426.20799</v>
      </c>
      <c r="G8" s="116">
        <v>185263.85227</v>
      </c>
      <c r="H8" s="116">
        <v>169902.77272000001</v>
      </c>
      <c r="I8" s="116">
        <v>185623.00185</v>
      </c>
      <c r="J8" s="116">
        <v>222617.66886999999</v>
      </c>
      <c r="K8" s="116">
        <v>218807.24085999999</v>
      </c>
      <c r="L8" s="116">
        <v>239749.73276000001</v>
      </c>
      <c r="M8" s="116"/>
      <c r="N8" s="116"/>
      <c r="O8" s="117">
        <v>1940027.24545</v>
      </c>
    </row>
    <row r="9" spans="1:15" ht="13.8" x14ac:dyDescent="0.25">
      <c r="A9" s="86">
        <v>2022</v>
      </c>
      <c r="B9" s="115" t="s">
        <v>130</v>
      </c>
      <c r="C9" s="116">
        <v>172966.68771</v>
      </c>
      <c r="D9" s="116">
        <v>202800.77635999999</v>
      </c>
      <c r="E9" s="116">
        <v>229732.79753000001</v>
      </c>
      <c r="F9" s="116">
        <v>206672.23843999999</v>
      </c>
      <c r="G9" s="116">
        <v>157716.62091999999</v>
      </c>
      <c r="H9" s="116">
        <v>182173.97292</v>
      </c>
      <c r="I9" s="116">
        <v>160742.92937999999</v>
      </c>
      <c r="J9" s="116">
        <v>235788.68835000001</v>
      </c>
      <c r="K9" s="116">
        <v>261484.11749999999</v>
      </c>
      <c r="L9" s="116">
        <v>246193.94370999999</v>
      </c>
      <c r="M9" s="116">
        <v>231119.84904999999</v>
      </c>
      <c r="N9" s="116">
        <v>237137.17118999999</v>
      </c>
      <c r="O9" s="117">
        <v>2524529.7930600001</v>
      </c>
    </row>
    <row r="10" spans="1:15" s="37" customFormat="1" ht="13.8" x14ac:dyDescent="0.25">
      <c r="A10" s="87">
        <v>2023</v>
      </c>
      <c r="B10" s="115" t="s">
        <v>131</v>
      </c>
      <c r="C10" s="116">
        <v>127494.39947999999</v>
      </c>
      <c r="D10" s="116">
        <v>106463.87293</v>
      </c>
      <c r="E10" s="116">
        <v>149170.63036000001</v>
      </c>
      <c r="F10" s="116">
        <v>109047.51317999999</v>
      </c>
      <c r="G10" s="116">
        <v>119619.04162</v>
      </c>
      <c r="H10" s="116">
        <v>111603.72139000001</v>
      </c>
      <c r="I10" s="116">
        <v>101380.23450999999</v>
      </c>
      <c r="J10" s="116">
        <v>115967.79528000001</v>
      </c>
      <c r="K10" s="116">
        <v>135181.41021999999</v>
      </c>
      <c r="L10" s="116">
        <v>184168.58309999999</v>
      </c>
      <c r="M10" s="116"/>
      <c r="N10" s="116"/>
      <c r="O10" s="117">
        <v>1260097.2020700001</v>
      </c>
    </row>
    <row r="11" spans="1:15" ht="13.8" x14ac:dyDescent="0.25">
      <c r="A11" s="86">
        <v>2022</v>
      </c>
      <c r="B11" s="115" t="s">
        <v>131</v>
      </c>
      <c r="C11" s="116">
        <v>119385.47077</v>
      </c>
      <c r="D11" s="116">
        <v>126400.26445</v>
      </c>
      <c r="E11" s="116">
        <v>155057.61134999999</v>
      </c>
      <c r="F11" s="116">
        <v>137975.16302000001</v>
      </c>
      <c r="G11" s="116">
        <v>94664.837509999998</v>
      </c>
      <c r="H11" s="116">
        <v>119035.46713</v>
      </c>
      <c r="I11" s="116">
        <v>74147.693660000004</v>
      </c>
      <c r="J11" s="116">
        <v>105628.14188</v>
      </c>
      <c r="K11" s="116">
        <v>146579.94868</v>
      </c>
      <c r="L11" s="116">
        <v>176556.85975999999</v>
      </c>
      <c r="M11" s="116">
        <v>167762.54707</v>
      </c>
      <c r="N11" s="116">
        <v>145344.91847</v>
      </c>
      <c r="O11" s="117">
        <v>1568538.9237500001</v>
      </c>
    </row>
    <row r="12" spans="1:15" s="37" customFormat="1" ht="13.8" x14ac:dyDescent="0.25">
      <c r="A12" s="87">
        <v>2023</v>
      </c>
      <c r="B12" s="115" t="s">
        <v>132</v>
      </c>
      <c r="C12" s="116">
        <v>141954.89616</v>
      </c>
      <c r="D12" s="116">
        <v>155603.63758000001</v>
      </c>
      <c r="E12" s="116">
        <v>155777.83470000001</v>
      </c>
      <c r="F12" s="116">
        <v>124203.19456</v>
      </c>
      <c r="G12" s="116">
        <v>143001.20137</v>
      </c>
      <c r="H12" s="116">
        <v>118585.45311</v>
      </c>
      <c r="I12" s="116">
        <v>126202.5432</v>
      </c>
      <c r="J12" s="116">
        <v>91856.478199999998</v>
      </c>
      <c r="K12" s="116">
        <v>151565.69107999999</v>
      </c>
      <c r="L12" s="116">
        <v>205352.77867999999</v>
      </c>
      <c r="M12" s="116"/>
      <c r="N12" s="116"/>
      <c r="O12" s="117">
        <v>1414103.7086400001</v>
      </c>
    </row>
    <row r="13" spans="1:15" ht="13.8" x14ac:dyDescent="0.25">
      <c r="A13" s="86">
        <v>2022</v>
      </c>
      <c r="B13" s="115" t="s">
        <v>132</v>
      </c>
      <c r="C13" s="116">
        <v>181950.72448999999</v>
      </c>
      <c r="D13" s="116">
        <v>165835.78760000001</v>
      </c>
      <c r="E13" s="116">
        <v>147564.06748999999</v>
      </c>
      <c r="F13" s="116">
        <v>124714.67929</v>
      </c>
      <c r="G13" s="116">
        <v>99421.289829999994</v>
      </c>
      <c r="H13" s="116">
        <v>111564.36086</v>
      </c>
      <c r="I13" s="116">
        <v>85829.990950000007</v>
      </c>
      <c r="J13" s="116">
        <v>90782.418600000005</v>
      </c>
      <c r="K13" s="116">
        <v>135250.18925</v>
      </c>
      <c r="L13" s="116">
        <v>177423.31140999999</v>
      </c>
      <c r="M13" s="116">
        <v>223769.94023000001</v>
      </c>
      <c r="N13" s="116">
        <v>202835.93794999999</v>
      </c>
      <c r="O13" s="117">
        <v>1746942.6979499999</v>
      </c>
    </row>
    <row r="14" spans="1:15" s="37" customFormat="1" ht="13.8" x14ac:dyDescent="0.25">
      <c r="A14" s="87">
        <v>2023</v>
      </c>
      <c r="B14" s="115" t="s">
        <v>133</v>
      </c>
      <c r="C14" s="116">
        <v>119104.41473999999</v>
      </c>
      <c r="D14" s="116">
        <v>81393.866899999994</v>
      </c>
      <c r="E14" s="116">
        <v>91928.388930000001</v>
      </c>
      <c r="F14" s="116">
        <v>84225.148029999997</v>
      </c>
      <c r="G14" s="116">
        <v>103626.08791</v>
      </c>
      <c r="H14" s="116">
        <v>79520.73646</v>
      </c>
      <c r="I14" s="116">
        <v>86358.65956</v>
      </c>
      <c r="J14" s="116">
        <v>42495.028660000004</v>
      </c>
      <c r="K14" s="116">
        <v>53863.459600000002</v>
      </c>
      <c r="L14" s="116">
        <v>42113.789499999999</v>
      </c>
      <c r="M14" s="116"/>
      <c r="N14" s="116"/>
      <c r="O14" s="117">
        <v>784629.58028999995</v>
      </c>
    </row>
    <row r="15" spans="1:15" ht="13.8" x14ac:dyDescent="0.25">
      <c r="A15" s="86">
        <v>2022</v>
      </c>
      <c r="B15" s="115" t="s">
        <v>133</v>
      </c>
      <c r="C15" s="116">
        <v>37521.507830000002</v>
      </c>
      <c r="D15" s="116">
        <v>46265.332340000001</v>
      </c>
      <c r="E15" s="116">
        <v>31049.380369999999</v>
      </c>
      <c r="F15" s="116">
        <v>29631.197840000001</v>
      </c>
      <c r="G15" s="116">
        <v>21837.58901</v>
      </c>
      <c r="H15" s="116">
        <v>26325.63495</v>
      </c>
      <c r="I15" s="116">
        <v>24070.12631</v>
      </c>
      <c r="J15" s="116">
        <v>29110.841799999998</v>
      </c>
      <c r="K15" s="116">
        <v>44324.273529999999</v>
      </c>
      <c r="L15" s="116">
        <v>37697.34519</v>
      </c>
      <c r="M15" s="116">
        <v>64223.611640000003</v>
      </c>
      <c r="N15" s="116">
        <v>103405.87989</v>
      </c>
      <c r="O15" s="117">
        <v>495462.72070000001</v>
      </c>
    </row>
    <row r="16" spans="1:15" ht="13.8" x14ac:dyDescent="0.25">
      <c r="A16" s="87">
        <v>2023</v>
      </c>
      <c r="B16" s="115" t="s">
        <v>134</v>
      </c>
      <c r="C16" s="116">
        <v>86086.110459999996</v>
      </c>
      <c r="D16" s="116">
        <v>64822.363810000003</v>
      </c>
      <c r="E16" s="116">
        <v>71187.896110000001</v>
      </c>
      <c r="F16" s="116">
        <v>58280.474829999999</v>
      </c>
      <c r="G16" s="116">
        <v>94991.992450000005</v>
      </c>
      <c r="H16" s="116">
        <v>80637.588019999996</v>
      </c>
      <c r="I16" s="116">
        <v>91732.632410000006</v>
      </c>
      <c r="J16" s="116">
        <v>83292.168380000003</v>
      </c>
      <c r="K16" s="116">
        <v>80306.921660000007</v>
      </c>
      <c r="L16" s="116">
        <v>75895.714399999997</v>
      </c>
      <c r="M16" s="116"/>
      <c r="N16" s="116"/>
      <c r="O16" s="117">
        <v>787233.86253000004</v>
      </c>
    </row>
    <row r="17" spans="1:15" ht="13.8" x14ac:dyDescent="0.25">
      <c r="A17" s="86">
        <v>2022</v>
      </c>
      <c r="B17" s="115" t="s">
        <v>134</v>
      </c>
      <c r="C17" s="116">
        <v>54248.671849999999</v>
      </c>
      <c r="D17" s="116">
        <v>55002.358999999997</v>
      </c>
      <c r="E17" s="116">
        <v>64496.353640000001</v>
      </c>
      <c r="F17" s="116">
        <v>51947.963620000002</v>
      </c>
      <c r="G17" s="116">
        <v>53632.734109999998</v>
      </c>
      <c r="H17" s="116">
        <v>78822.504300000001</v>
      </c>
      <c r="I17" s="116">
        <v>56311.739930000003</v>
      </c>
      <c r="J17" s="116">
        <v>88413.106140000004</v>
      </c>
      <c r="K17" s="116">
        <v>83802.197409999993</v>
      </c>
      <c r="L17" s="116">
        <v>87581.333559999999</v>
      </c>
      <c r="M17" s="116">
        <v>75182.485799999995</v>
      </c>
      <c r="N17" s="116">
        <v>79429.707819999996</v>
      </c>
      <c r="O17" s="117">
        <v>828871.15717999998</v>
      </c>
    </row>
    <row r="18" spans="1:15" ht="13.8" x14ac:dyDescent="0.25">
      <c r="A18" s="87">
        <v>2023</v>
      </c>
      <c r="B18" s="115" t="s">
        <v>135</v>
      </c>
      <c r="C18" s="116">
        <v>13942.906209999999</v>
      </c>
      <c r="D18" s="116">
        <v>16068.542299999999</v>
      </c>
      <c r="E18" s="116">
        <v>18032.499930000002</v>
      </c>
      <c r="F18" s="116">
        <v>14477.681780000001</v>
      </c>
      <c r="G18" s="116">
        <v>13997.55701</v>
      </c>
      <c r="H18" s="116">
        <v>8514.9922299999998</v>
      </c>
      <c r="I18" s="116">
        <v>7353.5853699999998</v>
      </c>
      <c r="J18" s="116">
        <v>7429.0817399999996</v>
      </c>
      <c r="K18" s="116">
        <v>6531.4781000000003</v>
      </c>
      <c r="L18" s="116">
        <v>7645.2929299999996</v>
      </c>
      <c r="M18" s="116"/>
      <c r="N18" s="116"/>
      <c r="O18" s="117">
        <v>113993.6176</v>
      </c>
    </row>
    <row r="19" spans="1:15" ht="13.8" x14ac:dyDescent="0.25">
      <c r="A19" s="86">
        <v>2022</v>
      </c>
      <c r="B19" s="115" t="s">
        <v>135</v>
      </c>
      <c r="C19" s="116">
        <v>12415.09123</v>
      </c>
      <c r="D19" s="116">
        <v>15693.36544</v>
      </c>
      <c r="E19" s="116">
        <v>17018.63062</v>
      </c>
      <c r="F19" s="116">
        <v>18025.69253</v>
      </c>
      <c r="G19" s="116">
        <v>12424.481959999999</v>
      </c>
      <c r="H19" s="116">
        <v>9079.7731199999998</v>
      </c>
      <c r="I19" s="116">
        <v>5411.4847600000003</v>
      </c>
      <c r="J19" s="116">
        <v>8150.7517200000002</v>
      </c>
      <c r="K19" s="116">
        <v>7678.1554299999998</v>
      </c>
      <c r="L19" s="116">
        <v>8254.6918999999998</v>
      </c>
      <c r="M19" s="116">
        <v>10091.904850000001</v>
      </c>
      <c r="N19" s="116">
        <v>12919.24202</v>
      </c>
      <c r="O19" s="117">
        <v>137163.26558000001</v>
      </c>
    </row>
    <row r="20" spans="1:15" ht="13.8" x14ac:dyDescent="0.25">
      <c r="A20" s="87">
        <v>2023</v>
      </c>
      <c r="B20" s="115" t="s">
        <v>136</v>
      </c>
      <c r="C20" s="118">
        <v>270948.65119</v>
      </c>
      <c r="D20" s="118">
        <v>242539.37667</v>
      </c>
      <c r="E20" s="118">
        <v>306412.23316</v>
      </c>
      <c r="F20" s="118">
        <v>274546.70837000001</v>
      </c>
      <c r="G20" s="118">
        <v>310016.05894999998</v>
      </c>
      <c r="H20" s="116">
        <v>289598.55484</v>
      </c>
      <c r="I20" s="116">
        <v>299245.51981000003</v>
      </c>
      <c r="J20" s="116">
        <v>293916.40849</v>
      </c>
      <c r="K20" s="116">
        <v>294426.29311999999</v>
      </c>
      <c r="L20" s="116">
        <v>292407.00770000002</v>
      </c>
      <c r="M20" s="116"/>
      <c r="N20" s="116"/>
      <c r="O20" s="117">
        <v>2874056.8122999999</v>
      </c>
    </row>
    <row r="21" spans="1:15" ht="13.8" x14ac:dyDescent="0.25">
      <c r="A21" s="86">
        <v>2022</v>
      </c>
      <c r="B21" s="115" t="s">
        <v>136</v>
      </c>
      <c r="C21" s="116">
        <v>300295.32032</v>
      </c>
      <c r="D21" s="116">
        <v>316201.99005999998</v>
      </c>
      <c r="E21" s="116">
        <v>380631.50910000002</v>
      </c>
      <c r="F21" s="116">
        <v>382265.55797999998</v>
      </c>
      <c r="G21" s="116">
        <v>301401.84957000002</v>
      </c>
      <c r="H21" s="116">
        <v>369497.39085999998</v>
      </c>
      <c r="I21" s="116">
        <v>318336.14055000001</v>
      </c>
      <c r="J21" s="116">
        <v>323036.57241000002</v>
      </c>
      <c r="K21" s="116">
        <v>355787.51679000002</v>
      </c>
      <c r="L21" s="116">
        <v>308775.10398000001</v>
      </c>
      <c r="M21" s="116">
        <v>355407.83247000002</v>
      </c>
      <c r="N21" s="116">
        <v>351943.73171000002</v>
      </c>
      <c r="O21" s="117">
        <v>4063580.5158000002</v>
      </c>
    </row>
    <row r="22" spans="1:15" ht="13.8" x14ac:dyDescent="0.25">
      <c r="A22" s="87">
        <v>2023</v>
      </c>
      <c r="B22" s="115" t="s">
        <v>137</v>
      </c>
      <c r="C22" s="118">
        <v>623176.41049000004</v>
      </c>
      <c r="D22" s="118">
        <v>575903.57863999996</v>
      </c>
      <c r="E22" s="118">
        <v>758555.62410000002</v>
      </c>
      <c r="F22" s="118">
        <v>626740.69165000005</v>
      </c>
      <c r="G22" s="118">
        <v>729270.34560999996</v>
      </c>
      <c r="H22" s="116">
        <v>664211.06123999995</v>
      </c>
      <c r="I22" s="116">
        <v>607117.21198999998</v>
      </c>
      <c r="J22" s="116">
        <v>677691.97019999998</v>
      </c>
      <c r="K22" s="116">
        <v>680655.42708000005</v>
      </c>
      <c r="L22" s="116">
        <v>678037.29504999996</v>
      </c>
      <c r="M22" s="116"/>
      <c r="N22" s="116"/>
      <c r="O22" s="117">
        <v>6621359.6160500003</v>
      </c>
    </row>
    <row r="23" spans="1:15" ht="13.8" x14ac:dyDescent="0.25">
      <c r="A23" s="86">
        <v>2022</v>
      </c>
      <c r="B23" s="115" t="s">
        <v>137</v>
      </c>
      <c r="C23" s="116">
        <v>557400.76728000003</v>
      </c>
      <c r="D23" s="118">
        <v>622160.18412999995</v>
      </c>
      <c r="E23" s="116">
        <v>751891.70181</v>
      </c>
      <c r="F23" s="116">
        <v>775660.34239999996</v>
      </c>
      <c r="G23" s="116">
        <v>612460.77609000006</v>
      </c>
      <c r="H23" s="116">
        <v>799352.87908999994</v>
      </c>
      <c r="I23" s="116">
        <v>605448.27394999994</v>
      </c>
      <c r="J23" s="116">
        <v>730780.04197999998</v>
      </c>
      <c r="K23" s="116">
        <v>759405.35334999999</v>
      </c>
      <c r="L23" s="116">
        <v>702849.07897000003</v>
      </c>
      <c r="M23" s="116">
        <v>762909.96114999999</v>
      </c>
      <c r="N23" s="116">
        <v>755262.26784999995</v>
      </c>
      <c r="O23" s="117">
        <v>8435581.6280499995</v>
      </c>
    </row>
    <row r="24" spans="1:15" ht="13.8" x14ac:dyDescent="0.25">
      <c r="A24" s="87">
        <v>2023</v>
      </c>
      <c r="B24" s="113" t="s">
        <v>14</v>
      </c>
      <c r="C24" s="119">
        <f>C26+C28+C30+C32+C34+C36+C38+C40+C42+C44+C46+C48+C50+C52+C54+C56</f>
        <v>13610121.514249999</v>
      </c>
      <c r="D24" s="119">
        <f>D26+D28+D30+D32+D34+D36+D38+D40+D42+D44+D46+D48+D50+D52+D54+D56</f>
        <v>13458116.262479998</v>
      </c>
      <c r="E24" s="119">
        <f>E26+E28+E30+E32+E34+E36+E38+E40+E42+E44+E46+E48+E50+E52+E54+E56</f>
        <v>17177318.676580001</v>
      </c>
      <c r="F24" s="119">
        <f>F26+F28+F30+F32+F34+F36+F38+F40+F42+F44+F46+F48+F50+F52+F54+F56</f>
        <v>13788075.419090001</v>
      </c>
      <c r="G24" s="119">
        <f>G26+G28+G30+G32+G34+G36+G38+G40+G42+G44+G46+G48+G50+G52+G54+G56</f>
        <v>15341097.793829998</v>
      </c>
      <c r="H24" s="119">
        <f>H26+H28+H30+H32+H34+H36+H38+H40+H42+H44+H46+H48+H50+H52+H54+H56</f>
        <v>14880871.662570002</v>
      </c>
      <c r="I24" s="119">
        <f>I26+I28+I30+I32+I34+I36+I38+I40+I42+I44+I46+I48+I50+I52+I54+I56</f>
        <v>13984938.527620001</v>
      </c>
      <c r="J24" s="119">
        <f>J26+J28+J30+J32+J34+J36+J38+J40+J42+J44+J46+J48+J50+J52+J54+J56</f>
        <v>15159957.392409997</v>
      </c>
      <c r="K24" s="119">
        <f>K26+K28+K30+K32+K34+K36+K38+K40+K42+K44+K46+K48+K50+K52+K54+K56</f>
        <v>15684083.29008</v>
      </c>
      <c r="L24" s="119">
        <f>L26+L28+L30+L32+L34+L36+L38+L40+L42+L44+L46+L48+L50+L52+L54+L56</f>
        <v>15843937.46101</v>
      </c>
      <c r="M24" s="119"/>
      <c r="N24" s="119"/>
      <c r="O24" s="119">
        <f>O26+O28+O30+O32+O34+O36+O38+O40+O42+O44+O46+O48+O50+O52+O54+O56</f>
        <v>148928517.99992001</v>
      </c>
    </row>
    <row r="25" spans="1:15" ht="13.8" x14ac:dyDescent="0.25">
      <c r="A25" s="86">
        <v>2022</v>
      </c>
      <c r="B25" s="113" t="s">
        <v>14</v>
      </c>
      <c r="C25" s="119">
        <f>C27+C29+C31+C33+C35+C37+C39+C41+C43+C45+C47+C49+C51+C53+C55+C57</f>
        <v>13085007.404050002</v>
      </c>
      <c r="D25" s="119">
        <f>D27+D29+D31+D33+D35+D37+D39+D41+D43+D45+D47+D49+D51+D53+D55+D57</f>
        <v>14949906.359850001</v>
      </c>
      <c r="E25" s="119">
        <f>E27+E29+E31+E33+E35+E37+E39+E41+E43+E45+E47+E49+E51+E53+E55+E57</f>
        <v>17127841.21074</v>
      </c>
      <c r="F25" s="119">
        <f>F27+F29+F31+F33+F35+F37+F39+F41+F43+F45+F47+F49+F51+F53+F55+F57</f>
        <v>17696771.609780002</v>
      </c>
      <c r="G25" s="119">
        <f>G27+G29+G31+G33+G35+G37+G39+G41+G43+G45+G47+G49+G51+G53+G55+G57</f>
        <v>14045183.003219999</v>
      </c>
      <c r="H25" s="119">
        <f>H27+H29+H31+H33+H35+H37+H39+H41+H43+H45+H47+H49+H51+H53+H55+H57</f>
        <v>17242518.160929997</v>
      </c>
      <c r="I25" s="119">
        <f>I27+I29+I31+I33+I35+I37+I39+I41+I43+I45+I47+I49+I51+I53+I55+I57</f>
        <v>13508102.786540002</v>
      </c>
      <c r="J25" s="119">
        <f>J27+J29+J31+J33+J35+J37+J39+J41+J43+J45+J47+J49+J51+J53+J55+J57</f>
        <v>15249533.932710003</v>
      </c>
      <c r="K25" s="119">
        <f>K27+K29+K31+K33+K35+K37+K39+K41+K43+K45+K47+K49+K51+K53+K55+K57</f>
        <v>16228730.075169999</v>
      </c>
      <c r="L25" s="119">
        <f>L27+L29+L31+L33+L35+L37+L39+L41+L43+L45+L47+L49+L51+L53+L55+L57</f>
        <v>15003361.594760001</v>
      </c>
      <c r="M25" s="119">
        <f>M27+M29+M31+M33+M35+M37+M39+M41+M43+M45+M47+M49+M51+M53+M55+M57</f>
        <v>15435825.280210001</v>
      </c>
      <c r="N25" s="119">
        <f>N27+N29+N31+N33+N35+N37+N39+N41+N43+N45+N47+N49+N51+N53+N55+N57</f>
        <v>16129586.339140004</v>
      </c>
      <c r="O25" s="119">
        <f>O27+O29+O31+O33+O35+O37+O39+O41+O43+O45+O47+O49+O51+O53+O55+O57</f>
        <v>185702367.75710002</v>
      </c>
    </row>
    <row r="26" spans="1:15" ht="13.8" x14ac:dyDescent="0.25">
      <c r="A26" s="87">
        <v>2023</v>
      </c>
      <c r="B26" s="115" t="s">
        <v>138</v>
      </c>
      <c r="C26" s="116">
        <v>816151.58299999998</v>
      </c>
      <c r="D26" s="116">
        <v>714732.62335999997</v>
      </c>
      <c r="E26" s="116">
        <v>900218.40341000003</v>
      </c>
      <c r="F26" s="116">
        <v>756900.77391999995</v>
      </c>
      <c r="G26" s="116">
        <v>847467.55562999996</v>
      </c>
      <c r="H26" s="116">
        <v>770914.99959000002</v>
      </c>
      <c r="I26" s="116">
        <v>694788.25136999995</v>
      </c>
      <c r="J26" s="116">
        <v>781882.97574999998</v>
      </c>
      <c r="K26" s="116">
        <v>871146.18004999997</v>
      </c>
      <c r="L26" s="116">
        <v>841445.90318000002</v>
      </c>
      <c r="M26" s="116"/>
      <c r="N26" s="116"/>
      <c r="O26" s="117">
        <v>7995649.24926</v>
      </c>
    </row>
    <row r="27" spans="1:15" ht="13.8" x14ac:dyDescent="0.25">
      <c r="A27" s="86">
        <v>2022</v>
      </c>
      <c r="B27" s="115" t="s">
        <v>138</v>
      </c>
      <c r="C27" s="116">
        <v>814726.31256999995</v>
      </c>
      <c r="D27" s="116">
        <v>879772.29428999999</v>
      </c>
      <c r="E27" s="116">
        <v>950764.31969999999</v>
      </c>
      <c r="F27" s="116">
        <v>992882.50549999997</v>
      </c>
      <c r="G27" s="116">
        <v>766271.68854</v>
      </c>
      <c r="H27" s="116">
        <v>980872.09721000004</v>
      </c>
      <c r="I27" s="116">
        <v>726403.43400000001</v>
      </c>
      <c r="J27" s="116">
        <v>834419.86109999998</v>
      </c>
      <c r="K27" s="116">
        <v>933387.57224999997</v>
      </c>
      <c r="L27" s="116">
        <v>831448.66772999999</v>
      </c>
      <c r="M27" s="116">
        <v>842532.55041999999</v>
      </c>
      <c r="N27" s="116">
        <v>797088.38260999997</v>
      </c>
      <c r="O27" s="117">
        <v>10350569.68592</v>
      </c>
    </row>
    <row r="28" spans="1:15" ht="13.8" x14ac:dyDescent="0.25">
      <c r="A28" s="87">
        <v>2023</v>
      </c>
      <c r="B28" s="115" t="s">
        <v>139</v>
      </c>
      <c r="C28" s="116">
        <v>177753.89418999999</v>
      </c>
      <c r="D28" s="116">
        <v>171516.34294</v>
      </c>
      <c r="E28" s="116">
        <v>219483.32148000001</v>
      </c>
      <c r="F28" s="116">
        <v>146088.03125</v>
      </c>
      <c r="G28" s="116">
        <v>149323.89934</v>
      </c>
      <c r="H28" s="116">
        <v>160324.64926999999</v>
      </c>
      <c r="I28" s="116">
        <v>134967.58549999999</v>
      </c>
      <c r="J28" s="116">
        <v>168055.82545</v>
      </c>
      <c r="K28" s="116">
        <v>159462.50297999999</v>
      </c>
      <c r="L28" s="116">
        <v>134916.46119</v>
      </c>
      <c r="M28" s="116"/>
      <c r="N28" s="116"/>
      <c r="O28" s="117">
        <v>1621892.5135900001</v>
      </c>
    </row>
    <row r="29" spans="1:15" ht="13.8" x14ac:dyDescent="0.25">
      <c r="A29" s="86">
        <v>2022</v>
      </c>
      <c r="B29" s="115" t="s">
        <v>139</v>
      </c>
      <c r="C29" s="116">
        <v>132687.614</v>
      </c>
      <c r="D29" s="116">
        <v>177382.25305</v>
      </c>
      <c r="E29" s="116">
        <v>191674.08778</v>
      </c>
      <c r="F29" s="116">
        <v>186942.25571999999</v>
      </c>
      <c r="G29" s="116">
        <v>116430.7378</v>
      </c>
      <c r="H29" s="116">
        <v>171938.27655000001</v>
      </c>
      <c r="I29" s="116">
        <v>155306.66952</v>
      </c>
      <c r="J29" s="116">
        <v>190866.79866</v>
      </c>
      <c r="K29" s="116">
        <v>209721.9314</v>
      </c>
      <c r="L29" s="116">
        <v>168268.20879</v>
      </c>
      <c r="M29" s="116">
        <v>173127.45013000001</v>
      </c>
      <c r="N29" s="116">
        <v>181957.05793000001</v>
      </c>
      <c r="O29" s="117">
        <v>2056303.34133</v>
      </c>
    </row>
    <row r="30" spans="1:15" s="37" customFormat="1" ht="13.8" x14ac:dyDescent="0.25">
      <c r="A30" s="87">
        <v>2023</v>
      </c>
      <c r="B30" s="115" t="s">
        <v>140</v>
      </c>
      <c r="C30" s="116">
        <v>209144.68768</v>
      </c>
      <c r="D30" s="116">
        <v>131446.27711</v>
      </c>
      <c r="E30" s="116">
        <v>262245.53211999999</v>
      </c>
      <c r="F30" s="116">
        <v>216365.99752999999</v>
      </c>
      <c r="G30" s="116">
        <v>233627.51775999999</v>
      </c>
      <c r="H30" s="116">
        <v>225469.65090000001</v>
      </c>
      <c r="I30" s="116">
        <v>187539.40763</v>
      </c>
      <c r="J30" s="116">
        <v>233973.50964999999</v>
      </c>
      <c r="K30" s="116">
        <v>256289.15481000001</v>
      </c>
      <c r="L30" s="116">
        <v>274720.20791</v>
      </c>
      <c r="M30" s="116"/>
      <c r="N30" s="116"/>
      <c r="O30" s="117">
        <v>2230821.9430999998</v>
      </c>
    </row>
    <row r="31" spans="1:15" ht="13.8" x14ac:dyDescent="0.25">
      <c r="A31" s="86">
        <v>2022</v>
      </c>
      <c r="B31" s="115" t="s">
        <v>140</v>
      </c>
      <c r="C31" s="116">
        <v>198477.64064999999</v>
      </c>
      <c r="D31" s="116">
        <v>251000.23457999999</v>
      </c>
      <c r="E31" s="116">
        <v>259243.72829</v>
      </c>
      <c r="F31" s="116">
        <v>262164.34668000002</v>
      </c>
      <c r="G31" s="116">
        <v>157792.49171</v>
      </c>
      <c r="H31" s="116">
        <v>225184.98795000001</v>
      </c>
      <c r="I31" s="116">
        <v>156147.20764000001</v>
      </c>
      <c r="J31" s="116">
        <v>224283.58918000001</v>
      </c>
      <c r="K31" s="116">
        <v>245518.36559999999</v>
      </c>
      <c r="L31" s="116">
        <v>256622.58987</v>
      </c>
      <c r="M31" s="116">
        <v>256407.3983</v>
      </c>
      <c r="N31" s="116">
        <v>260537.56518000001</v>
      </c>
      <c r="O31" s="117">
        <v>2753380.1456300002</v>
      </c>
    </row>
    <row r="32" spans="1:15" ht="13.8" x14ac:dyDescent="0.25">
      <c r="A32" s="87">
        <v>2023</v>
      </c>
      <c r="B32" s="115" t="s">
        <v>141</v>
      </c>
      <c r="C32" s="118">
        <v>2300724.96123</v>
      </c>
      <c r="D32" s="118">
        <v>2263095.8130399999</v>
      </c>
      <c r="E32" s="118">
        <v>2881921.4182500001</v>
      </c>
      <c r="F32" s="118">
        <v>2383204.3927099998</v>
      </c>
      <c r="G32" s="118">
        <v>2440559.64561</v>
      </c>
      <c r="H32" s="118">
        <v>2380630.88906</v>
      </c>
      <c r="I32" s="118">
        <v>2156861.1299299998</v>
      </c>
      <c r="J32" s="118">
        <v>2661054.4492100002</v>
      </c>
      <c r="K32" s="118">
        <v>2817703.7448100001</v>
      </c>
      <c r="L32" s="118">
        <v>2705977.3770599999</v>
      </c>
      <c r="M32" s="118"/>
      <c r="N32" s="118"/>
      <c r="O32" s="117">
        <v>24991733.820909999</v>
      </c>
    </row>
    <row r="33" spans="1:15" ht="13.8" x14ac:dyDescent="0.25">
      <c r="A33" s="86">
        <v>2022</v>
      </c>
      <c r="B33" s="115" t="s">
        <v>141</v>
      </c>
      <c r="C33" s="116">
        <v>2140694.3029700001</v>
      </c>
      <c r="D33" s="116">
        <v>2431937.1149400002</v>
      </c>
      <c r="E33" s="116">
        <v>3018849.9373499998</v>
      </c>
      <c r="F33" s="118">
        <v>3329483.6749300002</v>
      </c>
      <c r="G33" s="118">
        <v>2789086.5466200002</v>
      </c>
      <c r="H33" s="118">
        <v>3166406.9564999999</v>
      </c>
      <c r="I33" s="118">
        <v>2890136.9170499998</v>
      </c>
      <c r="J33" s="118">
        <v>2920920.6393200001</v>
      </c>
      <c r="K33" s="118">
        <v>2929567.1560800001</v>
      </c>
      <c r="L33" s="118">
        <v>2615029.2381699998</v>
      </c>
      <c r="M33" s="118">
        <v>2572270.57724</v>
      </c>
      <c r="N33" s="118">
        <v>2701979.5577600002</v>
      </c>
      <c r="O33" s="117">
        <v>33506362.618930001</v>
      </c>
    </row>
    <row r="34" spans="1:15" ht="13.8" x14ac:dyDescent="0.25">
      <c r="A34" s="87">
        <v>2023</v>
      </c>
      <c r="B34" s="115" t="s">
        <v>142</v>
      </c>
      <c r="C34" s="116">
        <v>1623746.2251899999</v>
      </c>
      <c r="D34" s="116">
        <v>1576666.6071500001</v>
      </c>
      <c r="E34" s="116">
        <v>1989860.7431300001</v>
      </c>
      <c r="F34" s="116">
        <v>1497652.46025</v>
      </c>
      <c r="G34" s="116">
        <v>1647640.2400400001</v>
      </c>
      <c r="H34" s="116">
        <v>1652186.2792100001</v>
      </c>
      <c r="I34" s="116">
        <v>1551131.9291000001</v>
      </c>
      <c r="J34" s="116">
        <v>1670535.8047</v>
      </c>
      <c r="K34" s="116">
        <v>1671658.8499799999</v>
      </c>
      <c r="L34" s="116">
        <v>1496787.8207700001</v>
      </c>
      <c r="M34" s="116"/>
      <c r="N34" s="116"/>
      <c r="O34" s="117">
        <v>16377866.959519999</v>
      </c>
    </row>
    <row r="35" spans="1:15" ht="13.8" x14ac:dyDescent="0.25">
      <c r="A35" s="86">
        <v>2022</v>
      </c>
      <c r="B35" s="115" t="s">
        <v>142</v>
      </c>
      <c r="C35" s="116">
        <v>1591558.0122100001</v>
      </c>
      <c r="D35" s="116">
        <v>1840234.04779</v>
      </c>
      <c r="E35" s="116">
        <v>2014038.1791300001</v>
      </c>
      <c r="F35" s="116">
        <v>2035670.0064399999</v>
      </c>
      <c r="G35" s="116">
        <v>1335847.94732</v>
      </c>
      <c r="H35" s="116">
        <v>1965673.6010400001</v>
      </c>
      <c r="I35" s="116">
        <v>1617512.0688400001</v>
      </c>
      <c r="J35" s="116">
        <v>1836844.14206</v>
      </c>
      <c r="K35" s="116">
        <v>1919977.6007900001</v>
      </c>
      <c r="L35" s="116">
        <v>1701768.3605299999</v>
      </c>
      <c r="M35" s="116">
        <v>1630643.3578300001</v>
      </c>
      <c r="N35" s="116">
        <v>1703963.5916200001</v>
      </c>
      <c r="O35" s="117">
        <v>21193730.915600002</v>
      </c>
    </row>
    <row r="36" spans="1:15" ht="13.8" x14ac:dyDescent="0.25">
      <c r="A36" s="87">
        <v>2023</v>
      </c>
      <c r="B36" s="115" t="s">
        <v>143</v>
      </c>
      <c r="C36" s="116">
        <v>2712458.4588700002</v>
      </c>
      <c r="D36" s="116">
        <v>2610329.7462300002</v>
      </c>
      <c r="E36" s="116">
        <v>3284677.0941499998</v>
      </c>
      <c r="F36" s="116">
        <v>2690131.9712100001</v>
      </c>
      <c r="G36" s="116">
        <v>3026192.20242</v>
      </c>
      <c r="H36" s="116">
        <v>2986372.3401199998</v>
      </c>
      <c r="I36" s="116">
        <v>2723930.89805</v>
      </c>
      <c r="J36" s="116">
        <v>2726478.1900300002</v>
      </c>
      <c r="K36" s="116">
        <v>2819231.51455</v>
      </c>
      <c r="L36" s="116">
        <v>3086902.1241700002</v>
      </c>
      <c r="M36" s="116"/>
      <c r="N36" s="116"/>
      <c r="O36" s="117">
        <v>28666704.539799999</v>
      </c>
    </row>
    <row r="37" spans="1:15" ht="13.8" x14ac:dyDescent="0.25">
      <c r="A37" s="86">
        <v>2022</v>
      </c>
      <c r="B37" s="115" t="s">
        <v>143</v>
      </c>
      <c r="C37" s="116">
        <v>2227430.3452400002</v>
      </c>
      <c r="D37" s="116">
        <v>2537876.24994</v>
      </c>
      <c r="E37" s="116">
        <v>2679350.7283000001</v>
      </c>
      <c r="F37" s="116">
        <v>2742252.4482399998</v>
      </c>
      <c r="G37" s="116">
        <v>2294857.86919</v>
      </c>
      <c r="H37" s="116">
        <v>2768702.7613400002</v>
      </c>
      <c r="I37" s="116">
        <v>2048195.4367800001</v>
      </c>
      <c r="J37" s="116">
        <v>2264566.8483500001</v>
      </c>
      <c r="K37" s="116">
        <v>2751297.0780400001</v>
      </c>
      <c r="L37" s="116">
        <v>2647889.58127</v>
      </c>
      <c r="M37" s="116">
        <v>2872036.3347299998</v>
      </c>
      <c r="N37" s="116">
        <v>3141286.03682</v>
      </c>
      <c r="O37" s="117">
        <v>30975741.71824</v>
      </c>
    </row>
    <row r="38" spans="1:15" ht="13.8" x14ac:dyDescent="0.25">
      <c r="A38" s="87">
        <v>2023</v>
      </c>
      <c r="B38" s="115" t="s">
        <v>144</v>
      </c>
      <c r="C38" s="116">
        <v>20511.080989999999</v>
      </c>
      <c r="D38" s="116">
        <v>48988.009310000001</v>
      </c>
      <c r="E38" s="116">
        <v>108585.76742</v>
      </c>
      <c r="F38" s="116">
        <v>107987.69313</v>
      </c>
      <c r="G38" s="116">
        <v>203809.47146</v>
      </c>
      <c r="H38" s="116">
        <v>185363.21223</v>
      </c>
      <c r="I38" s="116">
        <v>202576.08718999999</v>
      </c>
      <c r="J38" s="116">
        <v>304394.69546000002</v>
      </c>
      <c r="K38" s="116">
        <v>179322.18877000001</v>
      </c>
      <c r="L38" s="116">
        <v>96964.186809999999</v>
      </c>
      <c r="M38" s="116"/>
      <c r="N38" s="116"/>
      <c r="O38" s="117">
        <v>1458502.39277</v>
      </c>
    </row>
    <row r="39" spans="1:15" ht="13.8" x14ac:dyDescent="0.25">
      <c r="A39" s="86">
        <v>2022</v>
      </c>
      <c r="B39" s="115" t="s">
        <v>144</v>
      </c>
      <c r="C39" s="116">
        <v>70779.795960000003</v>
      </c>
      <c r="D39" s="116">
        <v>67064.578930000003</v>
      </c>
      <c r="E39" s="116">
        <v>140227.68844</v>
      </c>
      <c r="F39" s="116">
        <v>198881.65714</v>
      </c>
      <c r="G39" s="116">
        <v>100124.42561000001</v>
      </c>
      <c r="H39" s="116">
        <v>101131.22425</v>
      </c>
      <c r="I39" s="116">
        <v>44142.997860000003</v>
      </c>
      <c r="J39" s="116">
        <v>77395.488570000001</v>
      </c>
      <c r="K39" s="116">
        <v>199348.73256</v>
      </c>
      <c r="L39" s="116">
        <v>209571.99903000001</v>
      </c>
      <c r="M39" s="116">
        <v>55079.846700000002</v>
      </c>
      <c r="N39" s="116">
        <v>189314.94339</v>
      </c>
      <c r="O39" s="117">
        <v>1453063.3784399999</v>
      </c>
    </row>
    <row r="40" spans="1:15" ht="13.8" x14ac:dyDescent="0.25">
      <c r="A40" s="87">
        <v>2023</v>
      </c>
      <c r="B40" s="115" t="s">
        <v>145</v>
      </c>
      <c r="C40" s="116">
        <v>1173658.87314</v>
      </c>
      <c r="D40" s="116">
        <v>1303271.9447399999</v>
      </c>
      <c r="E40" s="116">
        <v>1511748.92515</v>
      </c>
      <c r="F40" s="116">
        <v>1216492.76902</v>
      </c>
      <c r="G40" s="116">
        <v>1380151.4239099999</v>
      </c>
      <c r="H40" s="116">
        <v>1337693.1049500001</v>
      </c>
      <c r="I40" s="116">
        <v>1263577.5703400001</v>
      </c>
      <c r="J40" s="116">
        <v>1400138.31415</v>
      </c>
      <c r="K40" s="116">
        <v>1399950.2045799999</v>
      </c>
      <c r="L40" s="116">
        <v>1419515.5699499999</v>
      </c>
      <c r="M40" s="116"/>
      <c r="N40" s="116"/>
      <c r="O40" s="117">
        <v>13406198.699929999</v>
      </c>
    </row>
    <row r="41" spans="1:15" ht="13.8" x14ac:dyDescent="0.25">
      <c r="A41" s="86">
        <v>2022</v>
      </c>
      <c r="B41" s="115" t="s">
        <v>145</v>
      </c>
      <c r="C41" s="116">
        <v>980376.86144999997</v>
      </c>
      <c r="D41" s="116">
        <v>1173474.2985799999</v>
      </c>
      <c r="E41" s="116">
        <v>1365461.8518999999</v>
      </c>
      <c r="F41" s="116">
        <v>1395615.83901</v>
      </c>
      <c r="G41" s="116">
        <v>1064241.48202</v>
      </c>
      <c r="H41" s="116">
        <v>1356580.0254800001</v>
      </c>
      <c r="I41" s="116">
        <v>1024631.0788200001</v>
      </c>
      <c r="J41" s="116">
        <v>1253655.895</v>
      </c>
      <c r="K41" s="116">
        <v>1334620.6197299999</v>
      </c>
      <c r="L41" s="116">
        <v>1320588.2044500001</v>
      </c>
      <c r="M41" s="116">
        <v>1423781.7828500001</v>
      </c>
      <c r="N41" s="116">
        <v>1472913.00165</v>
      </c>
      <c r="O41" s="117">
        <v>15165940.94094</v>
      </c>
    </row>
    <row r="42" spans="1:15" ht="13.8" x14ac:dyDescent="0.25">
      <c r="A42" s="87">
        <v>2023</v>
      </c>
      <c r="B42" s="115" t="s">
        <v>146</v>
      </c>
      <c r="C42" s="116">
        <v>841293.36854000005</v>
      </c>
      <c r="D42" s="116">
        <v>847883.02260000003</v>
      </c>
      <c r="E42" s="116">
        <v>1050502.0483299999</v>
      </c>
      <c r="F42" s="116">
        <v>883078.21851000004</v>
      </c>
      <c r="G42" s="116">
        <v>922821.23719000001</v>
      </c>
      <c r="H42" s="116">
        <v>976469.09296000004</v>
      </c>
      <c r="I42" s="116">
        <v>831815.88714000001</v>
      </c>
      <c r="J42" s="116">
        <v>974424.92663999996</v>
      </c>
      <c r="K42" s="116">
        <v>1007398.17733</v>
      </c>
      <c r="L42" s="116">
        <v>997470.54287999996</v>
      </c>
      <c r="M42" s="116"/>
      <c r="N42" s="116"/>
      <c r="O42" s="117">
        <v>9333156.5221200008</v>
      </c>
    </row>
    <row r="43" spans="1:15" ht="13.8" x14ac:dyDescent="0.25">
      <c r="A43" s="86">
        <v>2022</v>
      </c>
      <c r="B43" s="115" t="s">
        <v>146</v>
      </c>
      <c r="C43" s="116">
        <v>710623.13197999995</v>
      </c>
      <c r="D43" s="116">
        <v>812965.62821</v>
      </c>
      <c r="E43" s="116">
        <v>908451.41397999995</v>
      </c>
      <c r="F43" s="116">
        <v>905617.86228</v>
      </c>
      <c r="G43" s="116">
        <v>719443.06295000005</v>
      </c>
      <c r="H43" s="116">
        <v>903202.12999000004</v>
      </c>
      <c r="I43" s="116">
        <v>720295.57866999996</v>
      </c>
      <c r="J43" s="116">
        <v>847976.47115999996</v>
      </c>
      <c r="K43" s="116">
        <v>946757.07053000003</v>
      </c>
      <c r="L43" s="116">
        <v>851490.25800000003</v>
      </c>
      <c r="M43" s="116">
        <v>1009762.82212</v>
      </c>
      <c r="N43" s="116">
        <v>1024924.05667</v>
      </c>
      <c r="O43" s="117">
        <v>10361509.486540001</v>
      </c>
    </row>
    <row r="44" spans="1:15" ht="13.8" x14ac:dyDescent="0.25">
      <c r="A44" s="87">
        <v>2023</v>
      </c>
      <c r="B44" s="115" t="s">
        <v>147</v>
      </c>
      <c r="C44" s="116">
        <v>1050081.55247</v>
      </c>
      <c r="D44" s="116">
        <v>1001441.3510800001</v>
      </c>
      <c r="E44" s="116">
        <v>1224519.15176</v>
      </c>
      <c r="F44" s="116">
        <v>997249.69831999997</v>
      </c>
      <c r="G44" s="116">
        <v>1143138.23771</v>
      </c>
      <c r="H44" s="116">
        <v>1089865.94035</v>
      </c>
      <c r="I44" s="116">
        <v>987979.34852999996</v>
      </c>
      <c r="J44" s="116">
        <v>1065382.28217</v>
      </c>
      <c r="K44" s="116">
        <v>1017191.82687</v>
      </c>
      <c r="L44" s="116">
        <v>973436.43322000001</v>
      </c>
      <c r="M44" s="116"/>
      <c r="N44" s="116"/>
      <c r="O44" s="117">
        <v>10550285.822480001</v>
      </c>
    </row>
    <row r="45" spans="1:15" ht="13.8" x14ac:dyDescent="0.25">
      <c r="A45" s="86">
        <v>2022</v>
      </c>
      <c r="B45" s="115" t="s">
        <v>147</v>
      </c>
      <c r="C45" s="116">
        <v>1119856.0573100001</v>
      </c>
      <c r="D45" s="116">
        <v>1241106.2379099999</v>
      </c>
      <c r="E45" s="116">
        <v>1443490.79128</v>
      </c>
      <c r="F45" s="116">
        <v>1496963.6429900001</v>
      </c>
      <c r="G45" s="116">
        <v>1165758.5621799999</v>
      </c>
      <c r="H45" s="116">
        <v>1343440.0805500001</v>
      </c>
      <c r="I45" s="116">
        <v>978550.27092000004</v>
      </c>
      <c r="J45" s="116">
        <v>1131631.90488</v>
      </c>
      <c r="K45" s="116">
        <v>1187665.28415</v>
      </c>
      <c r="L45" s="116">
        <v>1048139.47652</v>
      </c>
      <c r="M45" s="116">
        <v>1127726.9217300001</v>
      </c>
      <c r="N45" s="116">
        <v>1095916.2588800001</v>
      </c>
      <c r="O45" s="117">
        <v>14380245.4893</v>
      </c>
    </row>
    <row r="46" spans="1:15" ht="13.8" x14ac:dyDescent="0.25">
      <c r="A46" s="87">
        <v>2023</v>
      </c>
      <c r="B46" s="115" t="s">
        <v>148</v>
      </c>
      <c r="C46" s="116">
        <v>1105712.52085</v>
      </c>
      <c r="D46" s="116">
        <v>1056082.50085</v>
      </c>
      <c r="E46" s="116">
        <v>1388542.8390500001</v>
      </c>
      <c r="F46" s="116">
        <v>1063463.0340400001</v>
      </c>
      <c r="G46" s="116">
        <v>1249395.2218299999</v>
      </c>
      <c r="H46" s="116">
        <v>1315176.2116100001</v>
      </c>
      <c r="I46" s="116">
        <v>1153888.87326</v>
      </c>
      <c r="J46" s="116">
        <v>1339462.1270000001</v>
      </c>
      <c r="K46" s="116">
        <v>1373004.6630599999</v>
      </c>
      <c r="L46" s="116">
        <v>1333514.6807500001</v>
      </c>
      <c r="M46" s="116"/>
      <c r="N46" s="116"/>
      <c r="O46" s="117">
        <v>12378242.6723</v>
      </c>
    </row>
    <row r="47" spans="1:15" ht="13.8" x14ac:dyDescent="0.25">
      <c r="A47" s="86">
        <v>2022</v>
      </c>
      <c r="B47" s="115" t="s">
        <v>148</v>
      </c>
      <c r="C47" s="116">
        <v>1623913.35512</v>
      </c>
      <c r="D47" s="116">
        <v>1746701.55259</v>
      </c>
      <c r="E47" s="116">
        <v>2254350.4908799999</v>
      </c>
      <c r="F47" s="116">
        <v>2016303.9983900001</v>
      </c>
      <c r="G47" s="116">
        <v>1903111.08714</v>
      </c>
      <c r="H47" s="116">
        <v>2283458.2668699999</v>
      </c>
      <c r="I47" s="116">
        <v>1596973.6671500001</v>
      </c>
      <c r="J47" s="116">
        <v>1804239.23915</v>
      </c>
      <c r="K47" s="116">
        <v>1754877.41145</v>
      </c>
      <c r="L47" s="116">
        <v>1376207.16842</v>
      </c>
      <c r="M47" s="116">
        <v>1337396.81651</v>
      </c>
      <c r="N47" s="116">
        <v>1327625.62167</v>
      </c>
      <c r="O47" s="117">
        <v>21025158.675340001</v>
      </c>
    </row>
    <row r="48" spans="1:15" ht="13.8" x14ac:dyDescent="0.25">
      <c r="A48" s="87">
        <v>2023</v>
      </c>
      <c r="B48" s="115" t="s">
        <v>149</v>
      </c>
      <c r="C48" s="116">
        <v>360462.28898999997</v>
      </c>
      <c r="D48" s="116">
        <v>354125.73582</v>
      </c>
      <c r="E48" s="116">
        <v>438197.83687</v>
      </c>
      <c r="F48" s="116">
        <v>373616.83504999999</v>
      </c>
      <c r="G48" s="116">
        <v>450033.32088000001</v>
      </c>
      <c r="H48" s="116">
        <v>412030.94602999999</v>
      </c>
      <c r="I48" s="116">
        <v>371957.51306999999</v>
      </c>
      <c r="J48" s="116">
        <v>395593.28213000001</v>
      </c>
      <c r="K48" s="116">
        <v>383092.17985999997</v>
      </c>
      <c r="L48" s="116">
        <v>365629.85343999998</v>
      </c>
      <c r="M48" s="116"/>
      <c r="N48" s="116"/>
      <c r="O48" s="117">
        <v>3904739.79214</v>
      </c>
    </row>
    <row r="49" spans="1:15" ht="13.8" x14ac:dyDescent="0.25">
      <c r="A49" s="86">
        <v>2022</v>
      </c>
      <c r="B49" s="115" t="s">
        <v>149</v>
      </c>
      <c r="C49" s="116">
        <v>353650.46789000003</v>
      </c>
      <c r="D49" s="116">
        <v>428029.62461</v>
      </c>
      <c r="E49" s="116">
        <v>512999.46243999997</v>
      </c>
      <c r="F49" s="116">
        <v>565765.46421000001</v>
      </c>
      <c r="G49" s="116">
        <v>444256.31745999999</v>
      </c>
      <c r="H49" s="116">
        <v>522786.63435000001</v>
      </c>
      <c r="I49" s="116">
        <v>416802.49142999999</v>
      </c>
      <c r="J49" s="116">
        <v>473859.94527999999</v>
      </c>
      <c r="K49" s="116">
        <v>458797.53444000002</v>
      </c>
      <c r="L49" s="116">
        <v>413607.78064000001</v>
      </c>
      <c r="M49" s="116">
        <v>416755.06638999999</v>
      </c>
      <c r="N49" s="116">
        <v>439725.59570000001</v>
      </c>
      <c r="O49" s="117">
        <v>5447036.3848400004</v>
      </c>
    </row>
    <row r="50" spans="1:15" ht="13.8" x14ac:dyDescent="0.25">
      <c r="A50" s="87">
        <v>2023</v>
      </c>
      <c r="B50" s="115" t="s">
        <v>150</v>
      </c>
      <c r="C50" s="116">
        <v>414228.29746999999</v>
      </c>
      <c r="D50" s="116">
        <v>525530.46314999997</v>
      </c>
      <c r="E50" s="116">
        <v>737605.20707999996</v>
      </c>
      <c r="F50" s="116">
        <v>477350.15331000002</v>
      </c>
      <c r="G50" s="116">
        <v>459247.62147999997</v>
      </c>
      <c r="H50" s="116">
        <v>439036.50602999999</v>
      </c>
      <c r="I50" s="116">
        <v>497501.10037</v>
      </c>
      <c r="J50" s="116">
        <v>459877.56245000003</v>
      </c>
      <c r="K50" s="116">
        <v>692835.56510999997</v>
      </c>
      <c r="L50" s="116">
        <v>989707.77255999995</v>
      </c>
      <c r="M50" s="116"/>
      <c r="N50" s="116"/>
      <c r="O50" s="117">
        <v>5692920.2490100004</v>
      </c>
    </row>
    <row r="51" spans="1:15" ht="13.8" x14ac:dyDescent="0.25">
      <c r="A51" s="86">
        <v>2022</v>
      </c>
      <c r="B51" s="115" t="s">
        <v>150</v>
      </c>
      <c r="C51" s="116">
        <v>358702.97214999999</v>
      </c>
      <c r="D51" s="116">
        <v>490368.09152999998</v>
      </c>
      <c r="E51" s="116">
        <v>434421.48194000003</v>
      </c>
      <c r="F51" s="116">
        <v>528519.02058999997</v>
      </c>
      <c r="G51" s="116">
        <v>352247.50109999999</v>
      </c>
      <c r="H51" s="116">
        <v>532181.44374000002</v>
      </c>
      <c r="I51" s="116">
        <v>370694.84694999998</v>
      </c>
      <c r="J51" s="116">
        <v>500628.32678</v>
      </c>
      <c r="K51" s="116">
        <v>602816.76728999999</v>
      </c>
      <c r="L51" s="116">
        <v>535010.77072000003</v>
      </c>
      <c r="M51" s="116">
        <v>604023.04359999998</v>
      </c>
      <c r="N51" s="116">
        <v>547052.33914000005</v>
      </c>
      <c r="O51" s="117">
        <v>5856666.6055300003</v>
      </c>
    </row>
    <row r="52" spans="1:15" ht="13.8" x14ac:dyDescent="0.25">
      <c r="A52" s="87">
        <v>2023</v>
      </c>
      <c r="B52" s="115" t="s">
        <v>151</v>
      </c>
      <c r="C52" s="116">
        <v>278884.94871000003</v>
      </c>
      <c r="D52" s="116">
        <v>287110.67463999998</v>
      </c>
      <c r="E52" s="116">
        <v>505697.54947999999</v>
      </c>
      <c r="F52" s="116">
        <v>417832.33283000003</v>
      </c>
      <c r="G52" s="116">
        <v>549934.89242000005</v>
      </c>
      <c r="H52" s="116">
        <v>332637.98361</v>
      </c>
      <c r="I52" s="116">
        <v>657172.97959999996</v>
      </c>
      <c r="J52" s="116">
        <v>375950.40571999998</v>
      </c>
      <c r="K52" s="116">
        <v>430316.97447999998</v>
      </c>
      <c r="L52" s="116">
        <v>514736.87790999998</v>
      </c>
      <c r="M52" s="116"/>
      <c r="N52" s="116"/>
      <c r="O52" s="117">
        <v>4350275.6194000002</v>
      </c>
    </row>
    <row r="53" spans="1:15" ht="13.8" x14ac:dyDescent="0.25">
      <c r="A53" s="86">
        <v>2022</v>
      </c>
      <c r="B53" s="115" t="s">
        <v>151</v>
      </c>
      <c r="C53" s="116">
        <v>295374.95462999999</v>
      </c>
      <c r="D53" s="116">
        <v>325086.05401000002</v>
      </c>
      <c r="E53" s="116">
        <v>326941.74854</v>
      </c>
      <c r="F53" s="116">
        <v>390461.09840999998</v>
      </c>
      <c r="G53" s="116">
        <v>330384.31631000002</v>
      </c>
      <c r="H53" s="116">
        <v>286911.48207999999</v>
      </c>
      <c r="I53" s="116">
        <v>294368.00948000001</v>
      </c>
      <c r="J53" s="116">
        <v>333532.23485000001</v>
      </c>
      <c r="K53" s="116">
        <v>166231.57717999999</v>
      </c>
      <c r="L53" s="116">
        <v>464523.28284</v>
      </c>
      <c r="M53" s="116">
        <v>503261.04168000002</v>
      </c>
      <c r="N53" s="116">
        <v>647435.86632000003</v>
      </c>
      <c r="O53" s="117">
        <v>4364511.6663300004</v>
      </c>
    </row>
    <row r="54" spans="1:15" ht="13.8" x14ac:dyDescent="0.25">
      <c r="A54" s="87">
        <v>2023</v>
      </c>
      <c r="B54" s="115" t="s">
        <v>152</v>
      </c>
      <c r="C54" s="116">
        <v>525308.77292999998</v>
      </c>
      <c r="D54" s="116">
        <v>565895.15046000003</v>
      </c>
      <c r="E54" s="116">
        <v>673512.83889999997</v>
      </c>
      <c r="F54" s="116">
        <v>560661.05801000004</v>
      </c>
      <c r="G54" s="116">
        <v>637755.30614999996</v>
      </c>
      <c r="H54" s="116">
        <v>616699.85664999997</v>
      </c>
      <c r="I54" s="116">
        <v>569249.96654000005</v>
      </c>
      <c r="J54" s="116">
        <v>602753.04189999995</v>
      </c>
      <c r="K54" s="116">
        <v>605479.56284000003</v>
      </c>
      <c r="L54" s="116">
        <v>612211.64920999995</v>
      </c>
      <c r="M54" s="116"/>
      <c r="N54" s="116"/>
      <c r="O54" s="117">
        <v>5969527.20359</v>
      </c>
    </row>
    <row r="55" spans="1:15" ht="13.8" x14ac:dyDescent="0.25">
      <c r="A55" s="86">
        <v>2022</v>
      </c>
      <c r="B55" s="115" t="s">
        <v>152</v>
      </c>
      <c r="C55" s="116">
        <v>457957.73116999998</v>
      </c>
      <c r="D55" s="116">
        <v>536898.83403999999</v>
      </c>
      <c r="E55" s="116">
        <v>616156.96008999995</v>
      </c>
      <c r="F55" s="116">
        <v>634958.22169999999</v>
      </c>
      <c r="G55" s="116">
        <v>494698.33889999997</v>
      </c>
      <c r="H55" s="116">
        <v>619959.08288</v>
      </c>
      <c r="I55" s="116">
        <v>458391.53563</v>
      </c>
      <c r="J55" s="116">
        <v>544491.95169999998</v>
      </c>
      <c r="K55" s="116">
        <v>576740.81547000003</v>
      </c>
      <c r="L55" s="116">
        <v>551121.03616000002</v>
      </c>
      <c r="M55" s="116">
        <v>598845.03720999998</v>
      </c>
      <c r="N55" s="116">
        <v>586353.97372999997</v>
      </c>
      <c r="O55" s="117">
        <v>6676573.5186799997</v>
      </c>
    </row>
    <row r="56" spans="1:15" ht="13.8" x14ac:dyDescent="0.25">
      <c r="A56" s="87">
        <v>2023</v>
      </c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f t="shared" ref="O56" si="2">SUM(C56:N56)</f>
        <v>0</v>
      </c>
    </row>
    <row r="57" spans="1:15" ht="13.8" x14ac:dyDescent="0.25">
      <c r="A57" s="86">
        <v>2022</v>
      </c>
      <c r="B57" s="115" t="s">
        <v>153</v>
      </c>
      <c r="C57" s="116">
        <v>8197.8487499999992</v>
      </c>
      <c r="D57" s="116">
        <v>10009.26485</v>
      </c>
      <c r="E57" s="116">
        <v>11418.340700000001</v>
      </c>
      <c r="F57" s="116">
        <v>14289.56755</v>
      </c>
      <c r="G57" s="116">
        <v>10630.62837</v>
      </c>
      <c r="H57" s="116">
        <v>14089.11015</v>
      </c>
      <c r="I57" s="116">
        <v>9550.5758000000005</v>
      </c>
      <c r="J57" s="116">
        <v>10220.596670000001</v>
      </c>
      <c r="K57" s="116">
        <v>11404.558209999999</v>
      </c>
      <c r="L57" s="116">
        <v>12074.97162</v>
      </c>
      <c r="M57" s="116">
        <v>12175.232770000001</v>
      </c>
      <c r="N57" s="116">
        <v>11512.49007</v>
      </c>
      <c r="O57" s="117">
        <v>135573.18551000001</v>
      </c>
    </row>
    <row r="58" spans="1:15" ht="13.8" x14ac:dyDescent="0.25">
      <c r="A58" s="87">
        <v>2023</v>
      </c>
      <c r="B58" s="113" t="s">
        <v>31</v>
      </c>
      <c r="C58" s="119">
        <f>C60</f>
        <v>441306.82462999999</v>
      </c>
      <c r="D58" s="119">
        <f t="shared" ref="D58:O58" si="3">D60</f>
        <v>397254.84522000002</v>
      </c>
      <c r="E58" s="119">
        <f t="shared" si="3"/>
        <v>478851.44981999998</v>
      </c>
      <c r="F58" s="119">
        <f t="shared" si="3"/>
        <v>467165.44588999997</v>
      </c>
      <c r="G58" s="119">
        <f t="shared" si="3"/>
        <v>546796.76945000002</v>
      </c>
      <c r="H58" s="119">
        <f t="shared" si="3"/>
        <v>482732.55312</v>
      </c>
      <c r="I58" s="119">
        <f t="shared" si="3"/>
        <v>462931.95773000002</v>
      </c>
      <c r="J58" s="119">
        <f t="shared" si="3"/>
        <v>495737.17434000003</v>
      </c>
      <c r="K58" s="119">
        <f t="shared" si="3"/>
        <v>487515.34730000002</v>
      </c>
      <c r="L58" s="119">
        <f t="shared" si="3"/>
        <v>502208.91710000002</v>
      </c>
      <c r="M58" s="119"/>
      <c r="N58" s="119"/>
      <c r="O58" s="119">
        <f t="shared" si="3"/>
        <v>4762501.2845999999</v>
      </c>
    </row>
    <row r="59" spans="1:15" ht="13.8" x14ac:dyDescent="0.25">
      <c r="A59" s="86">
        <v>2022</v>
      </c>
      <c r="B59" s="113" t="s">
        <v>31</v>
      </c>
      <c r="C59" s="119">
        <f>C61</f>
        <v>497849.89552999998</v>
      </c>
      <c r="D59" s="119">
        <f t="shared" ref="D59:O59" si="4">D61</f>
        <v>471704.26270999998</v>
      </c>
      <c r="E59" s="119">
        <f t="shared" si="4"/>
        <v>554613.88878000004</v>
      </c>
      <c r="F59" s="119">
        <f t="shared" si="4"/>
        <v>704145.15989999997</v>
      </c>
      <c r="G59" s="119">
        <f t="shared" si="4"/>
        <v>533041.87158000004</v>
      </c>
      <c r="H59" s="119">
        <f t="shared" si="4"/>
        <v>594051.50404999999</v>
      </c>
      <c r="I59" s="119">
        <f t="shared" si="4"/>
        <v>487987.18544999999</v>
      </c>
      <c r="J59" s="119">
        <f t="shared" si="4"/>
        <v>593089.54356999998</v>
      </c>
      <c r="K59" s="119">
        <f t="shared" si="4"/>
        <v>537866.99407999997</v>
      </c>
      <c r="L59" s="119">
        <f t="shared" si="4"/>
        <v>462008.54527</v>
      </c>
      <c r="M59" s="119">
        <f t="shared" si="4"/>
        <v>503422.24767000001</v>
      </c>
      <c r="N59" s="119">
        <f t="shared" si="4"/>
        <v>515296.55952000001</v>
      </c>
      <c r="O59" s="119">
        <f t="shared" si="4"/>
        <v>6455077.6581100002</v>
      </c>
    </row>
    <row r="60" spans="1:15" ht="13.8" x14ac:dyDescent="0.25">
      <c r="A60" s="87">
        <v>2023</v>
      </c>
      <c r="B60" s="115" t="s">
        <v>154</v>
      </c>
      <c r="C60" s="116">
        <v>441306.82462999999</v>
      </c>
      <c r="D60" s="116">
        <v>397254.84522000002</v>
      </c>
      <c r="E60" s="116">
        <v>478851.44981999998</v>
      </c>
      <c r="F60" s="116">
        <v>467165.44588999997</v>
      </c>
      <c r="G60" s="116">
        <v>546796.76945000002</v>
      </c>
      <c r="H60" s="116">
        <v>482732.55312</v>
      </c>
      <c r="I60" s="116">
        <v>462931.95773000002</v>
      </c>
      <c r="J60" s="116">
        <v>495737.17434000003</v>
      </c>
      <c r="K60" s="116">
        <v>487515.34730000002</v>
      </c>
      <c r="L60" s="116">
        <v>502208.91710000002</v>
      </c>
      <c r="M60" s="116"/>
      <c r="N60" s="116"/>
      <c r="O60" s="117">
        <v>4762501.2845999999</v>
      </c>
    </row>
    <row r="61" spans="1:15" ht="14.4" thickBot="1" x14ac:dyDescent="0.3">
      <c r="A61" s="86">
        <v>2022</v>
      </c>
      <c r="B61" s="115" t="s">
        <v>154</v>
      </c>
      <c r="C61" s="116">
        <v>497849.89552999998</v>
      </c>
      <c r="D61" s="116">
        <v>471704.26270999998</v>
      </c>
      <c r="E61" s="116">
        <v>554613.88878000004</v>
      </c>
      <c r="F61" s="116">
        <v>704145.15989999997</v>
      </c>
      <c r="G61" s="116">
        <v>533041.87158000004</v>
      </c>
      <c r="H61" s="116">
        <v>594051.50404999999</v>
      </c>
      <c r="I61" s="116">
        <v>487987.18544999999</v>
      </c>
      <c r="J61" s="116">
        <v>593089.54356999998</v>
      </c>
      <c r="K61" s="116">
        <v>537866.99407999997</v>
      </c>
      <c r="L61" s="116">
        <v>462008.54527</v>
      </c>
      <c r="M61" s="116">
        <v>503422.24767000001</v>
      </c>
      <c r="N61" s="116">
        <v>515296.55952000001</v>
      </c>
      <c r="O61" s="117">
        <v>6455077.6581100002</v>
      </c>
    </row>
    <row r="62" spans="1:15" s="32" customFormat="1" ht="15" customHeight="1" thickBot="1" x14ac:dyDescent="0.25">
      <c r="A62" s="120">
        <v>2002</v>
      </c>
      <c r="B62" s="121" t="s">
        <v>39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39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5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39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5"/>
        <v>63167152.819999993</v>
      </c>
    </row>
    <row r="65" spans="1:15" s="32" customFormat="1" ht="15" customHeight="1" thickBot="1" x14ac:dyDescent="0.25">
      <c r="A65" s="120">
        <v>2005</v>
      </c>
      <c r="B65" s="121" t="s">
        <v>39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5"/>
        <v>73476408.142999992</v>
      </c>
    </row>
    <row r="66" spans="1:15" s="32" customFormat="1" ht="15" customHeight="1" thickBot="1" x14ac:dyDescent="0.25">
      <c r="A66" s="120">
        <v>2006</v>
      </c>
      <c r="B66" s="121" t="s">
        <v>39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5"/>
        <v>85534675.517999992</v>
      </c>
    </row>
    <row r="67" spans="1:15" s="32" customFormat="1" ht="15" customHeight="1" thickBot="1" x14ac:dyDescent="0.25">
      <c r="A67" s="120">
        <v>2007</v>
      </c>
      <c r="B67" s="121" t="s">
        <v>39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5"/>
        <v>107271749.90399998</v>
      </c>
    </row>
    <row r="68" spans="1:15" s="32" customFormat="1" ht="15" customHeight="1" thickBot="1" x14ac:dyDescent="0.25">
      <c r="A68" s="120">
        <v>2008</v>
      </c>
      <c r="B68" s="121" t="s">
        <v>39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5"/>
        <v>132027195.626</v>
      </c>
    </row>
    <row r="69" spans="1:15" s="32" customFormat="1" ht="15" customHeight="1" thickBot="1" x14ac:dyDescent="0.25">
      <c r="A69" s="120">
        <v>2009</v>
      </c>
      <c r="B69" s="121" t="s">
        <v>39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5"/>
        <v>102142612.603</v>
      </c>
    </row>
    <row r="70" spans="1:15" s="32" customFormat="1" ht="15" customHeight="1" thickBot="1" x14ac:dyDescent="0.25">
      <c r="A70" s="120">
        <v>2010</v>
      </c>
      <c r="B70" s="121" t="s">
        <v>39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5"/>
        <v>113883219.18399999</v>
      </c>
    </row>
    <row r="71" spans="1:15" s="32" customFormat="1" ht="15" customHeight="1" thickBot="1" x14ac:dyDescent="0.25">
      <c r="A71" s="120">
        <v>2011</v>
      </c>
      <c r="B71" s="121" t="s">
        <v>39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5"/>
        <v>134906868.83000001</v>
      </c>
    </row>
    <row r="72" spans="1:15" ht="13.8" thickBot="1" x14ac:dyDescent="0.3">
      <c r="A72" s="120">
        <v>2012</v>
      </c>
      <c r="B72" s="121" t="s">
        <v>39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5"/>
        <v>152461736.55599999</v>
      </c>
    </row>
    <row r="73" spans="1:15" ht="13.8" thickBot="1" x14ac:dyDescent="0.3">
      <c r="A73" s="120">
        <v>2013</v>
      </c>
      <c r="B73" s="121" t="s">
        <v>39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5"/>
        <v>151802637.08700001</v>
      </c>
    </row>
    <row r="74" spans="1:15" ht="13.8" thickBot="1" x14ac:dyDescent="0.3">
      <c r="A74" s="120">
        <v>2014</v>
      </c>
      <c r="B74" s="121" t="s">
        <v>39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5"/>
        <v>157610157.69</v>
      </c>
    </row>
    <row r="75" spans="1:15" ht="13.8" thickBot="1" x14ac:dyDescent="0.3">
      <c r="A75" s="120">
        <v>2015</v>
      </c>
      <c r="B75" s="121" t="s">
        <v>39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5"/>
        <v>143838871.428</v>
      </c>
    </row>
    <row r="76" spans="1:15" ht="13.8" thickBot="1" x14ac:dyDescent="0.3">
      <c r="A76" s="120">
        <v>2016</v>
      </c>
      <c r="B76" s="121" t="s">
        <v>39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5"/>
        <v>142529583.80799997</v>
      </c>
    </row>
    <row r="77" spans="1:15" ht="13.8" thickBot="1" x14ac:dyDescent="0.3">
      <c r="A77" s="120">
        <v>2017</v>
      </c>
      <c r="B77" s="121" t="s">
        <v>39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5"/>
        <v>156992940.41399324</v>
      </c>
    </row>
    <row r="78" spans="1:15" ht="13.8" thickBot="1" x14ac:dyDescent="0.3">
      <c r="A78" s="120">
        <v>2018</v>
      </c>
      <c r="B78" s="121" t="s">
        <v>39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5"/>
        <v>177168756.28799999</v>
      </c>
    </row>
    <row r="79" spans="1:15" ht="13.8" thickBot="1" x14ac:dyDescent="0.3">
      <c r="A79" s="120">
        <v>2019</v>
      </c>
      <c r="B79" s="121" t="s">
        <v>39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5"/>
        <v>180832721.70199999</v>
      </c>
    </row>
    <row r="80" spans="1:15" ht="13.8" thickBot="1" x14ac:dyDescent="0.3">
      <c r="A80" s="120">
        <v>2020</v>
      </c>
      <c r="B80" s="121" t="s">
        <v>39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5"/>
        <v>169637755.31000003</v>
      </c>
    </row>
    <row r="81" spans="1:15" ht="13.8" thickBot="1" x14ac:dyDescent="0.3">
      <c r="A81" s="120">
        <v>2021</v>
      </c>
      <c r="B81" s="121" t="s">
        <v>39</v>
      </c>
      <c r="C81" s="122">
        <v>15306487.643915899</v>
      </c>
      <c r="D81" s="122">
        <v>15777151.373676499</v>
      </c>
      <c r="E81" s="122">
        <v>18125533.345878098</v>
      </c>
      <c r="F81" s="122">
        <v>18106582.520971801</v>
      </c>
      <c r="G81" s="122">
        <v>18587253.5966384</v>
      </c>
      <c r="H81" s="122">
        <v>19036800.670268498</v>
      </c>
      <c r="I81" s="122">
        <v>19020902.292177301</v>
      </c>
      <c r="J81" s="122">
        <v>18681996.8976386</v>
      </c>
      <c r="K81" s="122">
        <v>19984264.497713201</v>
      </c>
      <c r="L81" s="122">
        <v>21100833.1277362</v>
      </c>
      <c r="M81" s="122">
        <v>20749365.9948617</v>
      </c>
      <c r="N81" s="122">
        <v>21316881.481321499</v>
      </c>
      <c r="O81" s="122">
        <f t="shared" si="5"/>
        <v>225794053.44279772</v>
      </c>
    </row>
    <row r="82" spans="1:15" ht="13.8" thickBot="1" x14ac:dyDescent="0.3">
      <c r="A82" s="120">
        <v>2022</v>
      </c>
      <c r="B82" s="121" t="s">
        <v>39</v>
      </c>
      <c r="C82" s="122">
        <v>17553745.067000002</v>
      </c>
      <c r="D82" s="122">
        <v>19904331.120000001</v>
      </c>
      <c r="E82" s="122">
        <v>22609642.478</v>
      </c>
      <c r="F82" s="122">
        <v>23330991.125</v>
      </c>
      <c r="G82" s="122">
        <v>18931811.633000001</v>
      </c>
      <c r="H82" s="122">
        <v>23359482.375999998</v>
      </c>
      <c r="I82" s="122">
        <v>18536547.530999999</v>
      </c>
      <c r="J82" s="122">
        <v>21275849.662</v>
      </c>
      <c r="K82" s="122">
        <v>22596774.302000001</v>
      </c>
      <c r="L82" s="122">
        <v>21300785.131999999</v>
      </c>
      <c r="M82" s="122">
        <v>21871038.612</v>
      </c>
      <c r="N82" s="122">
        <v>22898748.625</v>
      </c>
      <c r="O82" s="122">
        <f t="shared" ref="O82" si="6">SUM(C82:N82)</f>
        <v>254169747.66300002</v>
      </c>
    </row>
    <row r="83" spans="1:15" ht="13.8" thickBot="1" x14ac:dyDescent="0.3">
      <c r="A83" s="120">
        <v>2023</v>
      </c>
      <c r="B83" s="121" t="s">
        <v>39</v>
      </c>
      <c r="C83" s="122">
        <v>19324785.747000001</v>
      </c>
      <c r="D83" s="122">
        <v>18571261.833999999</v>
      </c>
      <c r="E83" s="122">
        <v>23562035.449999999</v>
      </c>
      <c r="F83" s="122">
        <v>19257716.916999999</v>
      </c>
      <c r="G83" s="122">
        <v>21637283.028999999</v>
      </c>
      <c r="H83" s="122">
        <v>20832582.124000002</v>
      </c>
      <c r="I83" s="122">
        <v>19951047.127999999</v>
      </c>
      <c r="J83" s="122">
        <v>21577819.704</v>
      </c>
      <c r="K83" s="122">
        <v>22489610.311000001</v>
      </c>
      <c r="L83" s="163">
        <v>22873313.885000002</v>
      </c>
      <c r="M83" s="122"/>
      <c r="N83" s="122"/>
      <c r="O83" s="122">
        <f t="shared" ref="O83" si="7">SUM(C83:N83)</f>
        <v>210077456.12899998</v>
      </c>
    </row>
    <row r="84" spans="1:15" x14ac:dyDescent="0.25">
      <c r="C84" s="35"/>
    </row>
  </sheetData>
  <autoFilter ref="A1:O83" xr:uid="{9113E423-8F7B-44E5-BA25-762DF1CAF398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1" t="s">
        <v>61</v>
      </c>
      <c r="B2" s="151"/>
      <c r="C2" s="151"/>
      <c r="D2" s="151"/>
    </row>
    <row r="3" spans="1:4" ht="15.6" x14ac:dyDescent="0.3">
      <c r="A3" s="150" t="s">
        <v>62</v>
      </c>
      <c r="B3" s="150"/>
      <c r="C3" s="150"/>
      <c r="D3" s="150"/>
    </row>
    <row r="4" spans="1:4" x14ac:dyDescent="0.25">
      <c r="A4" s="124"/>
      <c r="B4" s="125"/>
      <c r="C4" s="125"/>
      <c r="D4" s="124"/>
    </row>
    <row r="5" spans="1:4" x14ac:dyDescent="0.25">
      <c r="A5" s="126" t="s">
        <v>63</v>
      </c>
      <c r="B5" s="127" t="s">
        <v>155</v>
      </c>
      <c r="C5" s="127" t="s">
        <v>156</v>
      </c>
      <c r="D5" s="128" t="s">
        <v>64</v>
      </c>
    </row>
    <row r="6" spans="1:4" x14ac:dyDescent="0.25">
      <c r="A6" s="129" t="s">
        <v>157</v>
      </c>
      <c r="B6" s="130">
        <v>462.98052000000001</v>
      </c>
      <c r="C6" s="130">
        <v>45434.15</v>
      </c>
      <c r="D6" s="136">
        <f t="shared" ref="D6:D15" si="0">(C6-B6)/B6</f>
        <v>97.134042443081626</v>
      </c>
    </row>
    <row r="7" spans="1:4" x14ac:dyDescent="0.25">
      <c r="A7" s="129" t="s">
        <v>158</v>
      </c>
      <c r="B7" s="130">
        <v>22.366440000000001</v>
      </c>
      <c r="C7" s="130">
        <v>275.34980000000002</v>
      </c>
      <c r="D7" s="136">
        <f t="shared" si="0"/>
        <v>11.310846071167338</v>
      </c>
    </row>
    <row r="8" spans="1:4" x14ac:dyDescent="0.25">
      <c r="A8" s="129" t="s">
        <v>159</v>
      </c>
      <c r="B8" s="130">
        <v>15.18055</v>
      </c>
      <c r="C8" s="130">
        <v>113.37611</v>
      </c>
      <c r="D8" s="136">
        <f t="shared" si="0"/>
        <v>6.4685113516967432</v>
      </c>
    </row>
    <row r="9" spans="1:4" x14ac:dyDescent="0.25">
      <c r="A9" s="129" t="s">
        <v>160</v>
      </c>
      <c r="B9" s="130">
        <v>34.224020000000003</v>
      </c>
      <c r="C9" s="130">
        <v>219.7663</v>
      </c>
      <c r="D9" s="136">
        <f t="shared" si="0"/>
        <v>5.4214052002073396</v>
      </c>
    </row>
    <row r="10" spans="1:4" x14ac:dyDescent="0.25">
      <c r="A10" s="129" t="s">
        <v>161</v>
      </c>
      <c r="B10" s="130">
        <v>514.60670000000005</v>
      </c>
      <c r="C10" s="130">
        <v>2893.5346199999999</v>
      </c>
      <c r="D10" s="136">
        <f t="shared" si="0"/>
        <v>4.6228079035892842</v>
      </c>
    </row>
    <row r="11" spans="1:4" x14ac:dyDescent="0.25">
      <c r="A11" s="129" t="s">
        <v>162</v>
      </c>
      <c r="B11" s="130">
        <v>22.8445</v>
      </c>
      <c r="C11" s="130">
        <v>127.04289</v>
      </c>
      <c r="D11" s="136">
        <f t="shared" si="0"/>
        <v>4.5612024776204336</v>
      </c>
    </row>
    <row r="12" spans="1:4" x14ac:dyDescent="0.25">
      <c r="A12" s="129" t="s">
        <v>163</v>
      </c>
      <c r="B12" s="130">
        <v>139.31954999999999</v>
      </c>
      <c r="C12" s="130">
        <v>745.93316000000004</v>
      </c>
      <c r="D12" s="136">
        <f t="shared" si="0"/>
        <v>4.3541169204178463</v>
      </c>
    </row>
    <row r="13" spans="1:4" x14ac:dyDescent="0.25">
      <c r="A13" s="129" t="s">
        <v>164</v>
      </c>
      <c r="B13" s="130">
        <v>997.86506999999995</v>
      </c>
      <c r="C13" s="130">
        <v>4823.2036900000003</v>
      </c>
      <c r="D13" s="136">
        <f t="shared" si="0"/>
        <v>3.8335229230942023</v>
      </c>
    </row>
    <row r="14" spans="1:4" x14ac:dyDescent="0.25">
      <c r="A14" s="129" t="s">
        <v>165</v>
      </c>
      <c r="B14" s="130">
        <v>136.71510000000001</v>
      </c>
      <c r="C14" s="130">
        <v>645.57992999999999</v>
      </c>
      <c r="D14" s="136">
        <f t="shared" si="0"/>
        <v>3.7220821255296594</v>
      </c>
    </row>
    <row r="15" spans="1:4" x14ac:dyDescent="0.25">
      <c r="A15" s="129" t="s">
        <v>166</v>
      </c>
      <c r="B15" s="130">
        <v>7895.96479</v>
      </c>
      <c r="C15" s="130">
        <v>36890.142959999997</v>
      </c>
      <c r="D15" s="136">
        <f t="shared" si="0"/>
        <v>3.6720247545582074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1" t="s">
        <v>65</v>
      </c>
      <c r="B18" s="151"/>
      <c r="C18" s="151"/>
      <c r="D18" s="151"/>
    </row>
    <row r="19" spans="1:4" ht="15.6" x14ac:dyDescent="0.3">
      <c r="A19" s="150" t="s">
        <v>66</v>
      </c>
      <c r="B19" s="150"/>
      <c r="C19" s="150"/>
      <c r="D19" s="150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63</v>
      </c>
      <c r="B21" s="127" t="s">
        <v>155</v>
      </c>
      <c r="C21" s="127" t="s">
        <v>156</v>
      </c>
      <c r="D21" s="128" t="s">
        <v>64</v>
      </c>
    </row>
    <row r="22" spans="1:4" x14ac:dyDescent="0.25">
      <c r="A22" s="129" t="s">
        <v>167</v>
      </c>
      <c r="B22" s="130">
        <v>1523630.2817599999</v>
      </c>
      <c r="C22" s="130">
        <v>1508052.9900199999</v>
      </c>
      <c r="D22" s="136">
        <f t="shared" ref="D22:D31" si="1">(C22-B22)/B22</f>
        <v>-1.0223800305416697E-2</v>
      </c>
    </row>
    <row r="23" spans="1:4" x14ac:dyDescent="0.25">
      <c r="A23" s="129" t="s">
        <v>168</v>
      </c>
      <c r="B23" s="130">
        <v>1109593.1439100001</v>
      </c>
      <c r="C23" s="130">
        <v>1081328.89934</v>
      </c>
      <c r="D23" s="136">
        <f t="shared" si="1"/>
        <v>-2.5472620054592398E-2</v>
      </c>
    </row>
    <row r="24" spans="1:4" x14ac:dyDescent="0.25">
      <c r="A24" s="129" t="s">
        <v>169</v>
      </c>
      <c r="B24" s="130">
        <v>1025051.00156</v>
      </c>
      <c r="C24" s="130">
        <v>1027425.22825</v>
      </c>
      <c r="D24" s="136">
        <f t="shared" si="1"/>
        <v>2.3162034731801268E-3</v>
      </c>
    </row>
    <row r="25" spans="1:4" x14ac:dyDescent="0.25">
      <c r="A25" s="129" t="s">
        <v>170</v>
      </c>
      <c r="B25" s="130">
        <v>1027660.04111</v>
      </c>
      <c r="C25" s="130">
        <v>1020612.41212</v>
      </c>
      <c r="D25" s="136">
        <f t="shared" si="1"/>
        <v>-6.8579381391415065E-3</v>
      </c>
    </row>
    <row r="26" spans="1:4" x14ac:dyDescent="0.25">
      <c r="A26" s="129" t="s">
        <v>171</v>
      </c>
      <c r="B26" s="130">
        <v>308161.11538999999</v>
      </c>
      <c r="C26" s="130">
        <v>955097.37727000006</v>
      </c>
      <c r="D26" s="136">
        <f t="shared" si="1"/>
        <v>2.0993442377090825</v>
      </c>
    </row>
    <row r="27" spans="1:4" x14ac:dyDescent="0.25">
      <c r="A27" s="129" t="s">
        <v>172</v>
      </c>
      <c r="B27" s="130">
        <v>869697.01367000001</v>
      </c>
      <c r="C27" s="130">
        <v>897147.26252999995</v>
      </c>
      <c r="D27" s="136">
        <f t="shared" si="1"/>
        <v>3.1563002319812176E-2</v>
      </c>
    </row>
    <row r="28" spans="1:4" x14ac:dyDescent="0.25">
      <c r="A28" s="129" t="s">
        <v>173</v>
      </c>
      <c r="B28" s="130">
        <v>713479.72172999999</v>
      </c>
      <c r="C28" s="130">
        <v>791441.70773000002</v>
      </c>
      <c r="D28" s="136">
        <f t="shared" si="1"/>
        <v>0.10927007961902939</v>
      </c>
    </row>
    <row r="29" spans="1:4" x14ac:dyDescent="0.25">
      <c r="A29" s="129" t="s">
        <v>174</v>
      </c>
      <c r="B29" s="130">
        <v>896249.08253000001</v>
      </c>
      <c r="C29" s="130">
        <v>719139.09339000005</v>
      </c>
      <c r="D29" s="136">
        <f t="shared" si="1"/>
        <v>-0.19761246353529358</v>
      </c>
    </row>
    <row r="30" spans="1:4" x14ac:dyDescent="0.25">
      <c r="A30" s="129" t="s">
        <v>175</v>
      </c>
      <c r="B30" s="130">
        <v>644347.51705000002</v>
      </c>
      <c r="C30" s="130">
        <v>655714.49950000003</v>
      </c>
      <c r="D30" s="136">
        <f t="shared" si="1"/>
        <v>1.7641074341437954E-2</v>
      </c>
    </row>
    <row r="31" spans="1:4" x14ac:dyDescent="0.25">
      <c r="A31" s="129" t="s">
        <v>176</v>
      </c>
      <c r="B31" s="130">
        <v>562039.11375999998</v>
      </c>
      <c r="C31" s="130">
        <v>591110.88040999998</v>
      </c>
      <c r="D31" s="136">
        <f t="shared" si="1"/>
        <v>5.1725522189215702E-2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1" t="s">
        <v>67</v>
      </c>
      <c r="B33" s="151"/>
      <c r="C33" s="151"/>
      <c r="D33" s="151"/>
    </row>
    <row r="34" spans="1:4" ht="15.6" x14ac:dyDescent="0.3">
      <c r="A34" s="150" t="s">
        <v>71</v>
      </c>
      <c r="B34" s="150"/>
      <c r="C34" s="150"/>
      <c r="D34" s="150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69</v>
      </c>
      <c r="B36" s="127" t="s">
        <v>155</v>
      </c>
      <c r="C36" s="127" t="s">
        <v>156</v>
      </c>
      <c r="D36" s="128" t="s">
        <v>64</v>
      </c>
    </row>
    <row r="37" spans="1:4" x14ac:dyDescent="0.25">
      <c r="A37" s="129" t="s">
        <v>150</v>
      </c>
      <c r="B37" s="130">
        <v>535010.77072000003</v>
      </c>
      <c r="C37" s="130">
        <v>989707.77255999995</v>
      </c>
      <c r="D37" s="136">
        <f t="shared" ref="D37:D46" si="2">(C37-B37)/B37</f>
        <v>0.84988382799860929</v>
      </c>
    </row>
    <row r="38" spans="1:4" x14ac:dyDescent="0.25">
      <c r="A38" s="129" t="s">
        <v>129</v>
      </c>
      <c r="B38" s="130">
        <v>238876.24402000001</v>
      </c>
      <c r="C38" s="130">
        <v>314097.67404000001</v>
      </c>
      <c r="D38" s="136">
        <f t="shared" si="2"/>
        <v>0.31489707286967411</v>
      </c>
    </row>
    <row r="39" spans="1:4" x14ac:dyDescent="0.25">
      <c r="A39" s="129" t="s">
        <v>146</v>
      </c>
      <c r="B39" s="130">
        <v>851490.25800000003</v>
      </c>
      <c r="C39" s="130">
        <v>997470.54287999996</v>
      </c>
      <c r="D39" s="136">
        <f t="shared" si="2"/>
        <v>0.1714409337141235</v>
      </c>
    </row>
    <row r="40" spans="1:4" x14ac:dyDescent="0.25">
      <c r="A40" s="129" t="s">
        <v>143</v>
      </c>
      <c r="B40" s="130">
        <v>2647889.58127</v>
      </c>
      <c r="C40" s="130">
        <v>3086902.1241700002</v>
      </c>
      <c r="D40" s="136">
        <f t="shared" si="2"/>
        <v>0.16579714879554677</v>
      </c>
    </row>
    <row r="41" spans="1:4" x14ac:dyDescent="0.25">
      <c r="A41" s="129" t="s">
        <v>128</v>
      </c>
      <c r="B41" s="130">
        <v>1039700.78813</v>
      </c>
      <c r="C41" s="130">
        <v>1206591.06501</v>
      </c>
      <c r="D41" s="136">
        <f t="shared" si="2"/>
        <v>0.16051760158821071</v>
      </c>
    </row>
    <row r="42" spans="1:4" x14ac:dyDescent="0.25">
      <c r="A42" s="129" t="s">
        <v>132</v>
      </c>
      <c r="B42" s="130">
        <v>177423.31140999999</v>
      </c>
      <c r="C42" s="130">
        <v>205352.77867999999</v>
      </c>
      <c r="D42" s="136">
        <f t="shared" si="2"/>
        <v>0.15741712319560405</v>
      </c>
    </row>
    <row r="43" spans="1:4" x14ac:dyDescent="0.25">
      <c r="A43" s="131" t="s">
        <v>133</v>
      </c>
      <c r="B43" s="130">
        <v>37697.34519</v>
      </c>
      <c r="C43" s="130">
        <v>42113.789499999999</v>
      </c>
      <c r="D43" s="136">
        <f t="shared" si="2"/>
        <v>0.11715531392835461</v>
      </c>
    </row>
    <row r="44" spans="1:4" x14ac:dyDescent="0.25">
      <c r="A44" s="129" t="s">
        <v>152</v>
      </c>
      <c r="B44" s="130">
        <v>551121.03616000002</v>
      </c>
      <c r="C44" s="130">
        <v>612211.64920999995</v>
      </c>
      <c r="D44" s="136">
        <f t="shared" si="2"/>
        <v>0.11084790643386776</v>
      </c>
    </row>
    <row r="45" spans="1:4" x14ac:dyDescent="0.25">
      <c r="A45" s="129" t="s">
        <v>151</v>
      </c>
      <c r="B45" s="130">
        <v>464523.28284</v>
      </c>
      <c r="C45" s="130">
        <v>514736.87790999998</v>
      </c>
      <c r="D45" s="136">
        <f t="shared" si="2"/>
        <v>0.108097046854152</v>
      </c>
    </row>
    <row r="46" spans="1:4" x14ac:dyDescent="0.25">
      <c r="A46" s="129" t="s">
        <v>154</v>
      </c>
      <c r="B46" s="130">
        <v>462008.54527</v>
      </c>
      <c r="C46" s="130">
        <v>502208.91710000002</v>
      </c>
      <c r="D46" s="136">
        <f t="shared" si="2"/>
        <v>8.7012182440276573E-2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1" t="s">
        <v>70</v>
      </c>
      <c r="B48" s="151"/>
      <c r="C48" s="151"/>
      <c r="D48" s="151"/>
    </row>
    <row r="49" spans="1:4" ht="15.6" x14ac:dyDescent="0.3">
      <c r="A49" s="150" t="s">
        <v>68</v>
      </c>
      <c r="B49" s="150"/>
      <c r="C49" s="150"/>
      <c r="D49" s="150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69</v>
      </c>
      <c r="B51" s="127" t="s">
        <v>155</v>
      </c>
      <c r="C51" s="127" t="s">
        <v>156</v>
      </c>
      <c r="D51" s="128" t="s">
        <v>64</v>
      </c>
    </row>
    <row r="52" spans="1:4" x14ac:dyDescent="0.25">
      <c r="A52" s="129" t="s">
        <v>143</v>
      </c>
      <c r="B52" s="130">
        <v>2647889.58127</v>
      </c>
      <c r="C52" s="130">
        <v>3086902.1241700002</v>
      </c>
      <c r="D52" s="136">
        <f t="shared" ref="D52:D61" si="3">(C52-B52)/B52</f>
        <v>0.16579714879554677</v>
      </c>
    </row>
    <row r="53" spans="1:4" x14ac:dyDescent="0.25">
      <c r="A53" s="129" t="s">
        <v>141</v>
      </c>
      <c r="B53" s="130">
        <v>2615029.2381699998</v>
      </c>
      <c r="C53" s="130">
        <v>2705977.3770599999</v>
      </c>
      <c r="D53" s="136">
        <f t="shared" si="3"/>
        <v>3.4779014154979644E-2</v>
      </c>
    </row>
    <row r="54" spans="1:4" x14ac:dyDescent="0.25">
      <c r="A54" s="129" t="s">
        <v>142</v>
      </c>
      <c r="B54" s="130">
        <v>1701768.3605299999</v>
      </c>
      <c r="C54" s="130">
        <v>1496787.8207700001</v>
      </c>
      <c r="D54" s="136">
        <f t="shared" si="3"/>
        <v>-0.12045149299647372</v>
      </c>
    </row>
    <row r="55" spans="1:4" x14ac:dyDescent="0.25">
      <c r="A55" s="129" t="s">
        <v>145</v>
      </c>
      <c r="B55" s="130">
        <v>1320588.2044500001</v>
      </c>
      <c r="C55" s="130">
        <v>1419515.5699499999</v>
      </c>
      <c r="D55" s="136">
        <f t="shared" si="3"/>
        <v>7.4911592551442793E-2</v>
      </c>
    </row>
    <row r="56" spans="1:4" x14ac:dyDescent="0.25">
      <c r="A56" s="129" t="s">
        <v>148</v>
      </c>
      <c r="B56" s="130">
        <v>1376207.16842</v>
      </c>
      <c r="C56" s="130">
        <v>1333514.6807500001</v>
      </c>
      <c r="D56" s="136">
        <f t="shared" si="3"/>
        <v>-3.1021846601056773E-2</v>
      </c>
    </row>
    <row r="57" spans="1:4" x14ac:dyDescent="0.25">
      <c r="A57" s="129" t="s">
        <v>128</v>
      </c>
      <c r="B57" s="130">
        <v>1039700.78813</v>
      </c>
      <c r="C57" s="130">
        <v>1206591.06501</v>
      </c>
      <c r="D57" s="136">
        <f t="shared" si="3"/>
        <v>0.16051760158821071</v>
      </c>
    </row>
    <row r="58" spans="1:4" x14ac:dyDescent="0.25">
      <c r="A58" s="129" t="s">
        <v>146</v>
      </c>
      <c r="B58" s="130">
        <v>851490.25800000003</v>
      </c>
      <c r="C58" s="130">
        <v>997470.54287999996</v>
      </c>
      <c r="D58" s="136">
        <f t="shared" si="3"/>
        <v>0.1714409337141235</v>
      </c>
    </row>
    <row r="59" spans="1:4" x14ac:dyDescent="0.25">
      <c r="A59" s="129" t="s">
        <v>150</v>
      </c>
      <c r="B59" s="130">
        <v>535010.77072000003</v>
      </c>
      <c r="C59" s="130">
        <v>989707.77255999995</v>
      </c>
      <c r="D59" s="136">
        <f t="shared" si="3"/>
        <v>0.84988382799860929</v>
      </c>
    </row>
    <row r="60" spans="1:4" x14ac:dyDescent="0.25">
      <c r="A60" s="129" t="s">
        <v>147</v>
      </c>
      <c r="B60" s="130">
        <v>1048139.47652</v>
      </c>
      <c r="C60" s="130">
        <v>973436.43322000001</v>
      </c>
      <c r="D60" s="136">
        <f t="shared" si="3"/>
        <v>-7.1272044392437853E-2</v>
      </c>
    </row>
    <row r="61" spans="1:4" x14ac:dyDescent="0.25">
      <c r="A61" s="129" t="s">
        <v>138</v>
      </c>
      <c r="B61" s="130">
        <v>831448.66772999999</v>
      </c>
      <c r="C61" s="130">
        <v>841445.90318000002</v>
      </c>
      <c r="D61" s="136">
        <f t="shared" si="3"/>
        <v>1.2023875721990433E-2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1" t="s">
        <v>72</v>
      </c>
      <c r="B63" s="151"/>
      <c r="C63" s="151"/>
      <c r="D63" s="151"/>
    </row>
    <row r="64" spans="1:4" ht="15.6" x14ac:dyDescent="0.3">
      <c r="A64" s="150" t="s">
        <v>73</v>
      </c>
      <c r="B64" s="150"/>
      <c r="C64" s="150"/>
      <c r="D64" s="150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74</v>
      </c>
      <c r="B66" s="127" t="s">
        <v>155</v>
      </c>
      <c r="C66" s="127" t="s">
        <v>156</v>
      </c>
      <c r="D66" s="128" t="s">
        <v>64</v>
      </c>
    </row>
    <row r="67" spans="1:4" x14ac:dyDescent="0.25">
      <c r="A67" s="129" t="s">
        <v>177</v>
      </c>
      <c r="B67" s="135">
        <v>8301366.7670700001</v>
      </c>
      <c r="C67" s="135">
        <v>8369327.14695</v>
      </c>
      <c r="D67" s="136">
        <f t="shared" ref="D67:D76" si="4">(C67-B67)/B67</f>
        <v>8.1866494743475585E-3</v>
      </c>
    </row>
    <row r="68" spans="1:4" x14ac:dyDescent="0.25">
      <c r="A68" s="129" t="s">
        <v>178</v>
      </c>
      <c r="B68" s="135">
        <v>1496775.5700699999</v>
      </c>
      <c r="C68" s="135">
        <v>1638589.763</v>
      </c>
      <c r="D68" s="136">
        <f t="shared" si="4"/>
        <v>9.4746464176568498E-2</v>
      </c>
    </row>
    <row r="69" spans="1:4" x14ac:dyDescent="0.25">
      <c r="A69" s="129" t="s">
        <v>179</v>
      </c>
      <c r="B69" s="135">
        <v>1299448.35216</v>
      </c>
      <c r="C69" s="135">
        <v>1459728.2602200001</v>
      </c>
      <c r="D69" s="136">
        <f t="shared" si="4"/>
        <v>0.12334457756137499</v>
      </c>
    </row>
    <row r="70" spans="1:4" x14ac:dyDescent="0.25">
      <c r="A70" s="129" t="s">
        <v>180</v>
      </c>
      <c r="B70" s="135">
        <v>886252.22646000003</v>
      </c>
      <c r="C70" s="135">
        <v>1154276.5314100001</v>
      </c>
      <c r="D70" s="136">
        <f t="shared" si="4"/>
        <v>0.30242440802725246</v>
      </c>
    </row>
    <row r="71" spans="1:4" x14ac:dyDescent="0.25">
      <c r="A71" s="129" t="s">
        <v>181</v>
      </c>
      <c r="B71" s="135">
        <v>1042569.51153</v>
      </c>
      <c r="C71" s="135">
        <v>1117118.83702</v>
      </c>
      <c r="D71" s="136">
        <f t="shared" si="4"/>
        <v>7.1505376538967394E-2</v>
      </c>
    </row>
    <row r="72" spans="1:4" x14ac:dyDescent="0.25">
      <c r="A72" s="129" t="s">
        <v>182</v>
      </c>
      <c r="B72" s="135">
        <v>956827.03986999998</v>
      </c>
      <c r="C72" s="135">
        <v>904754.35968999995</v>
      </c>
      <c r="D72" s="136">
        <f t="shared" si="4"/>
        <v>-5.4422249800836438E-2</v>
      </c>
    </row>
    <row r="73" spans="1:4" x14ac:dyDescent="0.25">
      <c r="A73" s="129" t="s">
        <v>183</v>
      </c>
      <c r="B73" s="135">
        <v>300392.34590000001</v>
      </c>
      <c r="C73" s="135">
        <v>528024.64914999995</v>
      </c>
      <c r="D73" s="136">
        <f t="shared" si="4"/>
        <v>0.75778330026351026</v>
      </c>
    </row>
    <row r="74" spans="1:4" x14ac:dyDescent="0.25">
      <c r="A74" s="129" t="s">
        <v>184</v>
      </c>
      <c r="B74" s="135">
        <v>481783.74550999998</v>
      </c>
      <c r="C74" s="135">
        <v>515122.54625000001</v>
      </c>
      <c r="D74" s="136">
        <f t="shared" si="4"/>
        <v>6.9198683124331459E-2</v>
      </c>
    </row>
    <row r="75" spans="1:4" x14ac:dyDescent="0.25">
      <c r="A75" s="129" t="s">
        <v>185</v>
      </c>
      <c r="B75" s="135">
        <v>324891.56436999998</v>
      </c>
      <c r="C75" s="135">
        <v>334272.12341</v>
      </c>
      <c r="D75" s="136">
        <f t="shared" si="4"/>
        <v>2.8872891969940633E-2</v>
      </c>
    </row>
    <row r="76" spans="1:4" x14ac:dyDescent="0.25">
      <c r="A76" s="129" t="s">
        <v>186</v>
      </c>
      <c r="B76" s="135">
        <v>256707.97269</v>
      </c>
      <c r="C76" s="135">
        <v>290567.39565999998</v>
      </c>
      <c r="D76" s="136">
        <f t="shared" si="4"/>
        <v>0.13189860297361528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1" t="s">
        <v>75</v>
      </c>
      <c r="B78" s="151"/>
      <c r="C78" s="151"/>
      <c r="D78" s="151"/>
    </row>
    <row r="79" spans="1:4" ht="15.6" x14ac:dyDescent="0.3">
      <c r="A79" s="150" t="s">
        <v>76</v>
      </c>
      <c r="B79" s="150"/>
      <c r="C79" s="150"/>
      <c r="D79" s="150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74</v>
      </c>
      <c r="B81" s="127" t="s">
        <v>155</v>
      </c>
      <c r="C81" s="127" t="s">
        <v>156</v>
      </c>
      <c r="D81" s="128" t="s">
        <v>64</v>
      </c>
    </row>
    <row r="82" spans="1:4" x14ac:dyDescent="0.25">
      <c r="A82" s="129" t="s">
        <v>187</v>
      </c>
      <c r="B82" s="135">
        <v>247.73444000000001</v>
      </c>
      <c r="C82" s="135">
        <v>1218.9885099999999</v>
      </c>
      <c r="D82" s="136">
        <f t="shared" ref="D82:D91" si="5">(C82-B82)/B82</f>
        <v>3.9205452015472693</v>
      </c>
    </row>
    <row r="83" spans="1:4" x14ac:dyDescent="0.25">
      <c r="A83" s="129" t="s">
        <v>188</v>
      </c>
      <c r="B83" s="135">
        <v>519.66759999999999</v>
      </c>
      <c r="C83" s="135">
        <v>1713.2918999999999</v>
      </c>
      <c r="D83" s="136">
        <f t="shared" si="5"/>
        <v>2.2968995950488349</v>
      </c>
    </row>
    <row r="84" spans="1:4" x14ac:dyDescent="0.25">
      <c r="A84" s="129" t="s">
        <v>189</v>
      </c>
      <c r="B84" s="135">
        <v>18501.459729999999</v>
      </c>
      <c r="C84" s="135">
        <v>38216.594169999997</v>
      </c>
      <c r="D84" s="136">
        <f t="shared" si="5"/>
        <v>1.0655988623444685</v>
      </c>
    </row>
    <row r="85" spans="1:4" x14ac:dyDescent="0.25">
      <c r="A85" s="129" t="s">
        <v>183</v>
      </c>
      <c r="B85" s="135">
        <v>300392.34590000001</v>
      </c>
      <c r="C85" s="135">
        <v>528024.64914999995</v>
      </c>
      <c r="D85" s="136">
        <f t="shared" si="5"/>
        <v>0.75778330026351026</v>
      </c>
    </row>
    <row r="86" spans="1:4" x14ac:dyDescent="0.25">
      <c r="A86" s="129" t="s">
        <v>190</v>
      </c>
      <c r="B86" s="135">
        <v>30104.835620000002</v>
      </c>
      <c r="C86" s="135">
        <v>48558.309159999997</v>
      </c>
      <c r="D86" s="136">
        <f t="shared" si="5"/>
        <v>0.6129737352806045</v>
      </c>
    </row>
    <row r="87" spans="1:4" x14ac:dyDescent="0.25">
      <c r="A87" s="129" t="s">
        <v>191</v>
      </c>
      <c r="B87" s="135">
        <v>94499.392720000003</v>
      </c>
      <c r="C87" s="135">
        <v>150971.39340999999</v>
      </c>
      <c r="D87" s="136">
        <f t="shared" si="5"/>
        <v>0.59759114915505862</v>
      </c>
    </row>
    <row r="88" spans="1:4" x14ac:dyDescent="0.25">
      <c r="A88" s="129" t="s">
        <v>192</v>
      </c>
      <c r="B88" s="135">
        <v>1192.5465899999999</v>
      </c>
      <c r="C88" s="135">
        <v>1892.7966100000001</v>
      </c>
      <c r="D88" s="136">
        <f t="shared" si="5"/>
        <v>0.58718881582647453</v>
      </c>
    </row>
    <row r="89" spans="1:4" x14ac:dyDescent="0.25">
      <c r="A89" s="129" t="s">
        <v>193</v>
      </c>
      <c r="B89" s="135">
        <v>6707.2508399999997</v>
      </c>
      <c r="C89" s="135">
        <v>10209.196959999999</v>
      </c>
      <c r="D89" s="136">
        <f t="shared" si="5"/>
        <v>0.52211348636545096</v>
      </c>
    </row>
    <row r="90" spans="1:4" x14ac:dyDescent="0.25">
      <c r="A90" s="129" t="s">
        <v>194</v>
      </c>
      <c r="B90" s="135">
        <v>8557.9933500000006</v>
      </c>
      <c r="C90" s="135">
        <v>12897.653920000001</v>
      </c>
      <c r="D90" s="136">
        <f t="shared" si="5"/>
        <v>0.50708856533523705</v>
      </c>
    </row>
    <row r="91" spans="1:4" x14ac:dyDescent="0.25">
      <c r="A91" s="129" t="s">
        <v>195</v>
      </c>
      <c r="B91" s="135">
        <v>109102.27800999999</v>
      </c>
      <c r="C91" s="135">
        <v>163884.56466</v>
      </c>
      <c r="D91" s="136">
        <f t="shared" si="5"/>
        <v>0.50211863261900747</v>
      </c>
    </row>
    <row r="92" spans="1:4" x14ac:dyDescent="0.25">
      <c r="A92" s="124" t="s">
        <v>114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L2" sqref="L2"/>
    </sheetView>
  </sheetViews>
  <sheetFormatPr defaultColWidth="9.21875" defaultRowHeight="13.2" x14ac:dyDescent="0.25"/>
  <cols>
    <col min="1" max="1" width="44.77734375" style="17" customWidth="1"/>
    <col min="2" max="2" width="16.77734375" style="19" customWidth="1"/>
    <col min="3" max="3" width="16.77734375" style="17" customWidth="1"/>
    <col min="4" max="5" width="11.77734375" style="17" customWidth="1"/>
    <col min="6" max="7" width="16.77734375" style="17" customWidth="1"/>
    <col min="8" max="9" width="11.77734375" style="17" customWidth="1"/>
    <col min="10" max="11" width="16.77734375" style="17" customWidth="1"/>
    <col min="12" max="13" width="11.77734375" style="17" customWidth="1"/>
    <col min="14" max="16384" width="9.21875" style="17"/>
  </cols>
  <sheetData>
    <row r="1" spans="1:13" ht="24.6" x14ac:dyDescent="0.4">
      <c r="B1" s="149" t="s">
        <v>115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3" t="s">
        <v>111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7.399999999999999" x14ac:dyDescent="0.25">
      <c r="A6" s="88"/>
      <c r="B6" s="152" t="str">
        <f>SEKTOR_USD!B6</f>
        <v>1 - 31 EKIM</v>
      </c>
      <c r="C6" s="152"/>
      <c r="D6" s="152"/>
      <c r="E6" s="152"/>
      <c r="F6" s="152" t="str">
        <f>SEKTOR_USD!F6</f>
        <v>1 OCAK  -  31 EKIM</v>
      </c>
      <c r="G6" s="152"/>
      <c r="H6" s="152"/>
      <c r="I6" s="152"/>
      <c r="J6" s="152" t="s">
        <v>103</v>
      </c>
      <c r="K6" s="152"/>
      <c r="L6" s="152"/>
      <c r="M6" s="152"/>
    </row>
    <row r="7" spans="1:13" ht="28.2" x14ac:dyDescent="0.3">
      <c r="A7" s="89" t="s">
        <v>1</v>
      </c>
      <c r="B7" s="90">
        <f>SEKTOR_USD!B7</f>
        <v>2022</v>
      </c>
      <c r="C7" s="91">
        <f>SEKTOR_USD!C7</f>
        <v>2023</v>
      </c>
      <c r="D7" s="7" t="s">
        <v>116</v>
      </c>
      <c r="E7" s="7" t="s">
        <v>117</v>
      </c>
      <c r="F7" s="5"/>
      <c r="G7" s="6"/>
      <c r="H7" s="7" t="s">
        <v>116</v>
      </c>
      <c r="I7" s="7" t="s">
        <v>117</v>
      </c>
      <c r="J7" s="5"/>
      <c r="K7" s="5"/>
      <c r="L7" s="7" t="s">
        <v>116</v>
      </c>
      <c r="M7" s="7" t="s">
        <v>117</v>
      </c>
    </row>
    <row r="8" spans="1:13" ht="16.8" x14ac:dyDescent="0.3">
      <c r="A8" s="92" t="s">
        <v>2</v>
      </c>
      <c r="B8" s="93">
        <f>SEKTOR_USD!B8*$B$53</f>
        <v>56180226.05040317</v>
      </c>
      <c r="C8" s="93">
        <f>SEKTOR_USD!C8*$C$53</f>
        <v>90436273.077564135</v>
      </c>
      <c r="D8" s="94">
        <f t="shared" ref="D8:D43" si="0">(C8-B8)/B8*100</f>
        <v>60.975274461208997</v>
      </c>
      <c r="E8" s="94">
        <f>C8/C$44*100</f>
        <v>16.568114112713577</v>
      </c>
      <c r="F8" s="93">
        <f>SEKTOR_USD!F8*$B$54</f>
        <v>443182160.51909781</v>
      </c>
      <c r="G8" s="93">
        <f>SEKTOR_USD!G8*$C$54</f>
        <v>649683557.01708555</v>
      </c>
      <c r="H8" s="94">
        <f t="shared" ref="H8:H43" si="1">(G8-F8)/F8*100</f>
        <v>46.595150909529693</v>
      </c>
      <c r="I8" s="94">
        <f>G8/G$44*100</f>
        <v>15.673710552499976</v>
      </c>
      <c r="J8" s="93">
        <f>SEKTOR_USD!J8*$B$55</f>
        <v>520899444.86895549</v>
      </c>
      <c r="K8" s="93">
        <f>SEKTOR_USD!K8*$C$55</f>
        <v>778803561.08638799</v>
      </c>
      <c r="L8" s="94">
        <f t="shared" ref="L8:L43" si="2">(K8-J8)/J8*100</f>
        <v>49.511305638329937</v>
      </c>
      <c r="M8" s="94">
        <f>K8/K$44*100</f>
        <v>15.934868366088232</v>
      </c>
    </row>
    <row r="9" spans="1:13" s="21" customFormat="1" ht="15.6" x14ac:dyDescent="0.3">
      <c r="A9" s="95" t="s">
        <v>3</v>
      </c>
      <c r="B9" s="93">
        <f>SEKTOR_USD!B9*$B$53</f>
        <v>37385586.098362029</v>
      </c>
      <c r="C9" s="93">
        <f>SEKTOR_USD!C9*$C$53</f>
        <v>63399374.556329235</v>
      </c>
      <c r="D9" s="96">
        <f t="shared" si="0"/>
        <v>69.582401060998606</v>
      </c>
      <c r="E9" s="96">
        <f t="shared" ref="E9:E44" si="3">C9/C$44*100</f>
        <v>11.614897834445619</v>
      </c>
      <c r="F9" s="93">
        <f>SEKTOR_USD!F9*$B$54</f>
        <v>277446578.39902973</v>
      </c>
      <c r="G9" s="93">
        <f>SEKTOR_USD!G9*$C$54</f>
        <v>433730891.66937321</v>
      </c>
      <c r="H9" s="96">
        <f t="shared" si="1"/>
        <v>56.329515459214633</v>
      </c>
      <c r="I9" s="96">
        <f t="shared" ref="I9:I44" si="4">G9/G$44*100</f>
        <v>10.463821009902361</v>
      </c>
      <c r="J9" s="93">
        <f>SEKTOR_USD!J9*$B$55</f>
        <v>329102843.08268255</v>
      </c>
      <c r="K9" s="93">
        <f>SEKTOR_USD!K9*$C$55</f>
        <v>520278365.32082838</v>
      </c>
      <c r="L9" s="96">
        <f t="shared" si="2"/>
        <v>58.089902976048016</v>
      </c>
      <c r="M9" s="96">
        <f t="shared" ref="M9:M44" si="5">K9/K$44*100</f>
        <v>10.645261115069994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19316266.159013491</v>
      </c>
      <c r="C10" s="98">
        <f>SEKTOR_USD!C10*$C$53</f>
        <v>33616025.246230058</v>
      </c>
      <c r="D10" s="99">
        <f t="shared" si="0"/>
        <v>74.029623372858282</v>
      </c>
      <c r="E10" s="99">
        <f t="shared" si="3"/>
        <v>6.1585260354296034</v>
      </c>
      <c r="F10" s="98">
        <f>SEKTOR_USD!F10*$B$54</f>
        <v>149495709.95734146</v>
      </c>
      <c r="G10" s="98">
        <f>SEKTOR_USD!G10*$C$54</f>
        <v>231117234.62623027</v>
      </c>
      <c r="H10" s="99">
        <f t="shared" si="1"/>
        <v>54.597904309213604</v>
      </c>
      <c r="I10" s="99">
        <f t="shared" si="4"/>
        <v>5.575736987800191</v>
      </c>
      <c r="J10" s="98">
        <f>SEKTOR_USD!J10*$B$55</f>
        <v>171746113.30726421</v>
      </c>
      <c r="K10" s="98">
        <f>SEKTOR_USD!K10*$C$55</f>
        <v>272560785.34285808</v>
      </c>
      <c r="L10" s="99">
        <f t="shared" si="2"/>
        <v>58.699827375557724</v>
      </c>
      <c r="M10" s="99">
        <f t="shared" si="5"/>
        <v>5.5767852809218299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4438004.819497006</v>
      </c>
      <c r="C11" s="98">
        <f>SEKTOR_USD!C11*$C$53</f>
        <v>8750864.8509868346</v>
      </c>
      <c r="D11" s="99">
        <f t="shared" si="0"/>
        <v>97.18015655464383</v>
      </c>
      <c r="E11" s="99">
        <f t="shared" si="3"/>
        <v>1.6031767177284619</v>
      </c>
      <c r="F11" s="98">
        <f>SEKTOR_USD!F11*$B$54</f>
        <v>35218830.561361104</v>
      </c>
      <c r="G11" s="98">
        <f>SEKTOR_USD!G11*$C$54</f>
        <v>59331874.226737775</v>
      </c>
      <c r="H11" s="99">
        <f t="shared" si="1"/>
        <v>68.466338265732503</v>
      </c>
      <c r="I11" s="99">
        <f t="shared" si="4"/>
        <v>1.4313901177319854</v>
      </c>
      <c r="J11" s="98">
        <f>SEKTOR_USD!J11*$B$55</f>
        <v>45710333.42627921</v>
      </c>
      <c r="K11" s="98">
        <f>SEKTOR_USD!K11*$C$55</f>
        <v>74499556.816739216</v>
      </c>
      <c r="L11" s="99">
        <f t="shared" si="2"/>
        <v>62.981871346203903</v>
      </c>
      <c r="M11" s="99">
        <f t="shared" si="5"/>
        <v>1.5243133063627174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4573958.0057382155</v>
      </c>
      <c r="C12" s="98">
        <f>SEKTOR_USD!C12*$C$53</f>
        <v>6679506.6721054111</v>
      </c>
      <c r="D12" s="99">
        <f t="shared" si="0"/>
        <v>46.033406159953799</v>
      </c>
      <c r="E12" s="99">
        <f t="shared" si="3"/>
        <v>1.2236995731254752</v>
      </c>
      <c r="F12" s="98">
        <f>SEKTOR_USD!F12*$B$54</f>
        <v>33172042.208274141</v>
      </c>
      <c r="G12" s="98">
        <f>SEKTOR_USD!G12*$C$54</f>
        <v>44121714.688705742</v>
      </c>
      <c r="H12" s="99">
        <f t="shared" si="1"/>
        <v>33.008737935647545</v>
      </c>
      <c r="I12" s="99">
        <f t="shared" si="4"/>
        <v>1.0644428008704763</v>
      </c>
      <c r="J12" s="98">
        <f>SEKTOR_USD!J12*$B$55</f>
        <v>37589211.96392072</v>
      </c>
      <c r="K12" s="98">
        <f>SEKTOR_USD!K12*$C$55</f>
        <v>53118789.91610045</v>
      </c>
      <c r="L12" s="99">
        <f t="shared" si="2"/>
        <v>41.313922641117074</v>
      </c>
      <c r="M12" s="99">
        <f t="shared" si="5"/>
        <v>1.0868477846945348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3280193.046172197</v>
      </c>
      <c r="C13" s="98">
        <f>SEKTOR_USD!C13*$C$53</f>
        <v>5130997.5007984228</v>
      </c>
      <c r="D13" s="99">
        <f t="shared" si="0"/>
        <v>56.423644236000435</v>
      </c>
      <c r="E13" s="99">
        <f t="shared" si="3"/>
        <v>0.94000945873085018</v>
      </c>
      <c r="F13" s="98">
        <f>SEKTOR_USD!F13*$B$54</f>
        <v>20252772.818765894</v>
      </c>
      <c r="G13" s="98">
        <f>SEKTOR_USD!G13*$C$54</f>
        <v>28658179.60039667</v>
      </c>
      <c r="H13" s="99">
        <f t="shared" si="1"/>
        <v>41.502498728680067</v>
      </c>
      <c r="I13" s="99">
        <f t="shared" si="4"/>
        <v>0.69138276191029446</v>
      </c>
      <c r="J13" s="98">
        <f>SEKTOR_USD!J13*$B$55</f>
        <v>24748567.490363672</v>
      </c>
      <c r="K13" s="98">
        <f>SEKTOR_USD!K13*$C$55</f>
        <v>34699694.477247037</v>
      </c>
      <c r="L13" s="99">
        <f t="shared" si="2"/>
        <v>40.208900942480916</v>
      </c>
      <c r="M13" s="99">
        <f t="shared" si="5"/>
        <v>0.70998014321749692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3296290.5723801157</v>
      </c>
      <c r="C14" s="98">
        <f>SEKTOR_USD!C14*$C$53</f>
        <v>5721196.1804417642</v>
      </c>
      <c r="D14" s="99">
        <f t="shared" si="0"/>
        <v>73.564679897461943</v>
      </c>
      <c r="E14" s="99">
        <f t="shared" si="3"/>
        <v>1.0481350895285402</v>
      </c>
      <c r="F14" s="98">
        <f>SEKTOR_USD!F14*$B$54</f>
        <v>21299833.997453243</v>
      </c>
      <c r="G14" s="98">
        <f>SEKTOR_USD!G14*$C$54</f>
        <v>32160723.783228327</v>
      </c>
      <c r="H14" s="99">
        <f t="shared" si="1"/>
        <v>50.990490287735049</v>
      </c>
      <c r="I14" s="99">
        <f t="shared" si="4"/>
        <v>0.77588215107615288</v>
      </c>
      <c r="J14" s="98">
        <f>SEKTOR_USD!J14*$B$55</f>
        <v>28520890.397336617</v>
      </c>
      <c r="K14" s="98">
        <f>SEKTOR_USD!K14*$C$55</f>
        <v>40599968.712925039</v>
      </c>
      <c r="L14" s="99">
        <f t="shared" si="2"/>
        <v>42.351687297660277</v>
      </c>
      <c r="M14" s="99">
        <f t="shared" si="5"/>
        <v>0.83070390202799582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700366.83773985878</v>
      </c>
      <c r="C15" s="98">
        <f>SEKTOR_USD!C15*$C$53</f>
        <v>1173304.0730205351</v>
      </c>
      <c r="D15" s="99">
        <f t="shared" si="0"/>
        <v>67.527074355331209</v>
      </c>
      <c r="E15" s="99">
        <f t="shared" si="3"/>
        <v>0.21495175673640704</v>
      </c>
      <c r="F15" s="98">
        <f>SEKTOR_USD!F15*$B$54</f>
        <v>5288645.4847077839</v>
      </c>
      <c r="G15" s="98">
        <f>SEKTOR_USD!G15*$C$54</f>
        <v>17844699.119080771</v>
      </c>
      <c r="H15" s="99">
        <f t="shared" si="1"/>
        <v>237.41530171910838</v>
      </c>
      <c r="I15" s="99">
        <f t="shared" si="4"/>
        <v>0.4305059684334413</v>
      </c>
      <c r="J15" s="98">
        <f>SEKTOR_USD!J15*$B$55</f>
        <v>6153583.1155780377</v>
      </c>
      <c r="K15" s="98">
        <f>SEKTOR_USD!K15*$C$55</f>
        <v>21003687.273277454</v>
      </c>
      <c r="L15" s="99">
        <f t="shared" si="2"/>
        <v>241.32450766945516</v>
      </c>
      <c r="M15" s="99">
        <f t="shared" si="5"/>
        <v>0.42975020740182984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1627145.3950218337</v>
      </c>
      <c r="C16" s="98">
        <f>SEKTOR_USD!C16*$C$53</f>
        <v>2114479.6487697521</v>
      </c>
      <c r="D16" s="99">
        <f t="shared" si="0"/>
        <v>29.950258608658579</v>
      </c>
      <c r="E16" s="99">
        <f t="shared" si="3"/>
        <v>0.38737708794988934</v>
      </c>
      <c r="F16" s="98">
        <f>SEKTOR_USD!F16*$B$54</f>
        <v>10877227.522613991</v>
      </c>
      <c r="G16" s="98">
        <f>SEKTOR_USD!G16*$C$54</f>
        <v>17903927.87384782</v>
      </c>
      <c r="H16" s="99">
        <f t="shared" si="1"/>
        <v>64.600104545254439</v>
      </c>
      <c r="I16" s="99">
        <f t="shared" si="4"/>
        <v>0.43193487077917103</v>
      </c>
      <c r="J16" s="98">
        <f>SEKTOR_USD!J16*$B$55</f>
        <v>12509518.064585965</v>
      </c>
      <c r="K16" s="98">
        <f>SEKTOR_USD!K16*$C$55</f>
        <v>20774010.569556054</v>
      </c>
      <c r="L16" s="99">
        <f t="shared" si="2"/>
        <v>66.065634681535784</v>
      </c>
      <c r="M16" s="99">
        <f t="shared" si="5"/>
        <v>0.42505086057879754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153361.2627993082</v>
      </c>
      <c r="C17" s="98">
        <f>SEKTOR_USD!C17*$C$53</f>
        <v>213000.3839764669</v>
      </c>
      <c r="D17" s="99">
        <f t="shared" si="0"/>
        <v>38.887995631076485</v>
      </c>
      <c r="E17" s="99">
        <f t="shared" si="3"/>
        <v>3.9022115216393254E-2</v>
      </c>
      <c r="F17" s="98">
        <f>SEKTOR_USD!F17*$B$54</f>
        <v>1841515.8485121431</v>
      </c>
      <c r="G17" s="98">
        <f>SEKTOR_USD!G17*$C$54</f>
        <v>2592537.7511458523</v>
      </c>
      <c r="H17" s="99">
        <f t="shared" si="1"/>
        <v>40.782809620699105</v>
      </c>
      <c r="I17" s="99">
        <f t="shared" si="4"/>
        <v>6.2545351300649712E-2</v>
      </c>
      <c r="J17" s="98">
        <f>SEKTOR_USD!J17*$B$55</f>
        <v>2124625.3173541715</v>
      </c>
      <c r="K17" s="98">
        <f>SEKTOR_USD!K17*$C$55</f>
        <v>3021872.2121251174</v>
      </c>
      <c r="L17" s="99">
        <f t="shared" si="2"/>
        <v>42.230829475773227</v>
      </c>
      <c r="M17" s="99">
        <f t="shared" si="5"/>
        <v>6.1829629864792394E-2</v>
      </c>
    </row>
    <row r="18" spans="1:13" s="21" customFormat="1" ht="15.6" x14ac:dyDescent="0.3">
      <c r="A18" s="95" t="s">
        <v>12</v>
      </c>
      <c r="B18" s="93">
        <f>SEKTOR_USD!B18*$B$53</f>
        <v>5736633.2312609386</v>
      </c>
      <c r="C18" s="93">
        <f>SEKTOR_USD!C18*$C$53</f>
        <v>8146555.7288345415</v>
      </c>
      <c r="D18" s="96">
        <f t="shared" si="0"/>
        <v>42.00935288038086</v>
      </c>
      <c r="E18" s="96">
        <f t="shared" si="3"/>
        <v>1.492466024392108</v>
      </c>
      <c r="F18" s="93">
        <f>SEKTOR_USD!F18*$B$54</f>
        <v>54143093.229351461</v>
      </c>
      <c r="G18" s="93">
        <f>SEKTOR_USD!G18*$C$54</f>
        <v>65364192.67762284</v>
      </c>
      <c r="H18" s="96">
        <f t="shared" si="1"/>
        <v>20.724895418772121</v>
      </c>
      <c r="I18" s="96">
        <f t="shared" si="4"/>
        <v>1.5769206800164657</v>
      </c>
      <c r="J18" s="93">
        <f>SEKTOR_USD!J18*$B$55</f>
        <v>63133986.341286078</v>
      </c>
      <c r="K18" s="93">
        <f>SEKTOR_USD!K18*$C$55</f>
        <v>78994029.842858955</v>
      </c>
      <c r="L18" s="96">
        <f t="shared" si="2"/>
        <v>25.121245181379116</v>
      </c>
      <c r="M18" s="96">
        <f t="shared" si="5"/>
        <v>1.6162733841341235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5736633.2312609386</v>
      </c>
      <c r="C19" s="98">
        <f>SEKTOR_USD!C19*$C$53</f>
        <v>8146555.7288345415</v>
      </c>
      <c r="D19" s="99">
        <f t="shared" si="0"/>
        <v>42.00935288038086</v>
      </c>
      <c r="E19" s="99">
        <f t="shared" si="3"/>
        <v>1.492466024392108</v>
      </c>
      <c r="F19" s="98">
        <f>SEKTOR_USD!F19*$B$54</f>
        <v>54143093.229351461</v>
      </c>
      <c r="G19" s="98">
        <f>SEKTOR_USD!G19*$C$54</f>
        <v>65364192.67762284</v>
      </c>
      <c r="H19" s="99">
        <f t="shared" si="1"/>
        <v>20.724895418772121</v>
      </c>
      <c r="I19" s="99">
        <f t="shared" si="4"/>
        <v>1.5769206800164657</v>
      </c>
      <c r="J19" s="98">
        <f>SEKTOR_USD!J19*$B$55</f>
        <v>63133986.341286078</v>
      </c>
      <c r="K19" s="98">
        <f>SEKTOR_USD!K19*$C$55</f>
        <v>78994029.842858955</v>
      </c>
      <c r="L19" s="99">
        <f t="shared" si="2"/>
        <v>25.121245181379116</v>
      </c>
      <c r="M19" s="99">
        <f t="shared" si="5"/>
        <v>1.6162733841341235</v>
      </c>
    </row>
    <row r="20" spans="1:13" s="21" customFormat="1" ht="15.6" x14ac:dyDescent="0.3">
      <c r="A20" s="95" t="s">
        <v>109</v>
      </c>
      <c r="B20" s="93">
        <f>SEKTOR_USD!B20*$B$53</f>
        <v>13058006.720780203</v>
      </c>
      <c r="C20" s="93">
        <f>SEKTOR_USD!C20*$C$53</f>
        <v>18890342.792400368</v>
      </c>
      <c r="D20" s="96">
        <f t="shared" si="0"/>
        <v>44.664826694710783</v>
      </c>
      <c r="E20" s="96">
        <f t="shared" si="3"/>
        <v>3.4607502538758488</v>
      </c>
      <c r="F20" s="93">
        <f>SEKTOR_USD!F20*$B$54</f>
        <v>111592488.89071658</v>
      </c>
      <c r="G20" s="93">
        <f>SEKTOR_USD!G20*$C$54</f>
        <v>150588472.67008948</v>
      </c>
      <c r="H20" s="96">
        <f t="shared" si="1"/>
        <v>34.94498972736595</v>
      </c>
      <c r="I20" s="96">
        <f t="shared" si="4"/>
        <v>3.6329688625811478</v>
      </c>
      <c r="J20" s="93">
        <f>SEKTOR_USD!J20*$B$55</f>
        <v>128662615.44498688</v>
      </c>
      <c r="K20" s="93">
        <f>SEKTOR_USD!K20*$C$55</f>
        <v>179531165.92270055</v>
      </c>
      <c r="L20" s="96">
        <f t="shared" si="2"/>
        <v>39.536387708101486</v>
      </c>
      <c r="M20" s="96">
        <f t="shared" si="5"/>
        <v>3.6733338668841125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13058006.720780203</v>
      </c>
      <c r="C21" s="98">
        <f>SEKTOR_USD!C21*$C$53</f>
        <v>18890342.792400368</v>
      </c>
      <c r="D21" s="99">
        <f t="shared" si="0"/>
        <v>44.664826694710783</v>
      </c>
      <c r="E21" s="99">
        <f t="shared" si="3"/>
        <v>3.4607502538758488</v>
      </c>
      <c r="F21" s="98">
        <f>SEKTOR_USD!F21*$B$54</f>
        <v>111592488.89071658</v>
      </c>
      <c r="G21" s="98">
        <f>SEKTOR_USD!G21*$C$54</f>
        <v>150588472.67008948</v>
      </c>
      <c r="H21" s="99">
        <f t="shared" si="1"/>
        <v>34.94498972736595</v>
      </c>
      <c r="I21" s="99">
        <f t="shared" si="4"/>
        <v>3.6329688625811478</v>
      </c>
      <c r="J21" s="98">
        <f>SEKTOR_USD!J21*$B$55</f>
        <v>128662615.44498688</v>
      </c>
      <c r="K21" s="98">
        <f>SEKTOR_USD!K21*$C$55</f>
        <v>179531165.92270055</v>
      </c>
      <c r="L21" s="99">
        <f t="shared" si="2"/>
        <v>39.536387708101486</v>
      </c>
      <c r="M21" s="99">
        <f t="shared" si="5"/>
        <v>3.6733338668841125</v>
      </c>
    </row>
    <row r="22" spans="1:13" ht="16.8" x14ac:dyDescent="0.3">
      <c r="A22" s="92" t="s">
        <v>14</v>
      </c>
      <c r="B22" s="93">
        <f>SEKTOR_USD!B22*$B$53</f>
        <v>278742623.98661256</v>
      </c>
      <c r="C22" s="93">
        <f>SEKTOR_USD!C22*$C$53</f>
        <v>441417326.16310072</v>
      </c>
      <c r="D22" s="96">
        <f t="shared" si="0"/>
        <v>58.360181822892322</v>
      </c>
      <c r="E22" s="96">
        <f t="shared" si="3"/>
        <v>80.868576095862096</v>
      </c>
      <c r="F22" s="93">
        <f>SEKTOR_USD!F22*$B$54</f>
        <v>2486556104.0543537</v>
      </c>
      <c r="G22" s="93">
        <f>SEKTOR_USD!G22*$C$54</f>
        <v>3387056339.3454161</v>
      </c>
      <c r="H22" s="96">
        <f t="shared" si="1"/>
        <v>36.214756378220784</v>
      </c>
      <c r="I22" s="96">
        <f t="shared" si="4"/>
        <v>81.713228100852291</v>
      </c>
      <c r="J22" s="93">
        <f>SEKTOR_USD!J22*$B$55</f>
        <v>2894276248.9917073</v>
      </c>
      <c r="K22" s="93">
        <f>SEKTOR_USD!K22*$C$55</f>
        <v>3981099434.6344185</v>
      </c>
      <c r="L22" s="96">
        <f t="shared" si="2"/>
        <v>37.550775812133793</v>
      </c>
      <c r="M22" s="96">
        <f t="shared" si="5"/>
        <v>81.456093183131856</v>
      </c>
    </row>
    <row r="23" spans="1:13" s="21" customFormat="1" ht="15.6" x14ac:dyDescent="0.3">
      <c r="A23" s="95" t="s">
        <v>15</v>
      </c>
      <c r="B23" s="93">
        <f>SEKTOR_USD!B23*$B$53</f>
        <v>23341126.404751632</v>
      </c>
      <c r="C23" s="93">
        <f>SEKTOR_USD!C23*$C$53</f>
        <v>34855573.320969656</v>
      </c>
      <c r="D23" s="96">
        <f t="shared" si="0"/>
        <v>49.331153589374281</v>
      </c>
      <c r="E23" s="96">
        <f t="shared" si="3"/>
        <v>6.3856138316379472</v>
      </c>
      <c r="F23" s="93">
        <f>SEKTOR_USD!F23*$B$54</f>
        <v>204048796.66361326</v>
      </c>
      <c r="G23" s="93">
        <f>SEKTOR_USD!G23*$C$54</f>
        <v>269465351.16350013</v>
      </c>
      <c r="H23" s="96">
        <f t="shared" si="1"/>
        <v>32.059269924404411</v>
      </c>
      <c r="I23" s="96">
        <f t="shared" si="4"/>
        <v>6.500890891338031</v>
      </c>
      <c r="J23" s="93">
        <f>SEKTOR_USD!J23*$B$55</f>
        <v>237803990.74163711</v>
      </c>
      <c r="K23" s="93">
        <f>SEKTOR_USD!K23*$C$55</f>
        <v>316734441.85809326</v>
      </c>
      <c r="L23" s="96">
        <f t="shared" si="2"/>
        <v>33.191390468383844</v>
      </c>
      <c r="M23" s="96">
        <f t="shared" si="5"/>
        <v>6.4806093477213782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15447217.071284661</v>
      </c>
      <c r="C24" s="98">
        <f>SEKTOR_USD!C24*$C$53</f>
        <v>23442960.53974285</v>
      </c>
      <c r="D24" s="99">
        <f t="shared" si="0"/>
        <v>51.761708478362344</v>
      </c>
      <c r="E24" s="99">
        <f t="shared" si="3"/>
        <v>4.294799333771512</v>
      </c>
      <c r="F24" s="98">
        <f>SEKTOR_USD!F24*$B$54</f>
        <v>140526083.66189495</v>
      </c>
      <c r="G24" s="98">
        <f>SEKTOR_USD!G24*$C$54</f>
        <v>181843711.60467094</v>
      </c>
      <c r="H24" s="99">
        <f t="shared" si="1"/>
        <v>29.402105905253862</v>
      </c>
      <c r="I24" s="99">
        <f t="shared" si="4"/>
        <v>4.3870060596422622</v>
      </c>
      <c r="J24" s="98">
        <f>SEKTOR_USD!J24*$B$55</f>
        <v>163503338.27815947</v>
      </c>
      <c r="K24" s="98">
        <f>SEKTOR_USD!K24*$C$55</f>
        <v>212522209.22985151</v>
      </c>
      <c r="L24" s="99">
        <f t="shared" si="2"/>
        <v>29.980348699852762</v>
      </c>
      <c r="M24" s="99">
        <f t="shared" si="5"/>
        <v>4.34835380596353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3126200.8687461796</v>
      </c>
      <c r="C25" s="98">
        <f>SEKTOR_USD!C25*$C$53</f>
        <v>3758817.1311855931</v>
      </c>
      <c r="D25" s="99">
        <f t="shared" si="0"/>
        <v>20.235944169932235</v>
      </c>
      <c r="E25" s="99">
        <f t="shared" si="3"/>
        <v>0.68862314908635291</v>
      </c>
      <c r="F25" s="98">
        <f>SEKTOR_USD!F25*$B$54</f>
        <v>27444268.916399885</v>
      </c>
      <c r="G25" s="98">
        <f>SEKTOR_USD!G25*$C$54</f>
        <v>36886429.769581348</v>
      </c>
      <c r="H25" s="99">
        <f t="shared" si="1"/>
        <v>34.404854732855014</v>
      </c>
      <c r="I25" s="99">
        <f t="shared" si="4"/>
        <v>0.8898904971183258</v>
      </c>
      <c r="J25" s="98">
        <f>SEKTOR_USD!J25*$B$55</f>
        <v>31031999.735084768</v>
      </c>
      <c r="K25" s="98">
        <f>SEKTOR_USD!K25*$C$55</f>
        <v>43605577.87055777</v>
      </c>
      <c r="L25" s="99">
        <f t="shared" si="2"/>
        <v>40.518104675211497</v>
      </c>
      <c r="M25" s="99">
        <f t="shared" si="5"/>
        <v>0.89220077836479306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4767708.4647207921</v>
      </c>
      <c r="C26" s="98">
        <f>SEKTOR_USD!C26*$C$53</f>
        <v>7653795.6500412105</v>
      </c>
      <c r="D26" s="99">
        <f t="shared" si="0"/>
        <v>60.534053343998536</v>
      </c>
      <c r="E26" s="99">
        <f t="shared" si="3"/>
        <v>1.4021913487800828</v>
      </c>
      <c r="F26" s="98">
        <f>SEKTOR_USD!F26*$B$54</f>
        <v>36078444.085318431</v>
      </c>
      <c r="G26" s="98">
        <f>SEKTOR_USD!G26*$C$54</f>
        <v>50735209.789247833</v>
      </c>
      <c r="H26" s="99">
        <f t="shared" si="1"/>
        <v>40.624716712475269</v>
      </c>
      <c r="I26" s="99">
        <f t="shared" si="4"/>
        <v>1.2239943345774429</v>
      </c>
      <c r="J26" s="98">
        <f>SEKTOR_USD!J26*$B$55</f>
        <v>43268652.728392884</v>
      </c>
      <c r="K26" s="98">
        <f>SEKTOR_USD!K26*$C$55</f>
        <v>60606654.757683963</v>
      </c>
      <c r="L26" s="99">
        <f t="shared" si="2"/>
        <v>40.070584443952157</v>
      </c>
      <c r="M26" s="99">
        <f t="shared" si="5"/>
        <v>1.2400547633930543</v>
      </c>
    </row>
    <row r="27" spans="1:13" s="21" customFormat="1" ht="15.6" x14ac:dyDescent="0.3">
      <c r="A27" s="95" t="s">
        <v>19</v>
      </c>
      <c r="B27" s="93">
        <f>SEKTOR_USD!B27*$B$53</f>
        <v>48583786.176545739</v>
      </c>
      <c r="C27" s="93">
        <f>SEKTOR_USD!C27*$C$53</f>
        <v>75389422.697426036</v>
      </c>
      <c r="D27" s="96">
        <f t="shared" si="0"/>
        <v>55.174037740642291</v>
      </c>
      <c r="E27" s="96">
        <f t="shared" si="3"/>
        <v>13.811499696269838</v>
      </c>
      <c r="F27" s="93">
        <f>SEKTOR_USD!F27*$B$54</f>
        <v>455443868.79242557</v>
      </c>
      <c r="G27" s="93">
        <f>SEKTOR_USD!G27*$C$54</f>
        <v>568382816.17354119</v>
      </c>
      <c r="H27" s="96">
        <f t="shared" si="1"/>
        <v>24.797555773571958</v>
      </c>
      <c r="I27" s="96">
        <f t="shared" si="4"/>
        <v>13.712318324049264</v>
      </c>
      <c r="J27" s="93">
        <f>SEKTOR_USD!J27*$B$55</f>
        <v>511611676.45596063</v>
      </c>
      <c r="K27" s="93">
        <f>SEKTOR_USD!K27*$C$55</f>
        <v>667567556.81307781</v>
      </c>
      <c r="L27" s="96">
        <f t="shared" si="2"/>
        <v>30.483252735249451</v>
      </c>
      <c r="M27" s="96">
        <f t="shared" si="5"/>
        <v>13.658901518694464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48583786.176545739</v>
      </c>
      <c r="C28" s="98">
        <f>SEKTOR_USD!C28*$C$53</f>
        <v>75389422.697426036</v>
      </c>
      <c r="D28" s="99">
        <f t="shared" si="0"/>
        <v>55.174037740642291</v>
      </c>
      <c r="E28" s="99">
        <f t="shared" si="3"/>
        <v>13.811499696269838</v>
      </c>
      <c r="F28" s="98">
        <f>SEKTOR_USD!F28*$B$54</f>
        <v>455443868.79242557</v>
      </c>
      <c r="G28" s="98">
        <f>SEKTOR_USD!G28*$C$54</f>
        <v>568382816.17354119</v>
      </c>
      <c r="H28" s="99">
        <f t="shared" si="1"/>
        <v>24.797555773571958</v>
      </c>
      <c r="I28" s="99">
        <f t="shared" si="4"/>
        <v>13.712318324049264</v>
      </c>
      <c r="J28" s="98">
        <f>SEKTOR_USD!J28*$B$55</f>
        <v>511611676.45596063</v>
      </c>
      <c r="K28" s="98">
        <f>SEKTOR_USD!K28*$C$55</f>
        <v>667567556.81307781</v>
      </c>
      <c r="L28" s="99">
        <f t="shared" si="2"/>
        <v>30.483252735249451</v>
      </c>
      <c r="M28" s="99">
        <f t="shared" si="5"/>
        <v>13.658901518694464</v>
      </c>
    </row>
    <row r="29" spans="1:13" s="21" customFormat="1" ht="15.6" x14ac:dyDescent="0.3">
      <c r="A29" s="95" t="s">
        <v>21</v>
      </c>
      <c r="B29" s="93">
        <f>SEKTOR_USD!B29*$B$53</f>
        <v>206817711.40531519</v>
      </c>
      <c r="C29" s="93">
        <f>SEKTOR_USD!C29*$C$53</f>
        <v>331172330.14470506</v>
      </c>
      <c r="D29" s="96">
        <f t="shared" si="0"/>
        <v>60.12764472365879</v>
      </c>
      <c r="E29" s="96">
        <f t="shared" si="3"/>
        <v>60.671462567954315</v>
      </c>
      <c r="F29" s="93">
        <f>SEKTOR_USD!F29*$B$54</f>
        <v>1827063438.598315</v>
      </c>
      <c r="G29" s="93">
        <f>SEKTOR_USD!G29*$C$54</f>
        <v>2549208172.0083747</v>
      </c>
      <c r="H29" s="96">
        <f t="shared" si="1"/>
        <v>39.524885570698856</v>
      </c>
      <c r="I29" s="96">
        <f t="shared" si="4"/>
        <v>61.500018885465003</v>
      </c>
      <c r="J29" s="93">
        <f>SEKTOR_USD!J29*$B$55</f>
        <v>2144860581.7941098</v>
      </c>
      <c r="K29" s="93">
        <f>SEKTOR_USD!K29*$C$55</f>
        <v>2996797435.9632473</v>
      </c>
      <c r="L29" s="96">
        <f t="shared" si="2"/>
        <v>39.719917527530789</v>
      </c>
      <c r="M29" s="96">
        <f t="shared" si="5"/>
        <v>61.316582316716008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31616606.400874779</v>
      </c>
      <c r="C30" s="98">
        <f>SEKTOR_USD!C30*$C$53</f>
        <v>41701002.626633056</v>
      </c>
      <c r="D30" s="99">
        <f t="shared" si="0"/>
        <v>31.895884390297052</v>
      </c>
      <c r="E30" s="99">
        <f t="shared" si="3"/>
        <v>7.6397107777767159</v>
      </c>
      <c r="F30" s="98">
        <f>SEKTOR_USD!F30*$B$54</f>
        <v>288105557.70549369</v>
      </c>
      <c r="G30" s="98">
        <f>SEKTOR_USD!G30*$C$54</f>
        <v>372479084.96764767</v>
      </c>
      <c r="H30" s="99">
        <f t="shared" si="1"/>
        <v>29.285629869175246</v>
      </c>
      <c r="I30" s="99">
        <f t="shared" si="4"/>
        <v>8.9861122412390397</v>
      </c>
      <c r="J30" s="98">
        <f>SEKTOR_USD!J30*$B$55</f>
        <v>330699401.54106933</v>
      </c>
      <c r="K30" s="98">
        <f>SEKTOR_USD!K30*$C$55</f>
        <v>434792011.56395978</v>
      </c>
      <c r="L30" s="99">
        <f t="shared" si="2"/>
        <v>31.476503899860631</v>
      </c>
      <c r="M30" s="99">
        <f t="shared" si="5"/>
        <v>8.89615021949019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49194287.909970157</v>
      </c>
      <c r="C31" s="98">
        <f>SEKTOR_USD!C31*$C$53</f>
        <v>86002111.857077181</v>
      </c>
      <c r="D31" s="99">
        <f t="shared" si="0"/>
        <v>74.821337010647568</v>
      </c>
      <c r="E31" s="99">
        <f t="shared" si="3"/>
        <v>15.755766515945757</v>
      </c>
      <c r="F31" s="98">
        <f>SEKTOR_USD!F31*$B$54</f>
        <v>402696781.83475369</v>
      </c>
      <c r="G31" s="98">
        <f>SEKTOR_USD!G31*$C$54</f>
        <v>651962059.67566109</v>
      </c>
      <c r="H31" s="99">
        <f t="shared" si="1"/>
        <v>61.898999218521986</v>
      </c>
      <c r="I31" s="99">
        <f t="shared" si="4"/>
        <v>15.728679761398508</v>
      </c>
      <c r="J31" s="98">
        <f>SEKTOR_USD!J31*$B$55</f>
        <v>470609665.23527724</v>
      </c>
      <c r="K31" s="98">
        <f>SEKTOR_USD!K31*$C$55</f>
        <v>764926753.05542111</v>
      </c>
      <c r="L31" s="99">
        <f t="shared" si="2"/>
        <v>62.53953319743286</v>
      </c>
      <c r="M31" s="99">
        <f t="shared" si="5"/>
        <v>15.650939118247512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3893570.6877946826</v>
      </c>
      <c r="C32" s="98">
        <f>SEKTOR_USD!C32*$C$53</f>
        <v>2701454.2427082476</v>
      </c>
      <c r="D32" s="99">
        <f t="shared" si="0"/>
        <v>-30.617562661014624</v>
      </c>
      <c r="E32" s="99">
        <f t="shared" si="3"/>
        <v>0.49491205951263662</v>
      </c>
      <c r="F32" s="98">
        <f>SEKTOR_USD!F32*$B$54</f>
        <v>19498388.520495687</v>
      </c>
      <c r="G32" s="98">
        <f>SEKTOR_USD!G32*$C$54</f>
        <v>33170475.619617324</v>
      </c>
      <c r="H32" s="99">
        <f t="shared" si="1"/>
        <v>70.119061812468516</v>
      </c>
      <c r="I32" s="99">
        <f t="shared" si="4"/>
        <v>0.80024256137510141</v>
      </c>
      <c r="J32" s="98">
        <f>SEKTOR_USD!J32*$B$55</f>
        <v>25325309.58821718</v>
      </c>
      <c r="K32" s="98">
        <f>SEKTOR_USD!K32*$C$55</f>
        <v>37560282.643437468</v>
      </c>
      <c r="L32" s="99">
        <f t="shared" si="2"/>
        <v>48.311247736583304</v>
      </c>
      <c r="M32" s="99">
        <f t="shared" si="5"/>
        <v>0.76850978811825765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24534783.02107472</v>
      </c>
      <c r="C33" s="98">
        <f>SEKTOR_USD!C33*$C$53</f>
        <v>39548172.218945086</v>
      </c>
      <c r="D33" s="99">
        <f t="shared" si="0"/>
        <v>61.192263999132443</v>
      </c>
      <c r="E33" s="99">
        <f t="shared" si="3"/>
        <v>7.2453077506937396</v>
      </c>
      <c r="F33" s="98">
        <f>SEKTOR_USD!F33*$B$54</f>
        <v>197928969.70909807</v>
      </c>
      <c r="G33" s="98">
        <f>SEKTOR_USD!G33*$C$54</f>
        <v>304894931.49422574</v>
      </c>
      <c r="H33" s="99">
        <f t="shared" si="1"/>
        <v>54.042600202657873</v>
      </c>
      <c r="I33" s="99">
        <f t="shared" si="4"/>
        <v>7.3556346833003312</v>
      </c>
      <c r="J33" s="98">
        <f>SEKTOR_USD!J33*$B$55</f>
        <v>229528180.26990294</v>
      </c>
      <c r="K33" s="98">
        <f>SEKTOR_USD!K33*$C$55</f>
        <v>359587938.33496416</v>
      </c>
      <c r="L33" s="99">
        <f t="shared" si="2"/>
        <v>56.663960787788028</v>
      </c>
      <c r="M33" s="99">
        <f t="shared" si="5"/>
        <v>7.3574220120510123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15819563.323518924</v>
      </c>
      <c r="C34" s="98">
        <f>SEKTOR_USD!C34*$C$53</f>
        <v>27789858.489915952</v>
      </c>
      <c r="D34" s="99">
        <f t="shared" si="0"/>
        <v>75.667671234646576</v>
      </c>
      <c r="E34" s="99">
        <f t="shared" si="3"/>
        <v>5.0911601171600491</v>
      </c>
      <c r="F34" s="98">
        <f>SEKTOR_USD!F34*$B$54</f>
        <v>134329314.01716986</v>
      </c>
      <c r="G34" s="98">
        <f>SEKTOR_USD!G34*$C$54</f>
        <v>212262415.47885776</v>
      </c>
      <c r="H34" s="99">
        <f t="shared" si="1"/>
        <v>58.016451607671094</v>
      </c>
      <c r="I34" s="99">
        <f t="shared" si="4"/>
        <v>5.1208617263844562</v>
      </c>
      <c r="J34" s="98">
        <f>SEKTOR_USD!J34*$B$55</f>
        <v>156089433.81112158</v>
      </c>
      <c r="K34" s="98">
        <f>SEKTOR_USD!K34*$C$55</f>
        <v>250737047.12307236</v>
      </c>
      <c r="L34" s="99">
        <f t="shared" si="2"/>
        <v>60.636784310769279</v>
      </c>
      <c r="M34" s="99">
        <f t="shared" si="5"/>
        <v>5.1302562546508792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19473045.833353642</v>
      </c>
      <c r="C35" s="98">
        <f>SEKTOR_USD!C35*$C$53</f>
        <v>27120260.263532165</v>
      </c>
      <c r="D35" s="99">
        <f t="shared" si="0"/>
        <v>39.270766862163349</v>
      </c>
      <c r="E35" s="99">
        <f t="shared" si="3"/>
        <v>4.9684883235658761</v>
      </c>
      <c r="F35" s="98">
        <f>SEKTOR_USD!F35*$B$54</f>
        <v>196111785.47096759</v>
      </c>
      <c r="G35" s="98">
        <f>SEKTOR_USD!G35*$C$54</f>
        <v>239943383.28778741</v>
      </c>
      <c r="H35" s="99">
        <f t="shared" si="1"/>
        <v>22.35031296643243</v>
      </c>
      <c r="I35" s="99">
        <f t="shared" si="4"/>
        <v>5.7886691113246656</v>
      </c>
      <c r="J35" s="98">
        <f>SEKTOR_USD!J35*$B$55</f>
        <v>225447196.28397599</v>
      </c>
      <c r="K35" s="98">
        <f>SEKTOR_USD!K35*$C$55</f>
        <v>281750647.45685756</v>
      </c>
      <c r="L35" s="99">
        <f t="shared" si="2"/>
        <v>24.974119040256802</v>
      </c>
      <c r="M35" s="99">
        <f t="shared" si="5"/>
        <v>5.764816320334142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25568109.843366947</v>
      </c>
      <c r="C36" s="98">
        <f>SEKTOR_USD!C36*$C$53</f>
        <v>37152159.065539651</v>
      </c>
      <c r="D36" s="99">
        <f t="shared" si="0"/>
        <v>45.306631163343177</v>
      </c>
      <c r="E36" s="99">
        <f t="shared" si="3"/>
        <v>6.8063531366846366</v>
      </c>
      <c r="F36" s="98">
        <f>SEKTOR_USD!F36*$B$54</f>
        <v>296187948.53441793</v>
      </c>
      <c r="G36" s="98">
        <f>SEKTOR_USD!G36*$C$54</f>
        <v>281516299.7404713</v>
      </c>
      <c r="H36" s="99">
        <f t="shared" si="1"/>
        <v>-4.9534928299899192</v>
      </c>
      <c r="I36" s="99">
        <f t="shared" si="4"/>
        <v>6.7916217830751302</v>
      </c>
      <c r="J36" s="98">
        <f>SEKTOR_USD!J36*$B$55</f>
        <v>349897963.76972586</v>
      </c>
      <c r="K36" s="98">
        <f>SEKTOR_USD!K36*$C$55</f>
        <v>331804700.3171553</v>
      </c>
      <c r="L36" s="99">
        <f t="shared" si="2"/>
        <v>-5.1710113593224731</v>
      </c>
      <c r="M36" s="99">
        <f t="shared" si="5"/>
        <v>6.7889574303278506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7684285.7748051938</v>
      </c>
      <c r="C37" s="98">
        <f>SEKTOR_USD!C37*$C$53</f>
        <v>10186568.374690035</v>
      </c>
      <c r="D37" s="99">
        <f t="shared" si="0"/>
        <v>32.563632759327952</v>
      </c>
      <c r="E37" s="99">
        <f t="shared" si="3"/>
        <v>1.8662006018765669</v>
      </c>
      <c r="F37" s="98">
        <f>SEKTOR_USD!F37*$B$54</f>
        <v>74055402.67192331</v>
      </c>
      <c r="G37" s="98">
        <f>SEKTOR_USD!G37*$C$54</f>
        <v>88804843.048724845</v>
      </c>
      <c r="H37" s="99">
        <f t="shared" si="1"/>
        <v>19.916764806672916</v>
      </c>
      <c r="I37" s="99">
        <f t="shared" si="4"/>
        <v>2.1424297884289816</v>
      </c>
      <c r="J37" s="98">
        <f>SEKTOR_USD!J37*$B$55</f>
        <v>83548617.335512802</v>
      </c>
      <c r="K37" s="98">
        <f>SEKTOR_USD!K37*$C$55</f>
        <v>105016784.21256562</v>
      </c>
      <c r="L37" s="99">
        <f t="shared" si="2"/>
        <v>25.695418502069757</v>
      </c>
      <c r="M37" s="99">
        <f t="shared" si="5"/>
        <v>2.1487172327804784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9939792.8357387092</v>
      </c>
      <c r="C38" s="98">
        <f>SEKTOR_USD!C38*$C$53</f>
        <v>27573585.147086546</v>
      </c>
      <c r="D38" s="99">
        <f t="shared" si="0"/>
        <v>177.40603453972611</v>
      </c>
      <c r="E38" s="99">
        <f t="shared" si="3"/>
        <v>5.0515383890459065</v>
      </c>
      <c r="F38" s="98">
        <f>SEKTOR_USD!F38*$B$54</f>
        <v>75911169.335381851</v>
      </c>
      <c r="G38" s="98">
        <f>SEKTOR_USD!G38*$C$54</f>
        <v>129473131.65909274</v>
      </c>
      <c r="H38" s="99">
        <f t="shared" si="1"/>
        <v>70.558736998332478</v>
      </c>
      <c r="I38" s="99">
        <f t="shared" si="4"/>
        <v>3.1235581815671116</v>
      </c>
      <c r="J38" s="98">
        <f>SEKTOR_USD!J38*$B$55</f>
        <v>106900561.03100358</v>
      </c>
      <c r="K38" s="98">
        <f>SEKTOR_USD!K38*$C$55</f>
        <v>150955919.66817832</v>
      </c>
      <c r="L38" s="99">
        <f t="shared" si="2"/>
        <v>41.211531737796669</v>
      </c>
      <c r="M38" s="99">
        <f t="shared" si="5"/>
        <v>3.0886642398485225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8630228.4953872859</v>
      </c>
      <c r="C39" s="98">
        <f>SEKTOR_USD!C39*$C$53</f>
        <v>14340739.28174231</v>
      </c>
      <c r="D39" s="99">
        <f t="shared" si="0"/>
        <v>66.168709083510336</v>
      </c>
      <c r="E39" s="99">
        <f t="shared" si="3"/>
        <v>2.6272533884362974</v>
      </c>
      <c r="F39" s="98">
        <f>SEKTOR_USD!F39*$B$54</f>
        <v>51845650.159872696</v>
      </c>
      <c r="G39" s="98">
        <f>SEKTOR_USD!G39*$C$54</f>
        <v>98937589.74084796</v>
      </c>
      <c r="H39" s="99">
        <f t="shared" si="1"/>
        <v>90.831032952159433</v>
      </c>
      <c r="I39" s="99">
        <f t="shared" si="4"/>
        <v>2.3868837799742266</v>
      </c>
      <c r="J39" s="98">
        <f>SEKTOR_USD!J39*$B$55</f>
        <v>62258517.796217576</v>
      </c>
      <c r="K39" s="98">
        <f>SEKTOR_USD!K39*$C$55</f>
        <v>121333269.57292594</v>
      </c>
      <c r="L39" s="99">
        <f t="shared" si="2"/>
        <v>94.886216164139654</v>
      </c>
      <c r="M39" s="99">
        <f t="shared" si="5"/>
        <v>2.4825639938967994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10239100.269842997</v>
      </c>
      <c r="C40" s="98">
        <f>SEKTOR_USD!C40*$C$53</f>
        <v>17056418.576834839</v>
      </c>
      <c r="D40" s="99">
        <f t="shared" si="0"/>
        <v>66.581224202586853</v>
      </c>
      <c r="E40" s="99">
        <f t="shared" si="3"/>
        <v>3.1247715072561322</v>
      </c>
      <c r="F40" s="98">
        <f>SEKTOR_USD!F40*$B$54</f>
        <v>88587520.760864377</v>
      </c>
      <c r="G40" s="98">
        <f>SEKTOR_USD!G40*$C$54</f>
        <v>135763957.29544079</v>
      </c>
      <c r="H40" s="99">
        <f t="shared" si="1"/>
        <v>53.254043153466057</v>
      </c>
      <c r="I40" s="99">
        <f t="shared" si="4"/>
        <v>3.2753252673974416</v>
      </c>
      <c r="J40" s="98">
        <f>SEKTOR_USD!J40*$B$55</f>
        <v>102328792.56621502</v>
      </c>
      <c r="K40" s="98">
        <f>SEKTOR_USD!K40*$C$55</f>
        <v>157809609.15257534</v>
      </c>
      <c r="L40" s="99">
        <f t="shared" si="2"/>
        <v>54.218187467090196</v>
      </c>
      <c r="M40" s="99">
        <f t="shared" si="5"/>
        <v>3.2288955449077394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224337.00958711837</v>
      </c>
      <c r="C41" s="98">
        <f>SEKTOR_USD!C41*$C$53</f>
        <v>0</v>
      </c>
      <c r="D41" s="99">
        <f t="shared" si="0"/>
        <v>-100</v>
      </c>
      <c r="E41" s="99">
        <f t="shared" si="3"/>
        <v>0</v>
      </c>
      <c r="F41" s="98">
        <f>SEKTOR_USD!F41*$B$54</f>
        <v>1804949.8778761544</v>
      </c>
      <c r="G41" s="98">
        <f>SEKTOR_USD!G41*$C$54</f>
        <v>0</v>
      </c>
      <c r="H41" s="99">
        <f t="shared" si="1"/>
        <v>-100</v>
      </c>
      <c r="I41" s="99">
        <f t="shared" si="4"/>
        <v>0</v>
      </c>
      <c r="J41" s="98">
        <f>SEKTOR_USD!J41*$B$55</f>
        <v>2226942.5658714282</v>
      </c>
      <c r="K41" s="98">
        <f>SEKTOR_USD!K41*$C$55</f>
        <v>522472.8621345986</v>
      </c>
      <c r="L41" s="99">
        <f t="shared" si="2"/>
        <v>-76.538556937136406</v>
      </c>
      <c r="M41" s="99">
        <f t="shared" si="5"/>
        <v>1.0690162062631724E-2</v>
      </c>
    </row>
    <row r="42" spans="1:13" ht="16.8" x14ac:dyDescent="0.3">
      <c r="A42" s="92" t="s">
        <v>31</v>
      </c>
      <c r="B42" s="93">
        <f>SEKTOR_USD!B42*$B$53</f>
        <v>8583507.995819753</v>
      </c>
      <c r="C42" s="93">
        <f>SEKTOR_USD!C42*$C$53</f>
        <v>13991706.159348644</v>
      </c>
      <c r="D42" s="96">
        <f t="shared" si="0"/>
        <v>63.006851815862852</v>
      </c>
      <c r="E42" s="96">
        <f t="shared" si="3"/>
        <v>2.5633097914243415</v>
      </c>
      <c r="F42" s="93">
        <f>SEKTOR_USD!F42*$B$54</f>
        <v>87700001.500641823</v>
      </c>
      <c r="G42" s="93">
        <f>SEKTOR_USD!G42*$C$54</f>
        <v>108312768.99669264</v>
      </c>
      <c r="H42" s="96">
        <f t="shared" si="1"/>
        <v>23.503725362992117</v>
      </c>
      <c r="I42" s="96">
        <f t="shared" si="4"/>
        <v>2.613061346647731</v>
      </c>
      <c r="J42" s="93">
        <f>SEKTOR_USD!J42*$B$55</f>
        <v>100698236.73874557</v>
      </c>
      <c r="K42" s="93">
        <f>SEKTOR_USD!K42*$C$55</f>
        <v>127514604.43833733</v>
      </c>
      <c r="L42" s="96">
        <f t="shared" si="2"/>
        <v>26.63042429349078</v>
      </c>
      <c r="M42" s="96">
        <f t="shared" si="5"/>
        <v>2.6090384507799214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8583507.995819753</v>
      </c>
      <c r="C43" s="98">
        <f>SEKTOR_USD!C43*$C$53</f>
        <v>13991706.159348644</v>
      </c>
      <c r="D43" s="99">
        <f t="shared" si="0"/>
        <v>63.006851815862852</v>
      </c>
      <c r="E43" s="99">
        <f t="shared" si="3"/>
        <v>2.5633097914243415</v>
      </c>
      <c r="F43" s="98">
        <f>SEKTOR_USD!F43*$B$54</f>
        <v>87700001.500641823</v>
      </c>
      <c r="G43" s="98">
        <f>SEKTOR_USD!G43*$C$54</f>
        <v>108312768.99669264</v>
      </c>
      <c r="H43" s="99">
        <f t="shared" si="1"/>
        <v>23.503725362992117</v>
      </c>
      <c r="I43" s="99">
        <f t="shared" si="4"/>
        <v>2.613061346647731</v>
      </c>
      <c r="J43" s="98">
        <f>SEKTOR_USD!J43*$B$55</f>
        <v>100698236.73874557</v>
      </c>
      <c r="K43" s="98">
        <f>SEKTOR_USD!K43*$C$55</f>
        <v>127514604.43833733</v>
      </c>
      <c r="L43" s="99">
        <f t="shared" si="2"/>
        <v>26.63042429349078</v>
      </c>
      <c r="M43" s="99">
        <f t="shared" si="5"/>
        <v>2.6090384507799214</v>
      </c>
    </row>
    <row r="44" spans="1:13" ht="17.399999999999999" x14ac:dyDescent="0.3">
      <c r="A44" s="100" t="s">
        <v>33</v>
      </c>
      <c r="B44" s="101">
        <f>SEKTOR_USD!B44*$B$53</f>
        <v>343506358.03283548</v>
      </c>
      <c r="C44" s="101">
        <f>SEKTOR_USD!C44*$C$53</f>
        <v>545845305.40001345</v>
      </c>
      <c r="D44" s="102">
        <f>(C44-B44)/B44*100</f>
        <v>58.903989005011823</v>
      </c>
      <c r="E44" s="103">
        <f t="shared" si="3"/>
        <v>100</v>
      </c>
      <c r="F44" s="101">
        <f>SEKTOR_USD!F44*$B$54</f>
        <v>3017438266.0740933</v>
      </c>
      <c r="G44" s="101">
        <f>SEKTOR_USD!G44*$C$54</f>
        <v>4145052665.3591943</v>
      </c>
      <c r="H44" s="102">
        <f>(G44-F44)/F44*100</f>
        <v>37.369924414467285</v>
      </c>
      <c r="I44" s="102">
        <f t="shared" si="4"/>
        <v>100</v>
      </c>
      <c r="J44" s="101">
        <f>SEKTOR_USD!J44*$B$55</f>
        <v>3515873930.5994086</v>
      </c>
      <c r="K44" s="101">
        <f>SEKTOR_USD!K44*$C$55</f>
        <v>4887417600.1591434</v>
      </c>
      <c r="L44" s="102">
        <f>(K44-J44)/J44*100</f>
        <v>39.010035531220119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113</v>
      </c>
    </row>
    <row r="49" spans="1:3" hidden="1" x14ac:dyDescent="0.25">
      <c r="A49" s="1" t="s">
        <v>110</v>
      </c>
    </row>
    <row r="51" spans="1:3" x14ac:dyDescent="0.25">
      <c r="A51" s="27"/>
    </row>
    <row r="52" spans="1:3" x14ac:dyDescent="0.25">
      <c r="A52" s="81"/>
      <c r="B52" s="82">
        <v>2022</v>
      </c>
      <c r="C52" s="82">
        <v>2023</v>
      </c>
    </row>
    <row r="53" spans="1:3" x14ac:dyDescent="0.25">
      <c r="A53" s="84" t="s">
        <v>222</v>
      </c>
      <c r="B53" s="83">
        <v>18.578678</v>
      </c>
      <c r="C53" s="83">
        <v>27.860330000000001</v>
      </c>
    </row>
    <row r="54" spans="1:3" x14ac:dyDescent="0.25">
      <c r="A54" s="82" t="s">
        <v>223</v>
      </c>
      <c r="B54" s="83">
        <v>16.1321215</v>
      </c>
      <c r="C54" s="83">
        <v>22.742832500000002</v>
      </c>
    </row>
    <row r="55" spans="1:3" x14ac:dyDescent="0.25">
      <c r="A55" s="82" t="s">
        <v>224</v>
      </c>
      <c r="B55" s="83">
        <v>15.455752250000002</v>
      </c>
      <c r="C55" s="83">
        <v>22.056694333333336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I3" sqref="I3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3" t="s">
        <v>36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8"/>
      <c r="B6" s="156" t="s">
        <v>118</v>
      </c>
      <c r="C6" s="156"/>
      <c r="D6" s="156" t="s">
        <v>121</v>
      </c>
      <c r="E6" s="156"/>
      <c r="F6" s="156" t="s">
        <v>119</v>
      </c>
      <c r="G6" s="156"/>
    </row>
    <row r="7" spans="1:7" ht="28.2" x14ac:dyDescent="0.3">
      <c r="A7" s="89" t="s">
        <v>1</v>
      </c>
      <c r="B7" s="104" t="s">
        <v>37</v>
      </c>
      <c r="C7" s="104" t="s">
        <v>38</v>
      </c>
      <c r="D7" s="104" t="s">
        <v>37</v>
      </c>
      <c r="E7" s="104" t="s">
        <v>38</v>
      </c>
      <c r="F7" s="104" t="s">
        <v>37</v>
      </c>
      <c r="G7" s="104" t="s">
        <v>38</v>
      </c>
    </row>
    <row r="8" spans="1:7" ht="16.8" x14ac:dyDescent="0.3">
      <c r="A8" s="92" t="s">
        <v>2</v>
      </c>
      <c r="B8" s="105">
        <f>SEKTOR_USD!D8</f>
        <v>7.3464596498471186</v>
      </c>
      <c r="C8" s="105">
        <f>SEKTOR_TL!D8</f>
        <v>60.975274461208997</v>
      </c>
      <c r="D8" s="105">
        <f>SEKTOR_USD!H8</f>
        <v>3.9840040058057156</v>
      </c>
      <c r="E8" s="105">
        <f>SEKTOR_TL!H8</f>
        <v>46.595150909529693</v>
      </c>
      <c r="F8" s="105">
        <f>SEKTOR_USD!L8</f>
        <v>4.7668187987638841</v>
      </c>
      <c r="G8" s="105">
        <f>SEKTOR_TL!L8</f>
        <v>49.511305638329937</v>
      </c>
    </row>
    <row r="9" spans="1:7" s="21" customFormat="1" ht="15.6" x14ac:dyDescent="0.3">
      <c r="A9" s="95" t="s">
        <v>3</v>
      </c>
      <c r="B9" s="105">
        <f>SEKTOR_USD!D9</f>
        <v>13.086127256179356</v>
      </c>
      <c r="C9" s="105">
        <f>SEKTOR_TL!D9</f>
        <v>69.582401060998606</v>
      </c>
      <c r="D9" s="105">
        <f>SEKTOR_USD!H9</f>
        <v>10.888858607395477</v>
      </c>
      <c r="E9" s="105">
        <f>SEKTOR_TL!H9</f>
        <v>56.329515459214633</v>
      </c>
      <c r="F9" s="105">
        <f>SEKTOR_USD!L9</f>
        <v>10.778085632339424</v>
      </c>
      <c r="G9" s="105">
        <f>SEKTOR_TL!L9</f>
        <v>58.089902976048016</v>
      </c>
    </row>
    <row r="10" spans="1:7" ht="13.8" x14ac:dyDescent="0.25">
      <c r="A10" s="97" t="s">
        <v>4</v>
      </c>
      <c r="B10" s="106">
        <f>SEKTOR_USD!D10</f>
        <v>16.051760158821072</v>
      </c>
      <c r="C10" s="106">
        <f>SEKTOR_TL!D10</f>
        <v>74.029623372858282</v>
      </c>
      <c r="D10" s="106">
        <f>SEKTOR_USD!H10</f>
        <v>9.6605788202330114</v>
      </c>
      <c r="E10" s="106">
        <f>SEKTOR_TL!H10</f>
        <v>54.597904309213604</v>
      </c>
      <c r="F10" s="106">
        <f>SEKTOR_USD!L10</f>
        <v>11.205476984261354</v>
      </c>
      <c r="G10" s="106">
        <f>SEKTOR_TL!L10</f>
        <v>58.699827375557724</v>
      </c>
    </row>
    <row r="11" spans="1:7" ht="13.8" x14ac:dyDescent="0.25">
      <c r="A11" s="97" t="s">
        <v>5</v>
      </c>
      <c r="B11" s="106">
        <f>SEKTOR_USD!D11</f>
        <v>31.489707286967413</v>
      </c>
      <c r="C11" s="106">
        <f>SEKTOR_TL!D11</f>
        <v>97.18015655464383</v>
      </c>
      <c r="D11" s="106">
        <f>SEKTOR_USD!H11</f>
        <v>19.497843444210218</v>
      </c>
      <c r="E11" s="106">
        <f>SEKTOR_TL!H11</f>
        <v>68.466338265732503</v>
      </c>
      <c r="F11" s="106">
        <f>SEKTOR_USD!L11</f>
        <v>14.206026827938292</v>
      </c>
      <c r="G11" s="106">
        <f>SEKTOR_TL!L11</f>
        <v>62.981871346203903</v>
      </c>
    </row>
    <row r="12" spans="1:7" ht="13.8" x14ac:dyDescent="0.25">
      <c r="A12" s="97" t="s">
        <v>6</v>
      </c>
      <c r="B12" s="106">
        <f>SEKTOR_USD!D12</f>
        <v>-2.6175343117257297</v>
      </c>
      <c r="C12" s="106">
        <f>SEKTOR_TL!D12</f>
        <v>46.033406159953799</v>
      </c>
      <c r="D12" s="106">
        <f>SEKTOR_USD!H12</f>
        <v>-5.6532153178578222</v>
      </c>
      <c r="E12" s="106">
        <f>SEKTOR_TL!H12</f>
        <v>33.008737935647545</v>
      </c>
      <c r="F12" s="106">
        <f>SEKTOR_USD!L12</f>
        <v>-0.97732031784947548</v>
      </c>
      <c r="G12" s="106">
        <f>SEKTOR_TL!L12</f>
        <v>41.313922641117074</v>
      </c>
    </row>
    <row r="13" spans="1:7" ht="13.8" x14ac:dyDescent="0.25">
      <c r="A13" s="97" t="s">
        <v>7</v>
      </c>
      <c r="B13" s="106">
        <f>SEKTOR_USD!D13</f>
        <v>4.3112022667071006</v>
      </c>
      <c r="C13" s="106">
        <f>SEKTOR_TL!D13</f>
        <v>56.423644236000435</v>
      </c>
      <c r="D13" s="106">
        <f>SEKTOR_USD!H13</f>
        <v>0.37164465088778997</v>
      </c>
      <c r="E13" s="106">
        <f>SEKTOR_TL!H13</f>
        <v>41.502498728680067</v>
      </c>
      <c r="F13" s="106">
        <f>SEKTOR_USD!L13</f>
        <v>-1.7516404107377381</v>
      </c>
      <c r="G13" s="106">
        <f>SEKTOR_TL!L13</f>
        <v>40.208900942480916</v>
      </c>
    </row>
    <row r="14" spans="1:7" ht="13.8" x14ac:dyDescent="0.25">
      <c r="A14" s="97" t="s">
        <v>8</v>
      </c>
      <c r="B14" s="106">
        <f>SEKTOR_USD!D14</f>
        <v>15.741712319560405</v>
      </c>
      <c r="C14" s="106">
        <f>SEKTOR_TL!D14</f>
        <v>73.564679897461943</v>
      </c>
      <c r="D14" s="106">
        <f>SEKTOR_USD!H14</f>
        <v>7.1017400610197443</v>
      </c>
      <c r="E14" s="106">
        <f>SEKTOR_TL!H14</f>
        <v>50.990490287735049</v>
      </c>
      <c r="F14" s="106">
        <f>SEKTOR_USD!L14</f>
        <v>-0.25012914482322451</v>
      </c>
      <c r="G14" s="106">
        <f>SEKTOR_TL!L14</f>
        <v>42.351687297660277</v>
      </c>
    </row>
    <row r="15" spans="1:7" ht="13.8" x14ac:dyDescent="0.25">
      <c r="A15" s="97" t="s">
        <v>9</v>
      </c>
      <c r="B15" s="106">
        <f>SEKTOR_USD!D15</f>
        <v>11.715531392835461</v>
      </c>
      <c r="C15" s="106">
        <f>SEKTOR_TL!D15</f>
        <v>67.527074355331209</v>
      </c>
      <c r="D15" s="106">
        <f>SEKTOR_USD!H15</f>
        <v>139.33802631188595</v>
      </c>
      <c r="E15" s="106">
        <f>SEKTOR_TL!H15</f>
        <v>237.41530171910838</v>
      </c>
      <c r="F15" s="106">
        <f>SEKTOR_USD!L15</f>
        <v>139.17577800494777</v>
      </c>
      <c r="G15" s="106">
        <f>SEKTOR_TL!L15</f>
        <v>241.32450766945516</v>
      </c>
    </row>
    <row r="16" spans="1:7" ht="13.8" x14ac:dyDescent="0.25">
      <c r="A16" s="97" t="s">
        <v>10</v>
      </c>
      <c r="B16" s="106">
        <f>SEKTOR_USD!D16</f>
        <v>-13.342591035102757</v>
      </c>
      <c r="C16" s="106">
        <f>SEKTOR_TL!D16</f>
        <v>29.950258608658579</v>
      </c>
      <c r="D16" s="106">
        <f>SEKTOR_USD!H16</f>
        <v>16.755416698282698</v>
      </c>
      <c r="E16" s="106">
        <f>SEKTOR_TL!H16</f>
        <v>64.600104545254439</v>
      </c>
      <c r="F16" s="106">
        <f>SEKTOR_USD!L16</f>
        <v>16.366907392733271</v>
      </c>
      <c r="G16" s="106">
        <f>SEKTOR_TL!L16</f>
        <v>66.065634681535784</v>
      </c>
    </row>
    <row r="17" spans="1:7" ht="13.8" x14ac:dyDescent="0.25">
      <c r="A17" s="107" t="s">
        <v>11</v>
      </c>
      <c r="B17" s="106">
        <f>SEKTOR_USD!D17</f>
        <v>-7.3824556674247308</v>
      </c>
      <c r="C17" s="106">
        <f>SEKTOR_TL!D17</f>
        <v>38.887995631076485</v>
      </c>
      <c r="D17" s="106">
        <f>SEKTOR_USD!H17</f>
        <v>-0.13885078243940852</v>
      </c>
      <c r="E17" s="106">
        <f>SEKTOR_TL!H17</f>
        <v>40.782809620699105</v>
      </c>
      <c r="F17" s="106">
        <f>SEKTOR_USD!L17</f>
        <v>-0.33481765364198146</v>
      </c>
      <c r="G17" s="106">
        <f>SEKTOR_TL!L17</f>
        <v>42.230829475773227</v>
      </c>
    </row>
    <row r="18" spans="1:7" s="21" customFormat="1" ht="15.6" x14ac:dyDescent="0.3">
      <c r="A18" s="95" t="s">
        <v>12</v>
      </c>
      <c r="B18" s="105">
        <f>SEKTOR_USD!D18</f>
        <v>-5.3009766878939146</v>
      </c>
      <c r="C18" s="105">
        <f>SEKTOR_TL!D18</f>
        <v>42.00935288038086</v>
      </c>
      <c r="D18" s="105">
        <f>SEKTOR_USD!H18</f>
        <v>-14.366485310463192</v>
      </c>
      <c r="E18" s="105">
        <f>SEKTOR_TL!H18</f>
        <v>20.724895418772121</v>
      </c>
      <c r="F18" s="105">
        <f>SEKTOR_USD!L18</f>
        <v>-12.323989374401933</v>
      </c>
      <c r="G18" s="105">
        <f>SEKTOR_TL!L18</f>
        <v>25.121245181379116</v>
      </c>
    </row>
    <row r="19" spans="1:7" ht="13.8" x14ac:dyDescent="0.25">
      <c r="A19" s="97" t="s">
        <v>13</v>
      </c>
      <c r="B19" s="106">
        <f>SEKTOR_USD!D19</f>
        <v>-5.3009766878939146</v>
      </c>
      <c r="C19" s="106">
        <f>SEKTOR_TL!D19</f>
        <v>42.00935288038086</v>
      </c>
      <c r="D19" s="106">
        <f>SEKTOR_USD!H19</f>
        <v>-14.366485310463192</v>
      </c>
      <c r="E19" s="106">
        <f>SEKTOR_TL!H19</f>
        <v>20.724895418772121</v>
      </c>
      <c r="F19" s="106">
        <f>SEKTOR_USD!L19</f>
        <v>-12.323989374401933</v>
      </c>
      <c r="G19" s="106">
        <f>SEKTOR_TL!L19</f>
        <v>25.121245181379116</v>
      </c>
    </row>
    <row r="20" spans="1:7" s="21" customFormat="1" ht="15.6" x14ac:dyDescent="0.3">
      <c r="A20" s="95" t="s">
        <v>109</v>
      </c>
      <c r="B20" s="105">
        <f>SEKTOR_USD!D20</f>
        <v>-3.5301723602399604</v>
      </c>
      <c r="C20" s="105">
        <f>SEKTOR_TL!D20</f>
        <v>44.664826694710783</v>
      </c>
      <c r="D20" s="105">
        <f>SEKTOR_USD!H20</f>
        <v>-4.2797782510987092</v>
      </c>
      <c r="E20" s="105">
        <f>SEKTOR_TL!H20</f>
        <v>34.94498972736595</v>
      </c>
      <c r="F20" s="105">
        <f>SEKTOR_USD!L20</f>
        <v>-2.2228895371177733</v>
      </c>
      <c r="G20" s="105">
        <f>SEKTOR_TL!L20</f>
        <v>39.536387708101486</v>
      </c>
    </row>
    <row r="21" spans="1:7" ht="13.8" x14ac:dyDescent="0.25">
      <c r="A21" s="97" t="s">
        <v>108</v>
      </c>
      <c r="B21" s="106">
        <f>SEKTOR_USD!D21</f>
        <v>-3.5301723602399604</v>
      </c>
      <c r="C21" s="106">
        <f>SEKTOR_TL!D21</f>
        <v>44.664826694710783</v>
      </c>
      <c r="D21" s="106">
        <f>SEKTOR_USD!H21</f>
        <v>-4.2797782510987092</v>
      </c>
      <c r="E21" s="106">
        <f>SEKTOR_TL!H21</f>
        <v>34.94498972736595</v>
      </c>
      <c r="F21" s="106">
        <f>SEKTOR_USD!L21</f>
        <v>-2.2228895371177733</v>
      </c>
      <c r="G21" s="106">
        <f>SEKTOR_TL!L21</f>
        <v>39.536387708101486</v>
      </c>
    </row>
    <row r="22" spans="1:7" ht="16.8" x14ac:dyDescent="0.3">
      <c r="A22" s="92" t="s">
        <v>14</v>
      </c>
      <c r="B22" s="105">
        <f>SEKTOR_USD!D22</f>
        <v>5.6025835339699643</v>
      </c>
      <c r="C22" s="105">
        <f>SEKTOR_TL!D22</f>
        <v>58.360181822892322</v>
      </c>
      <c r="D22" s="105">
        <f>SEKTOR_USD!H22</f>
        <v>-3.3790975690315839</v>
      </c>
      <c r="E22" s="105">
        <f>SEKTOR_TL!H22</f>
        <v>36.214756378220784</v>
      </c>
      <c r="F22" s="105">
        <f>SEKTOR_USD!L22</f>
        <v>-3.6142641948492535</v>
      </c>
      <c r="G22" s="105">
        <f>SEKTOR_TL!L22</f>
        <v>37.550775812133793</v>
      </c>
    </row>
    <row r="23" spans="1:7" s="21" customFormat="1" ht="15.6" x14ac:dyDescent="0.3">
      <c r="A23" s="95" t="s">
        <v>15</v>
      </c>
      <c r="B23" s="105">
        <f>SEKTOR_USD!D23</f>
        <v>-0.41842943333662008</v>
      </c>
      <c r="C23" s="105">
        <f>SEKTOR_TL!D23</f>
        <v>49.331153589374281</v>
      </c>
      <c r="D23" s="105">
        <f>SEKTOR_USD!H23</f>
        <v>-6.3266992965019888</v>
      </c>
      <c r="E23" s="105">
        <f>SEKTOR_TL!H23</f>
        <v>32.059269924404411</v>
      </c>
      <c r="F23" s="105">
        <f>SEKTOR_USD!L23</f>
        <v>-6.6690093355775772</v>
      </c>
      <c r="G23" s="105">
        <f>SEKTOR_TL!L23</f>
        <v>33.191390468383844</v>
      </c>
    </row>
    <row r="24" spans="1:7" ht="13.8" x14ac:dyDescent="0.25">
      <c r="A24" s="97" t="s">
        <v>16</v>
      </c>
      <c r="B24" s="106">
        <f>SEKTOR_USD!D24</f>
        <v>1.2023875721990434</v>
      </c>
      <c r="C24" s="106">
        <f>SEKTOR_TL!D24</f>
        <v>51.761708478362344</v>
      </c>
      <c r="D24" s="106">
        <f>SEKTOR_USD!H24</f>
        <v>-8.2114993891186394</v>
      </c>
      <c r="E24" s="106">
        <f>SEKTOR_TL!H24</f>
        <v>29.402105905253862</v>
      </c>
      <c r="F24" s="106">
        <f>SEKTOR_USD!L24</f>
        <v>-8.9190775139181522</v>
      </c>
      <c r="G24" s="106">
        <f>SEKTOR_TL!L24</f>
        <v>29.980348699852762</v>
      </c>
    </row>
    <row r="25" spans="1:7" ht="13.8" x14ac:dyDescent="0.25">
      <c r="A25" s="97" t="s">
        <v>17</v>
      </c>
      <c r="B25" s="106">
        <f>SEKTOR_USD!D25</f>
        <v>-19.820587525016823</v>
      </c>
      <c r="C25" s="106">
        <f>SEKTOR_TL!D25</f>
        <v>20.235944169932235</v>
      </c>
      <c r="D25" s="106">
        <f>SEKTOR_USD!H25</f>
        <v>-4.6629109746876463</v>
      </c>
      <c r="E25" s="106">
        <f>SEKTOR_TL!H25</f>
        <v>34.404854732855014</v>
      </c>
      <c r="F25" s="106">
        <f>SEKTOR_USD!L25</f>
        <v>-1.5349725721379759</v>
      </c>
      <c r="G25" s="106">
        <f>SEKTOR_TL!L25</f>
        <v>40.518104675211497</v>
      </c>
    </row>
    <row r="26" spans="1:7" ht="13.8" x14ac:dyDescent="0.25">
      <c r="A26" s="97" t="s">
        <v>18</v>
      </c>
      <c r="B26" s="106">
        <f>SEKTOR_USD!D26</f>
        <v>7.0522310795662619</v>
      </c>
      <c r="C26" s="106">
        <f>SEKTOR_TL!D26</f>
        <v>60.534053343998536</v>
      </c>
      <c r="D26" s="106">
        <f>SEKTOR_USD!H26</f>
        <v>-0.25099046441416112</v>
      </c>
      <c r="E26" s="106">
        <f>SEKTOR_TL!H26</f>
        <v>40.624716712475269</v>
      </c>
      <c r="F26" s="106">
        <f>SEKTOR_USD!L26</f>
        <v>-1.8485627102011455</v>
      </c>
      <c r="G26" s="106">
        <f>SEKTOR_TL!L26</f>
        <v>40.070584443952157</v>
      </c>
    </row>
    <row r="27" spans="1:7" s="21" customFormat="1" ht="15.6" x14ac:dyDescent="0.3">
      <c r="A27" s="95" t="s">
        <v>19</v>
      </c>
      <c r="B27" s="105">
        <f>SEKTOR_USD!D27</f>
        <v>3.4779014154979646</v>
      </c>
      <c r="C27" s="105">
        <f>SEKTOR_TL!D27</f>
        <v>55.174037740642291</v>
      </c>
      <c r="D27" s="105">
        <f>SEKTOR_USD!H27</f>
        <v>-11.477634430878865</v>
      </c>
      <c r="E27" s="105">
        <f>SEKTOR_TL!H27</f>
        <v>24.797555773571958</v>
      </c>
      <c r="F27" s="105">
        <f>SEKTOR_USD!L27</f>
        <v>-8.5666783710933174</v>
      </c>
      <c r="G27" s="105">
        <f>SEKTOR_TL!L27</f>
        <v>30.483252735249451</v>
      </c>
    </row>
    <row r="28" spans="1:7" ht="13.8" x14ac:dyDescent="0.25">
      <c r="A28" s="97" t="s">
        <v>20</v>
      </c>
      <c r="B28" s="106">
        <f>SEKTOR_USD!D28</f>
        <v>3.4779014154979646</v>
      </c>
      <c r="C28" s="106">
        <f>SEKTOR_TL!D28</f>
        <v>55.174037740642291</v>
      </c>
      <c r="D28" s="106">
        <f>SEKTOR_USD!H28</f>
        <v>-11.477634430878865</v>
      </c>
      <c r="E28" s="106">
        <f>SEKTOR_TL!H28</f>
        <v>24.797555773571958</v>
      </c>
      <c r="F28" s="106">
        <f>SEKTOR_USD!L28</f>
        <v>-8.5666783710933174</v>
      </c>
      <c r="G28" s="106">
        <f>SEKTOR_TL!L28</f>
        <v>30.483252735249451</v>
      </c>
    </row>
    <row r="29" spans="1:7" s="21" customFormat="1" ht="15.6" x14ac:dyDescent="0.3">
      <c r="A29" s="95" t="s">
        <v>21</v>
      </c>
      <c r="B29" s="105">
        <f>SEKTOR_USD!D29</f>
        <v>6.7812172439901213</v>
      </c>
      <c r="C29" s="105">
        <f>SEKTOR_TL!D29</f>
        <v>60.12764472365879</v>
      </c>
      <c r="D29" s="105">
        <f>SEKTOR_USD!H29</f>
        <v>-1.0311311794557465</v>
      </c>
      <c r="E29" s="105">
        <f>SEKTOR_TL!H29</f>
        <v>39.524885570698856</v>
      </c>
      <c r="F29" s="105">
        <f>SEKTOR_USD!L29</f>
        <v>-2.0942849793939993</v>
      </c>
      <c r="G29" s="105">
        <f>SEKTOR_TL!L29</f>
        <v>39.719917527530789</v>
      </c>
    </row>
    <row r="30" spans="1:7" ht="13.8" x14ac:dyDescent="0.25">
      <c r="A30" s="97" t="s">
        <v>22</v>
      </c>
      <c r="B30" s="106">
        <f>SEKTOR_USD!D30</f>
        <v>-12.045149299647372</v>
      </c>
      <c r="C30" s="106">
        <f>SEKTOR_TL!D30</f>
        <v>31.895884390297052</v>
      </c>
      <c r="D30" s="106">
        <f>SEKTOR_USD!H30</f>
        <v>-8.2941190701042267</v>
      </c>
      <c r="E30" s="106">
        <f>SEKTOR_TL!H30</f>
        <v>29.285629869175246</v>
      </c>
      <c r="F30" s="106">
        <f>SEKTOR_USD!L30</f>
        <v>-7.8706790662902106</v>
      </c>
      <c r="G30" s="106">
        <f>SEKTOR_TL!L30</f>
        <v>31.476503899860631</v>
      </c>
    </row>
    <row r="31" spans="1:7" ht="13.8" x14ac:dyDescent="0.25">
      <c r="A31" s="97" t="s">
        <v>23</v>
      </c>
      <c r="B31" s="106">
        <f>SEKTOR_USD!D31</f>
        <v>16.579714879554679</v>
      </c>
      <c r="C31" s="106">
        <f>SEKTOR_TL!D31</f>
        <v>74.821337010647568</v>
      </c>
      <c r="D31" s="106">
        <f>SEKTOR_USD!H31</f>
        <v>14.839447818190694</v>
      </c>
      <c r="E31" s="106">
        <f>SEKTOR_TL!H31</f>
        <v>61.898999218521986</v>
      </c>
      <c r="F31" s="106">
        <f>SEKTOR_USD!L31</f>
        <v>13.896067922274142</v>
      </c>
      <c r="G31" s="106">
        <f>SEKTOR_TL!L31</f>
        <v>62.53953319743286</v>
      </c>
    </row>
    <row r="32" spans="1:7" ht="13.8" x14ac:dyDescent="0.25">
      <c r="A32" s="97" t="s">
        <v>24</v>
      </c>
      <c r="B32" s="106">
        <f>SEKTOR_USD!D32</f>
        <v>-53.732279474931346</v>
      </c>
      <c r="C32" s="106">
        <f>SEKTOR_TL!D32</f>
        <v>-30.617562661014624</v>
      </c>
      <c r="D32" s="106">
        <f>SEKTOR_USD!H32</f>
        <v>20.670166067694179</v>
      </c>
      <c r="E32" s="106">
        <f>SEKTOR_TL!H32</f>
        <v>70.119061812468516</v>
      </c>
      <c r="F32" s="106">
        <f>SEKTOR_USD!L32</f>
        <v>3.9259041388086739</v>
      </c>
      <c r="G32" s="106">
        <f>SEKTOR_TL!L32</f>
        <v>48.311247736583304</v>
      </c>
    </row>
    <row r="33" spans="1:7" ht="13.8" x14ac:dyDescent="0.25">
      <c r="A33" s="97" t="s">
        <v>104</v>
      </c>
      <c r="B33" s="106">
        <f>SEKTOR_USD!D33</f>
        <v>7.4911592551442796</v>
      </c>
      <c r="C33" s="106">
        <f>SEKTOR_TL!D33</f>
        <v>61.192263999132443</v>
      </c>
      <c r="D33" s="106">
        <f>SEKTOR_USD!H33</f>
        <v>9.2666862249986366</v>
      </c>
      <c r="E33" s="106">
        <f>SEKTOR_TL!H33</f>
        <v>54.042600202657873</v>
      </c>
      <c r="F33" s="106">
        <f>SEKTOR_USD!L33</f>
        <v>9.7788874364763796</v>
      </c>
      <c r="G33" s="106">
        <f>SEKTOR_TL!L33</f>
        <v>56.663960787788028</v>
      </c>
    </row>
    <row r="34" spans="1:7" ht="13.8" x14ac:dyDescent="0.25">
      <c r="A34" s="97" t="s">
        <v>25</v>
      </c>
      <c r="B34" s="106">
        <f>SEKTOR_USD!D34</f>
        <v>17.14409337141235</v>
      </c>
      <c r="C34" s="106">
        <f>SEKTOR_TL!D34</f>
        <v>75.667671234646576</v>
      </c>
      <c r="D34" s="106">
        <f>SEKTOR_USD!H34</f>
        <v>12.085449177617619</v>
      </c>
      <c r="E34" s="106">
        <f>SEKTOR_TL!H34</f>
        <v>58.016451607671094</v>
      </c>
      <c r="F34" s="106">
        <f>SEKTOR_USD!L34</f>
        <v>12.562757728924273</v>
      </c>
      <c r="G34" s="106">
        <f>SEKTOR_TL!L34</f>
        <v>60.636784310769279</v>
      </c>
    </row>
    <row r="35" spans="1:7" ht="13.8" x14ac:dyDescent="0.25">
      <c r="A35" s="97" t="s">
        <v>26</v>
      </c>
      <c r="B35" s="106">
        <f>SEKTOR_USD!D35</f>
        <v>-7.1272044392437852</v>
      </c>
      <c r="C35" s="106">
        <f>SEKTOR_TL!D35</f>
        <v>39.270766862163349</v>
      </c>
      <c r="D35" s="106">
        <f>SEKTOR_USD!H35</f>
        <v>-13.213531589017629</v>
      </c>
      <c r="E35" s="106">
        <f>SEKTOR_TL!H35</f>
        <v>22.35031296643243</v>
      </c>
      <c r="F35" s="106">
        <f>SEKTOR_USD!L35</f>
        <v>-12.427084840672629</v>
      </c>
      <c r="G35" s="106">
        <f>SEKTOR_TL!L35</f>
        <v>24.974119040256802</v>
      </c>
    </row>
    <row r="36" spans="1:7" ht="13.8" x14ac:dyDescent="0.25">
      <c r="A36" s="97" t="s">
        <v>27</v>
      </c>
      <c r="B36" s="106">
        <f>SEKTOR_USD!D36</f>
        <v>-3.1021846601056771</v>
      </c>
      <c r="C36" s="106">
        <f>SEKTOR_TL!D36</f>
        <v>45.306631163343177</v>
      </c>
      <c r="D36" s="106">
        <f>SEKTOR_USD!H36</f>
        <v>-32.580877873623542</v>
      </c>
      <c r="E36" s="106">
        <f>SEKTOR_TL!H36</f>
        <v>-4.9534928299899192</v>
      </c>
      <c r="F36" s="106">
        <f>SEKTOR_USD!L36</f>
        <v>-33.550633998069365</v>
      </c>
      <c r="G36" s="106">
        <f>SEKTOR_TL!L36</f>
        <v>-5.1710113593224731</v>
      </c>
    </row>
    <row r="37" spans="1:7" ht="13.8" x14ac:dyDescent="0.25">
      <c r="A37" s="97" t="s">
        <v>105</v>
      </c>
      <c r="B37" s="106">
        <f>SEKTOR_USD!D37</f>
        <v>-11.599860893758072</v>
      </c>
      <c r="C37" s="106">
        <f>SEKTOR_TL!D37</f>
        <v>32.563632759327952</v>
      </c>
      <c r="D37" s="106">
        <f>SEKTOR_USD!H37</f>
        <v>-14.939714754168316</v>
      </c>
      <c r="E37" s="106">
        <f>SEKTOR_TL!H37</f>
        <v>19.916764806672916</v>
      </c>
      <c r="F37" s="106">
        <f>SEKTOR_USD!L37</f>
        <v>-11.921649818934503</v>
      </c>
      <c r="G37" s="106">
        <f>SEKTOR_TL!L37</f>
        <v>25.695418502069757</v>
      </c>
    </row>
    <row r="38" spans="1:7" ht="13.8" x14ac:dyDescent="0.25">
      <c r="A38" s="107" t="s">
        <v>28</v>
      </c>
      <c r="B38" s="106">
        <f>SEKTOR_USD!D38</f>
        <v>84.988382799860929</v>
      </c>
      <c r="C38" s="106">
        <f>SEKTOR_TL!D38</f>
        <v>177.40603453972611</v>
      </c>
      <c r="D38" s="106">
        <f>SEKTOR_USD!H38</f>
        <v>20.982039864368019</v>
      </c>
      <c r="E38" s="106">
        <f>SEKTOR_TL!H38</f>
        <v>70.558736998332478</v>
      </c>
      <c r="F38" s="106">
        <f>SEKTOR_USD!L38</f>
        <v>-1.0490685322671878</v>
      </c>
      <c r="G38" s="106">
        <f>SEKTOR_TL!L38</f>
        <v>41.211531737796669</v>
      </c>
    </row>
    <row r="39" spans="1:7" ht="13.8" x14ac:dyDescent="0.25">
      <c r="A39" s="107" t="s">
        <v>106</v>
      </c>
      <c r="B39" s="106">
        <f>SEKTOR_USD!D39</f>
        <v>10.8097046854152</v>
      </c>
      <c r="C39" s="106">
        <f>SEKTOR_TL!D39</f>
        <v>66.168709083510336</v>
      </c>
      <c r="D39" s="106">
        <f>SEKTOR_USD!H39</f>
        <v>35.361741311454466</v>
      </c>
      <c r="E39" s="106">
        <f>SEKTOR_TL!H39</f>
        <v>90.831032952159433</v>
      </c>
      <c r="F39" s="106">
        <f>SEKTOR_USD!L39</f>
        <v>36.562307499578978</v>
      </c>
      <c r="G39" s="106">
        <f>SEKTOR_TL!L39</f>
        <v>94.886216164139654</v>
      </c>
    </row>
    <row r="40" spans="1:7" ht="13.8" x14ac:dyDescent="0.25">
      <c r="A40" s="107" t="s">
        <v>29</v>
      </c>
      <c r="B40" s="106">
        <f>SEKTOR_USD!D40</f>
        <v>11.084790643386775</v>
      </c>
      <c r="C40" s="106">
        <f>SEKTOR_TL!D40</f>
        <v>66.581224202586853</v>
      </c>
      <c r="D40" s="106">
        <f>SEKTOR_USD!H40</f>
        <v>8.7073408520225968</v>
      </c>
      <c r="E40" s="106">
        <f>SEKTOR_TL!H40</f>
        <v>53.254043153466057</v>
      </c>
      <c r="F40" s="106">
        <f>SEKTOR_USD!L40</f>
        <v>8.0650645973377877</v>
      </c>
      <c r="G40" s="106">
        <f>SEKTOR_TL!L40</f>
        <v>54.218187467090196</v>
      </c>
    </row>
    <row r="41" spans="1:7" ht="13.8" x14ac:dyDescent="0.25">
      <c r="A41" s="97" t="s">
        <v>30</v>
      </c>
      <c r="B41" s="106">
        <f>SEKTOR_USD!D41</f>
        <v>-100</v>
      </c>
      <c r="C41" s="106">
        <f>SEKTOR_TL!D41</f>
        <v>-100</v>
      </c>
      <c r="D41" s="106">
        <f>SEKTOR_USD!H41</f>
        <v>-100</v>
      </c>
      <c r="E41" s="106">
        <f>SEKTOR_TL!H41</f>
        <v>-100</v>
      </c>
      <c r="F41" s="106">
        <f>SEKTOR_USD!L41</f>
        <v>-83.5599004126789</v>
      </c>
      <c r="G41" s="106">
        <f>SEKTOR_TL!L41</f>
        <v>-76.538556937136406</v>
      </c>
    </row>
    <row r="42" spans="1:7" ht="16.8" x14ac:dyDescent="0.3">
      <c r="A42" s="92" t="s">
        <v>31</v>
      </c>
      <c r="B42" s="105">
        <f>SEKTOR_USD!D42</f>
        <v>8.7012182440276575</v>
      </c>
      <c r="C42" s="105">
        <f>SEKTOR_TL!D42</f>
        <v>63.006851815862852</v>
      </c>
      <c r="D42" s="105">
        <f>SEKTOR_USD!H42</f>
        <v>-12.395384204741426</v>
      </c>
      <c r="E42" s="105">
        <f>SEKTOR_TL!H42</f>
        <v>23.503725362992117</v>
      </c>
      <c r="F42" s="105">
        <f>SEKTOR_USD!L42</f>
        <v>-11.266464701612605</v>
      </c>
      <c r="G42" s="105">
        <f>SEKTOR_TL!L42</f>
        <v>26.63042429349078</v>
      </c>
    </row>
    <row r="43" spans="1:7" ht="13.8" x14ac:dyDescent="0.25">
      <c r="A43" s="97" t="s">
        <v>32</v>
      </c>
      <c r="B43" s="106">
        <f>SEKTOR_USD!D43</f>
        <v>8.7012182440276575</v>
      </c>
      <c r="C43" s="106">
        <f>SEKTOR_TL!D43</f>
        <v>63.006851815862852</v>
      </c>
      <c r="D43" s="106">
        <f>SEKTOR_USD!H43</f>
        <v>-12.395384204741426</v>
      </c>
      <c r="E43" s="106">
        <f>SEKTOR_TL!H43</f>
        <v>23.503725362992117</v>
      </c>
      <c r="F43" s="106">
        <f>SEKTOR_USD!L43</f>
        <v>-11.266464701612605</v>
      </c>
      <c r="G43" s="106">
        <f>SEKTOR_TL!L43</f>
        <v>26.63042429349078</v>
      </c>
    </row>
    <row r="44" spans="1:7" ht="17.399999999999999" x14ac:dyDescent="0.3">
      <c r="A44" s="108" t="s">
        <v>39</v>
      </c>
      <c r="B44" s="109">
        <f>SEKTOR_USD!D44</f>
        <v>5.9652216840093075</v>
      </c>
      <c r="C44" s="109">
        <f>SEKTOR_TL!D44</f>
        <v>58.903989005011823</v>
      </c>
      <c r="D44" s="109">
        <f>SEKTOR_USD!H44</f>
        <v>-2.5597048608610073</v>
      </c>
      <c r="E44" s="109">
        <f>SEKTOR_TL!H44</f>
        <v>37.369924414467285</v>
      </c>
      <c r="F44" s="109">
        <f>SEKTOR_USD!L44</f>
        <v>-2.591719458736264</v>
      </c>
      <c r="G44" s="109">
        <f>SEKTOR_TL!L44</f>
        <v>39.010035531220119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39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/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O3" sqref="O3"/>
    </sheetView>
  </sheetViews>
  <sheetFormatPr defaultColWidth="9.21875" defaultRowHeight="13.2" x14ac:dyDescent="0.25"/>
  <cols>
    <col min="1" max="1" width="32.21875" customWidth="1"/>
    <col min="2" max="3" width="15.77734375" customWidth="1"/>
    <col min="4" max="5" width="12.77734375" customWidth="1"/>
    <col min="6" max="7" width="15.77734375" customWidth="1"/>
    <col min="8" max="9" width="12.77734375" customWidth="1"/>
    <col min="10" max="11" width="15.77734375" customWidth="1"/>
    <col min="12" max="13" width="12.77734375" customWidth="1"/>
  </cols>
  <sheetData>
    <row r="2" spans="1:13" ht="24.6" x14ac:dyDescent="0.4">
      <c r="C2" s="149" t="s">
        <v>122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112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50"/>
      <c r="B7" s="145" t="s">
        <v>124</v>
      </c>
      <c r="C7" s="145"/>
      <c r="D7" s="145"/>
      <c r="E7" s="145"/>
      <c r="F7" s="145" t="s">
        <v>125</v>
      </c>
      <c r="G7" s="145"/>
      <c r="H7" s="145"/>
      <c r="I7" s="145"/>
      <c r="J7" s="145" t="s">
        <v>103</v>
      </c>
      <c r="K7" s="145"/>
      <c r="L7" s="145"/>
      <c r="M7" s="145"/>
    </row>
    <row r="8" spans="1:13" ht="64.8" x14ac:dyDescent="0.3">
      <c r="A8" s="51" t="s">
        <v>40</v>
      </c>
      <c r="B8" s="71">
        <v>2022</v>
      </c>
      <c r="C8" s="72">
        <v>2023</v>
      </c>
      <c r="D8" s="7" t="s">
        <v>116</v>
      </c>
      <c r="E8" s="7" t="s">
        <v>117</v>
      </c>
      <c r="F8" s="5">
        <v>2022</v>
      </c>
      <c r="G8" s="6">
        <v>2023</v>
      </c>
      <c r="H8" s="7" t="s">
        <v>116</v>
      </c>
      <c r="I8" s="7" t="s">
        <v>117</v>
      </c>
      <c r="J8" s="5" t="s">
        <v>126</v>
      </c>
      <c r="K8" s="5" t="s">
        <v>127</v>
      </c>
      <c r="L8" s="7" t="s">
        <v>116</v>
      </c>
      <c r="M8" s="7" t="s">
        <v>117</v>
      </c>
    </row>
    <row r="9" spans="1:13" ht="22.5" customHeight="1" x14ac:dyDescent="0.3">
      <c r="A9" s="52" t="s">
        <v>196</v>
      </c>
      <c r="B9" s="75">
        <v>5704195.0546000004</v>
      </c>
      <c r="C9" s="75">
        <v>6153687.1390000004</v>
      </c>
      <c r="D9" s="64">
        <f>(C9-B9)/B9*100</f>
        <v>7.8800265435789898</v>
      </c>
      <c r="E9" s="77">
        <f t="shared" ref="E9:E23" si="0">C9/C$23*100</f>
        <v>31.40885388464708</v>
      </c>
      <c r="F9" s="75">
        <v>60929293.86406</v>
      </c>
      <c r="G9" s="75">
        <v>55559574.190049998</v>
      </c>
      <c r="H9" s="64">
        <f t="shared" ref="H9:H22" si="1">(G9-F9)/F9*100</f>
        <v>-8.8130344756504808</v>
      </c>
      <c r="I9" s="66">
        <f t="shared" ref="I9:I23" si="2">G9/G$23*100</f>
        <v>30.484102171621824</v>
      </c>
      <c r="J9" s="75">
        <v>74682921.780230001</v>
      </c>
      <c r="K9" s="75">
        <v>67510068.116099998</v>
      </c>
      <c r="L9" s="64">
        <f t="shared" ref="L9:L23" si="3">(K9-J9)/J9*100</f>
        <v>-9.6044095398913463</v>
      </c>
      <c r="M9" s="77">
        <f t="shared" ref="M9:M23" si="4">K9/K$23*100</f>
        <v>30.466988063611431</v>
      </c>
    </row>
    <row r="10" spans="1:13" ht="22.5" customHeight="1" x14ac:dyDescent="0.3">
      <c r="A10" s="52" t="s">
        <v>197</v>
      </c>
      <c r="B10" s="75">
        <v>2743527.9754599999</v>
      </c>
      <c r="C10" s="75">
        <v>3182911.0836</v>
      </c>
      <c r="D10" s="64">
        <f t="shared" ref="D10:D23" si="5">(C10-B10)/B10*100</f>
        <v>16.015258895485836</v>
      </c>
      <c r="E10" s="77">
        <f t="shared" si="0"/>
        <v>16.245803027428838</v>
      </c>
      <c r="F10" s="75">
        <v>26004821.8314</v>
      </c>
      <c r="G10" s="75">
        <v>29964992.720229998</v>
      </c>
      <c r="H10" s="64">
        <f t="shared" si="1"/>
        <v>15.228602274245223</v>
      </c>
      <c r="I10" s="66">
        <f t="shared" si="2"/>
        <v>16.441016925917758</v>
      </c>
      <c r="J10" s="75">
        <v>31737146.723689999</v>
      </c>
      <c r="K10" s="75">
        <v>36312005.884690002</v>
      </c>
      <c r="L10" s="64">
        <f t="shared" si="3"/>
        <v>14.414840756888603</v>
      </c>
      <c r="M10" s="77">
        <f t="shared" si="4"/>
        <v>16.38744383951822</v>
      </c>
    </row>
    <row r="11" spans="1:13" ht="22.5" customHeight="1" x14ac:dyDescent="0.3">
      <c r="A11" s="52" t="s">
        <v>198</v>
      </c>
      <c r="B11" s="75">
        <v>2069273.84886</v>
      </c>
      <c r="C11" s="75">
        <v>2335633.98471</v>
      </c>
      <c r="D11" s="64">
        <f t="shared" si="5"/>
        <v>12.872154934773015</v>
      </c>
      <c r="E11" s="77">
        <f t="shared" si="0"/>
        <v>11.921240858808702</v>
      </c>
      <c r="F11" s="75">
        <v>19573675.140670002</v>
      </c>
      <c r="G11" s="75">
        <v>21490641.779610001</v>
      </c>
      <c r="H11" s="64">
        <f t="shared" si="1"/>
        <v>9.7935958636451641</v>
      </c>
      <c r="I11" s="66">
        <f t="shared" si="2"/>
        <v>11.791359622419135</v>
      </c>
      <c r="J11" s="75">
        <v>23488597.440900002</v>
      </c>
      <c r="K11" s="75">
        <v>26122894.804919999</v>
      </c>
      <c r="L11" s="64">
        <f t="shared" si="3"/>
        <v>11.215217812166909</v>
      </c>
      <c r="M11" s="77">
        <f t="shared" si="4"/>
        <v>11.789144144244604</v>
      </c>
    </row>
    <row r="12" spans="1:13" ht="22.5" customHeight="1" x14ac:dyDescent="0.3">
      <c r="A12" s="52" t="s">
        <v>199</v>
      </c>
      <c r="B12" s="75">
        <v>1969632.7526199999</v>
      </c>
      <c r="C12" s="75">
        <v>1770579.97578</v>
      </c>
      <c r="D12" s="64">
        <f t="shared" si="5"/>
        <v>-10.106085846471659</v>
      </c>
      <c r="E12" s="77">
        <f t="shared" si="0"/>
        <v>9.0371652789929051</v>
      </c>
      <c r="F12" s="75">
        <v>20086365.62658</v>
      </c>
      <c r="G12" s="75">
        <v>18860045.598850001</v>
      </c>
      <c r="H12" s="64">
        <f t="shared" si="1"/>
        <v>-6.1052360119703666</v>
      </c>
      <c r="I12" s="66">
        <f t="shared" si="2"/>
        <v>10.348019497596379</v>
      </c>
      <c r="J12" s="75">
        <v>24064705.93863</v>
      </c>
      <c r="K12" s="75">
        <v>22709591.426259998</v>
      </c>
      <c r="L12" s="64">
        <f t="shared" si="3"/>
        <v>-5.6311284909353354</v>
      </c>
      <c r="M12" s="77">
        <f t="shared" si="4"/>
        <v>10.248735784468142</v>
      </c>
    </row>
    <row r="13" spans="1:13" ht="22.5" customHeight="1" x14ac:dyDescent="0.3">
      <c r="A13" s="53" t="s">
        <v>200</v>
      </c>
      <c r="B13" s="75">
        <v>1426206.3086999999</v>
      </c>
      <c r="C13" s="75">
        <v>1482585.0147800001</v>
      </c>
      <c r="D13" s="64">
        <f t="shared" si="5"/>
        <v>3.9530540382611159</v>
      </c>
      <c r="E13" s="77">
        <f t="shared" si="0"/>
        <v>7.5672186526466092</v>
      </c>
      <c r="F13" s="75">
        <v>15077369.281400001</v>
      </c>
      <c r="G13" s="75">
        <v>15157777.556129999</v>
      </c>
      <c r="H13" s="64">
        <f t="shared" si="1"/>
        <v>0.53330440628786224</v>
      </c>
      <c r="I13" s="66">
        <f t="shared" si="2"/>
        <v>8.3166807242834135</v>
      </c>
      <c r="J13" s="75">
        <v>18058859.65986</v>
      </c>
      <c r="K13" s="75">
        <v>18340973.697480001</v>
      </c>
      <c r="L13" s="64">
        <f t="shared" si="3"/>
        <v>1.5621918711017195</v>
      </c>
      <c r="M13" s="77">
        <f t="shared" si="4"/>
        <v>8.2771983840269812</v>
      </c>
    </row>
    <row r="14" spans="1:13" ht="22.5" customHeight="1" x14ac:dyDescent="0.3">
      <c r="A14" s="52" t="s">
        <v>201</v>
      </c>
      <c r="B14" s="75">
        <v>1430752.53828</v>
      </c>
      <c r="C14" s="75">
        <v>1523443.69896</v>
      </c>
      <c r="D14" s="64">
        <f t="shared" si="5"/>
        <v>6.478490039334825</v>
      </c>
      <c r="E14" s="77">
        <f t="shared" si="0"/>
        <v>7.775764263162829</v>
      </c>
      <c r="F14" s="75">
        <v>16307930.415349999</v>
      </c>
      <c r="G14" s="75">
        <v>12905079.198620001</v>
      </c>
      <c r="H14" s="64">
        <f t="shared" si="1"/>
        <v>-20.866235813264396</v>
      </c>
      <c r="I14" s="66">
        <f t="shared" si="2"/>
        <v>7.0806833666132816</v>
      </c>
      <c r="J14" s="75">
        <v>19743537.264600001</v>
      </c>
      <c r="K14" s="75">
        <v>15881705.99683</v>
      </c>
      <c r="L14" s="64">
        <f t="shared" si="3"/>
        <v>-19.559976593931996</v>
      </c>
      <c r="M14" s="77">
        <f t="shared" si="4"/>
        <v>7.1673420059816459</v>
      </c>
    </row>
    <row r="15" spans="1:13" ht="22.5" customHeight="1" x14ac:dyDescent="0.3">
      <c r="A15" s="52" t="s">
        <v>202</v>
      </c>
      <c r="B15" s="75">
        <v>1119127.12264</v>
      </c>
      <c r="C15" s="75">
        <v>1149575.0346299999</v>
      </c>
      <c r="D15" s="64">
        <f t="shared" si="5"/>
        <v>2.7206839485914593</v>
      </c>
      <c r="E15" s="77">
        <f t="shared" si="0"/>
        <v>5.867512188472956</v>
      </c>
      <c r="F15" s="75">
        <v>10172637.194390001</v>
      </c>
      <c r="G15" s="75">
        <v>9571175.5466200002</v>
      </c>
      <c r="H15" s="64">
        <f t="shared" si="1"/>
        <v>-5.9125439773050621</v>
      </c>
      <c r="I15" s="66">
        <f t="shared" si="2"/>
        <v>5.2514566124580639</v>
      </c>
      <c r="J15" s="75">
        <v>12381271.062820001</v>
      </c>
      <c r="K15" s="75">
        <v>11732595.834279999</v>
      </c>
      <c r="L15" s="64">
        <f t="shared" si="3"/>
        <v>-5.2391650683419968</v>
      </c>
      <c r="M15" s="77">
        <f t="shared" si="4"/>
        <v>5.2948673762771481</v>
      </c>
    </row>
    <row r="16" spans="1:13" ht="22.5" customHeight="1" x14ac:dyDescent="0.3">
      <c r="A16" s="52" t="s">
        <v>203</v>
      </c>
      <c r="B16" s="75">
        <v>1071836.8780499999</v>
      </c>
      <c r="C16" s="75">
        <v>975299.15503000002</v>
      </c>
      <c r="D16" s="64">
        <f t="shared" si="5"/>
        <v>-9.0067551319592258</v>
      </c>
      <c r="E16" s="77">
        <f t="shared" si="0"/>
        <v>4.977995787276086</v>
      </c>
      <c r="F16" s="75">
        <v>9271882.8706800006</v>
      </c>
      <c r="G16" s="75">
        <v>9458909.9486400001</v>
      </c>
      <c r="H16" s="64">
        <f t="shared" si="1"/>
        <v>2.0171423708492431</v>
      </c>
      <c r="I16" s="66">
        <f t="shared" si="2"/>
        <v>5.1898593808544886</v>
      </c>
      <c r="J16" s="75">
        <v>11502050.741669999</v>
      </c>
      <c r="K16" s="75">
        <v>11679137.062580001</v>
      </c>
      <c r="L16" s="64">
        <f t="shared" si="3"/>
        <v>1.5396065005038377</v>
      </c>
      <c r="M16" s="77">
        <f t="shared" si="4"/>
        <v>5.2707416746636016</v>
      </c>
    </row>
    <row r="17" spans="1:13" ht="22.5" customHeight="1" x14ac:dyDescent="0.3">
      <c r="A17" s="52" t="s">
        <v>204</v>
      </c>
      <c r="B17" s="75">
        <v>257352.75255999999</v>
      </c>
      <c r="C17" s="75">
        <v>256711.14110000001</v>
      </c>
      <c r="D17" s="64">
        <f t="shared" si="5"/>
        <v>-0.24931206432322822</v>
      </c>
      <c r="E17" s="77">
        <f t="shared" si="0"/>
        <v>1.3102717995314257</v>
      </c>
      <c r="F17" s="75">
        <v>2951599.7624499998</v>
      </c>
      <c r="G17" s="75">
        <v>2672173.68732</v>
      </c>
      <c r="H17" s="64">
        <f t="shared" si="1"/>
        <v>-9.4669364960938953</v>
      </c>
      <c r="I17" s="66">
        <f t="shared" si="2"/>
        <v>1.4661526279150379</v>
      </c>
      <c r="J17" s="75">
        <v>3603445.0921900002</v>
      </c>
      <c r="K17" s="75">
        <v>3221758.0422700001</v>
      </c>
      <c r="L17" s="64">
        <f t="shared" si="3"/>
        <v>-10.592281557092608</v>
      </c>
      <c r="M17" s="77">
        <f t="shared" si="4"/>
        <v>1.4539648167570933</v>
      </c>
    </row>
    <row r="18" spans="1:13" ht="22.5" customHeight="1" x14ac:dyDescent="0.3">
      <c r="A18" s="52" t="s">
        <v>205</v>
      </c>
      <c r="B18" s="75">
        <v>191924.31348000001</v>
      </c>
      <c r="C18" s="75">
        <v>221731.18874000001</v>
      </c>
      <c r="D18" s="64">
        <f t="shared" si="5"/>
        <v>15.53053634505047</v>
      </c>
      <c r="E18" s="77">
        <f t="shared" si="0"/>
        <v>1.1317316515274607</v>
      </c>
      <c r="F18" s="75">
        <v>2124680.1436299998</v>
      </c>
      <c r="G18" s="75">
        <v>2180362.6160499998</v>
      </c>
      <c r="H18" s="64">
        <f t="shared" si="1"/>
        <v>2.6207461196896644</v>
      </c>
      <c r="I18" s="66">
        <f t="shared" si="2"/>
        <v>1.1963086061727972</v>
      </c>
      <c r="J18" s="75">
        <v>2604576.9920999999</v>
      </c>
      <c r="K18" s="75">
        <v>2616819.88925</v>
      </c>
      <c r="L18" s="64">
        <f t="shared" si="3"/>
        <v>0.47005318664544349</v>
      </c>
      <c r="M18" s="77">
        <f t="shared" si="4"/>
        <v>1.180958967383819</v>
      </c>
    </row>
    <row r="19" spans="1:13" ht="22.5" customHeight="1" x14ac:dyDescent="0.3">
      <c r="A19" s="52" t="s">
        <v>206</v>
      </c>
      <c r="B19" s="75">
        <v>198226.0306</v>
      </c>
      <c r="C19" s="75">
        <v>257694.79618</v>
      </c>
      <c r="D19" s="64">
        <f t="shared" si="5"/>
        <v>30.000482479519526</v>
      </c>
      <c r="E19" s="77">
        <f t="shared" si="0"/>
        <v>1.3152924445500529</v>
      </c>
      <c r="F19" s="75">
        <v>2030724.62668</v>
      </c>
      <c r="G19" s="75">
        <v>2073865.2909599999</v>
      </c>
      <c r="H19" s="64">
        <f t="shared" si="1"/>
        <v>2.1243975531300818</v>
      </c>
      <c r="I19" s="66">
        <f t="shared" si="2"/>
        <v>1.1378762767970734</v>
      </c>
      <c r="J19" s="75">
        <v>2482936.9664599998</v>
      </c>
      <c r="K19" s="75">
        <v>2500834.7574700001</v>
      </c>
      <c r="L19" s="64">
        <f t="shared" si="3"/>
        <v>0.72083146901299366</v>
      </c>
      <c r="M19" s="77">
        <f t="shared" si="4"/>
        <v>1.1286154025777433</v>
      </c>
    </row>
    <row r="20" spans="1:13" ht="22.5" customHeight="1" x14ac:dyDescent="0.3">
      <c r="A20" s="52" t="s">
        <v>207</v>
      </c>
      <c r="B20" s="75">
        <v>179364.97521</v>
      </c>
      <c r="C20" s="75">
        <v>180727.04035</v>
      </c>
      <c r="D20" s="64">
        <f t="shared" si="5"/>
        <v>0.7593818906981642</v>
      </c>
      <c r="E20" s="77">
        <f t="shared" si="0"/>
        <v>0.92244358140708316</v>
      </c>
      <c r="F20" s="75">
        <v>1272004.9825599999</v>
      </c>
      <c r="G20" s="75">
        <v>1312481.1458000001</v>
      </c>
      <c r="H20" s="64">
        <f t="shared" si="1"/>
        <v>3.1820758405001683</v>
      </c>
      <c r="I20" s="66">
        <f t="shared" si="2"/>
        <v>0.72012447773690313</v>
      </c>
      <c r="J20" s="75">
        <v>1587659.00455</v>
      </c>
      <c r="K20" s="75">
        <v>1640122.2151200001</v>
      </c>
      <c r="L20" s="64">
        <f t="shared" si="3"/>
        <v>3.304438196089222</v>
      </c>
      <c r="M20" s="77">
        <f t="shared" si="4"/>
        <v>0.74017972941443511</v>
      </c>
    </row>
    <row r="21" spans="1:13" ht="22.5" customHeight="1" x14ac:dyDescent="0.3">
      <c r="A21" s="52" t="s">
        <v>208</v>
      </c>
      <c r="B21" s="75">
        <v>115495.72493</v>
      </c>
      <c r="C21" s="75">
        <v>99556.172529999996</v>
      </c>
      <c r="D21" s="64">
        <f t="shared" si="5"/>
        <v>-13.800989092592555</v>
      </c>
      <c r="E21" s="77">
        <f t="shared" si="0"/>
        <v>0.50814173773833216</v>
      </c>
      <c r="F21" s="75">
        <v>1210258.0634000001</v>
      </c>
      <c r="G21" s="75">
        <v>1002918.83289</v>
      </c>
      <c r="H21" s="64">
        <f t="shared" si="1"/>
        <v>-17.131819797797359</v>
      </c>
      <c r="I21" s="66">
        <f t="shared" si="2"/>
        <v>0.5502756386699903</v>
      </c>
      <c r="J21" s="75">
        <v>1489064.08354</v>
      </c>
      <c r="K21" s="75">
        <v>1231675.7207599999</v>
      </c>
      <c r="L21" s="64">
        <f t="shared" si="3"/>
        <v>-17.285244176201097</v>
      </c>
      <c r="M21" s="77">
        <f t="shared" si="4"/>
        <v>0.5558496759046484</v>
      </c>
    </row>
    <row r="22" spans="1:13" ht="22.5" customHeight="1" x14ac:dyDescent="0.3">
      <c r="A22" s="52" t="s">
        <v>209</v>
      </c>
      <c r="B22" s="75">
        <v>12362.56467</v>
      </c>
      <c r="C22" s="75">
        <v>2069.88589</v>
      </c>
      <c r="D22" s="64">
        <f t="shared" si="5"/>
        <v>-83.256824572793121</v>
      </c>
      <c r="E22" s="77">
        <f t="shared" si="0"/>
        <v>1.0564843809636302E-2</v>
      </c>
      <c r="F22" s="75">
        <v>32103.336869999999</v>
      </c>
      <c r="G22" s="75">
        <v>47540.185590000001</v>
      </c>
      <c r="H22" s="64">
        <f t="shared" si="1"/>
        <v>48.084872866986814</v>
      </c>
      <c r="I22" s="66">
        <f t="shared" si="2"/>
        <v>2.6084070943851116E-2</v>
      </c>
      <c r="J22" s="75">
        <v>53188.995649999997</v>
      </c>
      <c r="K22" s="75">
        <v>84135.865560000006</v>
      </c>
      <c r="L22" s="64">
        <f t="shared" si="3"/>
        <v>58.182843146052164</v>
      </c>
      <c r="M22" s="77">
        <f t="shared" si="4"/>
        <v>3.7970135170502323E-2</v>
      </c>
    </row>
    <row r="23" spans="1:13" ht="24" customHeight="1" x14ac:dyDescent="0.25">
      <c r="A23" s="68" t="s">
        <v>41</v>
      </c>
      <c r="B23" s="76">
        <f>SUM(B9:B22)</f>
        <v>18489278.840660002</v>
      </c>
      <c r="C23" s="76">
        <f>SUM(C9:C22)</f>
        <v>19592205.311280001</v>
      </c>
      <c r="D23" s="74">
        <f t="shared" si="5"/>
        <v>5.9652216840093271</v>
      </c>
      <c r="E23" s="78">
        <f t="shared" si="0"/>
        <v>100</v>
      </c>
      <c r="F23" s="67">
        <f>SUM(F9:F22)</f>
        <v>187045347.14012</v>
      </c>
      <c r="G23" s="67">
        <f>SUM(G9:G22)</f>
        <v>182257538.29736</v>
      </c>
      <c r="H23" s="74">
        <f>(G23-F23)/F23*100</f>
        <v>-2.5597048608610073</v>
      </c>
      <c r="I23" s="70">
        <f t="shared" si="2"/>
        <v>100</v>
      </c>
      <c r="J23" s="76">
        <f>SUM(J9:J22)</f>
        <v>227479961.74688998</v>
      </c>
      <c r="K23" s="76">
        <f>SUM(K9:K22)</f>
        <v>221584319.31356996</v>
      </c>
      <c r="L23" s="74">
        <f t="shared" si="3"/>
        <v>-2.5917194587362897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L3" sqref="L3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0"/>
      <c r="I26" s="160"/>
      <c r="N26" t="s">
        <v>42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R7" sqref="R7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14" width="12.88671875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102</v>
      </c>
      <c r="C4" s="62" t="s">
        <v>43</v>
      </c>
      <c r="D4" s="62" t="s">
        <v>44</v>
      </c>
      <c r="E4" s="62" t="s">
        <v>45</v>
      </c>
      <c r="F4" s="62" t="s">
        <v>46</v>
      </c>
      <c r="G4" s="62" t="s">
        <v>47</v>
      </c>
      <c r="H4" s="62" t="s">
        <v>48</v>
      </c>
      <c r="I4" s="62" t="s">
        <v>0</v>
      </c>
      <c r="J4" s="62" t="s">
        <v>101</v>
      </c>
      <c r="K4" s="62" t="s">
        <v>49</v>
      </c>
      <c r="L4" s="62" t="s">
        <v>50</v>
      </c>
      <c r="M4" s="62" t="s">
        <v>51</v>
      </c>
      <c r="N4" s="62" t="s">
        <v>52</v>
      </c>
      <c r="O4" s="63" t="s">
        <v>100</v>
      </c>
      <c r="P4" s="63" t="s">
        <v>99</v>
      </c>
    </row>
    <row r="5" spans="1:16" x14ac:dyDescent="0.25">
      <c r="A5" s="54" t="s">
        <v>98</v>
      </c>
      <c r="B5" s="55" t="s">
        <v>167</v>
      </c>
      <c r="C5" s="79">
        <v>1591747.96692</v>
      </c>
      <c r="D5" s="79">
        <v>1507169.9088300001</v>
      </c>
      <c r="E5" s="79">
        <v>1769364.98979</v>
      </c>
      <c r="F5" s="79">
        <v>1404614.15799</v>
      </c>
      <c r="G5" s="79">
        <v>1592591.12533</v>
      </c>
      <c r="H5" s="79">
        <v>1580833.3647700001</v>
      </c>
      <c r="I5" s="56">
        <v>1479670.12497</v>
      </c>
      <c r="J5" s="56">
        <v>1510390.9887000001</v>
      </c>
      <c r="K5" s="56">
        <v>1537662.72765</v>
      </c>
      <c r="L5" s="56">
        <v>1508052.9900199999</v>
      </c>
      <c r="M5" s="56"/>
      <c r="N5" s="56"/>
      <c r="O5" s="79">
        <v>15482098.344970001</v>
      </c>
      <c r="P5" s="57">
        <f t="shared" ref="P5:P24" si="0">O5/O$26*100</f>
        <v>8.4946271575940955</v>
      </c>
    </row>
    <row r="6" spans="1:16" x14ac:dyDescent="0.25">
      <c r="A6" s="54" t="s">
        <v>97</v>
      </c>
      <c r="B6" s="55" t="s">
        <v>168</v>
      </c>
      <c r="C6" s="79">
        <v>963220.65353999997</v>
      </c>
      <c r="D6" s="79">
        <v>895422.86086999997</v>
      </c>
      <c r="E6" s="79">
        <v>1061198.24926</v>
      </c>
      <c r="F6" s="79">
        <v>935428.32990999997</v>
      </c>
      <c r="G6" s="79">
        <v>1103777.3945800001</v>
      </c>
      <c r="H6" s="79">
        <v>1116411.7866400001</v>
      </c>
      <c r="I6" s="56">
        <v>914214.38809999998</v>
      </c>
      <c r="J6" s="56">
        <v>1098747.6191499999</v>
      </c>
      <c r="K6" s="56">
        <v>967050.24025000003</v>
      </c>
      <c r="L6" s="56">
        <v>1081328.89934</v>
      </c>
      <c r="M6" s="56"/>
      <c r="N6" s="56"/>
      <c r="O6" s="79">
        <v>10136800.421639999</v>
      </c>
      <c r="P6" s="57">
        <f t="shared" si="0"/>
        <v>5.5618003602690109</v>
      </c>
    </row>
    <row r="7" spans="1:16" x14ac:dyDescent="0.25">
      <c r="A7" s="54" t="s">
        <v>96</v>
      </c>
      <c r="B7" s="55" t="s">
        <v>170</v>
      </c>
      <c r="C7" s="79">
        <v>889070.44082000002</v>
      </c>
      <c r="D7" s="79">
        <v>804435.15549999999</v>
      </c>
      <c r="E7" s="79">
        <v>1063484.9552800001</v>
      </c>
      <c r="F7" s="79">
        <v>871832.42865000002</v>
      </c>
      <c r="G7" s="79">
        <v>976296.76775999996</v>
      </c>
      <c r="H7" s="79">
        <v>943910.14879999997</v>
      </c>
      <c r="I7" s="56">
        <v>903426.62294000003</v>
      </c>
      <c r="J7" s="56">
        <v>978049.45733</v>
      </c>
      <c r="K7" s="56">
        <v>989071.80868999998</v>
      </c>
      <c r="L7" s="56">
        <v>1020612.41212</v>
      </c>
      <c r="M7" s="56"/>
      <c r="N7" s="56"/>
      <c r="O7" s="79">
        <v>9440190.1978900004</v>
      </c>
      <c r="P7" s="57">
        <f t="shared" si="0"/>
        <v>5.1795883375139065</v>
      </c>
    </row>
    <row r="8" spans="1:16" x14ac:dyDescent="0.25">
      <c r="A8" s="54" t="s">
        <v>95</v>
      </c>
      <c r="B8" s="55" t="s">
        <v>172</v>
      </c>
      <c r="C8" s="79">
        <v>801678.47927000001</v>
      </c>
      <c r="D8" s="79">
        <v>965661.88873999997</v>
      </c>
      <c r="E8" s="79">
        <v>1130536.1068500001</v>
      </c>
      <c r="F8" s="79">
        <v>820037.53905000002</v>
      </c>
      <c r="G8" s="79">
        <v>894603.21794999996</v>
      </c>
      <c r="H8" s="79">
        <v>893935.82033999998</v>
      </c>
      <c r="I8" s="56">
        <v>1073925.4528900001</v>
      </c>
      <c r="J8" s="56">
        <v>737209.01725000003</v>
      </c>
      <c r="K8" s="56">
        <v>1025649.04556</v>
      </c>
      <c r="L8" s="56">
        <v>897147.26252999995</v>
      </c>
      <c r="M8" s="56"/>
      <c r="N8" s="56"/>
      <c r="O8" s="79">
        <v>9240383.8304299992</v>
      </c>
      <c r="P8" s="57">
        <f t="shared" si="0"/>
        <v>5.0699597485805867</v>
      </c>
    </row>
    <row r="9" spans="1:16" x14ac:dyDescent="0.25">
      <c r="A9" s="54" t="s">
        <v>94</v>
      </c>
      <c r="B9" s="55" t="s">
        <v>173</v>
      </c>
      <c r="C9" s="79">
        <v>729251.37887000002</v>
      </c>
      <c r="D9" s="79">
        <v>788212.31215000001</v>
      </c>
      <c r="E9" s="79">
        <v>962265.84779999999</v>
      </c>
      <c r="F9" s="79">
        <v>759904.16932999995</v>
      </c>
      <c r="G9" s="79">
        <v>872924.01671999996</v>
      </c>
      <c r="H9" s="79">
        <v>848764.49294000003</v>
      </c>
      <c r="I9" s="56">
        <v>757010.01506000001</v>
      </c>
      <c r="J9" s="56">
        <v>802625.88806000003</v>
      </c>
      <c r="K9" s="56">
        <v>788180.44889</v>
      </c>
      <c r="L9" s="56">
        <v>791441.70773000002</v>
      </c>
      <c r="M9" s="56"/>
      <c r="N9" s="56"/>
      <c r="O9" s="79">
        <v>8100580.2775499998</v>
      </c>
      <c r="P9" s="57">
        <f t="shared" si="0"/>
        <v>4.4445790024517944</v>
      </c>
    </row>
    <row r="10" spans="1:16" x14ac:dyDescent="0.25">
      <c r="A10" s="54" t="s">
        <v>93</v>
      </c>
      <c r="B10" s="55" t="s">
        <v>174</v>
      </c>
      <c r="C10" s="79">
        <v>792828.53353999997</v>
      </c>
      <c r="D10" s="79">
        <v>772599.40829000005</v>
      </c>
      <c r="E10" s="79">
        <v>902574.57048999995</v>
      </c>
      <c r="F10" s="79">
        <v>729228.22068999999</v>
      </c>
      <c r="G10" s="79">
        <v>805731.09978000005</v>
      </c>
      <c r="H10" s="79">
        <v>845082.55940000003</v>
      </c>
      <c r="I10" s="56">
        <v>717080.26283999998</v>
      </c>
      <c r="J10" s="56">
        <v>765851.91848999995</v>
      </c>
      <c r="K10" s="56">
        <v>782331.40908000001</v>
      </c>
      <c r="L10" s="56">
        <v>719139.09339000005</v>
      </c>
      <c r="M10" s="56"/>
      <c r="N10" s="56"/>
      <c r="O10" s="79">
        <v>7832447.0759899998</v>
      </c>
      <c r="P10" s="57">
        <f t="shared" si="0"/>
        <v>4.297461245861375</v>
      </c>
    </row>
    <row r="11" spans="1:16" x14ac:dyDescent="0.25">
      <c r="A11" s="54" t="s">
        <v>92</v>
      </c>
      <c r="B11" s="55" t="s">
        <v>169</v>
      </c>
      <c r="C11" s="79">
        <v>665442.14353999996</v>
      </c>
      <c r="D11" s="79">
        <v>555285.09929000004</v>
      </c>
      <c r="E11" s="79">
        <v>819141.60765000002</v>
      </c>
      <c r="F11" s="79">
        <v>730924.59204999998</v>
      </c>
      <c r="G11" s="79">
        <v>813424.37049</v>
      </c>
      <c r="H11" s="79">
        <v>712927.87396</v>
      </c>
      <c r="I11" s="56">
        <v>713729.91434000002</v>
      </c>
      <c r="J11" s="56">
        <v>839303.21050000004</v>
      </c>
      <c r="K11" s="56">
        <v>894748.11413</v>
      </c>
      <c r="L11" s="56">
        <v>1027425.22825</v>
      </c>
      <c r="M11" s="56"/>
      <c r="N11" s="56"/>
      <c r="O11" s="79">
        <v>7772352.1541999998</v>
      </c>
      <c r="P11" s="57">
        <f t="shared" si="0"/>
        <v>4.2644887156980671</v>
      </c>
    </row>
    <row r="12" spans="1:16" x14ac:dyDescent="0.25">
      <c r="A12" s="54" t="s">
        <v>91</v>
      </c>
      <c r="B12" s="55" t="s">
        <v>175</v>
      </c>
      <c r="C12" s="79">
        <v>762935.10034</v>
      </c>
      <c r="D12" s="79">
        <v>730546.48175000004</v>
      </c>
      <c r="E12" s="79">
        <v>936054.91838000005</v>
      </c>
      <c r="F12" s="79">
        <v>813383.89197999996</v>
      </c>
      <c r="G12" s="79">
        <v>873855.25988999999</v>
      </c>
      <c r="H12" s="79">
        <v>862179.29229000001</v>
      </c>
      <c r="I12" s="56">
        <v>694265.03914000001</v>
      </c>
      <c r="J12" s="56">
        <v>703907.30186999997</v>
      </c>
      <c r="K12" s="56">
        <v>669328.26031000004</v>
      </c>
      <c r="L12" s="56">
        <v>655714.49950000003</v>
      </c>
      <c r="M12" s="56"/>
      <c r="N12" s="56"/>
      <c r="O12" s="79">
        <v>7702170.0454500001</v>
      </c>
      <c r="P12" s="57">
        <f t="shared" si="0"/>
        <v>4.2259816067984088</v>
      </c>
    </row>
    <row r="13" spans="1:16" x14ac:dyDescent="0.25">
      <c r="A13" s="54" t="s">
        <v>90</v>
      </c>
      <c r="B13" s="55" t="s">
        <v>176</v>
      </c>
      <c r="C13" s="79">
        <v>533301.00014000002</v>
      </c>
      <c r="D13" s="79">
        <v>451426.39166999998</v>
      </c>
      <c r="E13" s="79">
        <v>722488.18917999999</v>
      </c>
      <c r="F13" s="79">
        <v>470402.10207000002</v>
      </c>
      <c r="G13" s="79">
        <v>553159.33571999997</v>
      </c>
      <c r="H13" s="79">
        <v>524542.57457000006</v>
      </c>
      <c r="I13" s="56">
        <v>526768.15783000004</v>
      </c>
      <c r="J13" s="56">
        <v>677755.39971999999</v>
      </c>
      <c r="K13" s="56">
        <v>702475.80429999996</v>
      </c>
      <c r="L13" s="56">
        <v>591110.88040999998</v>
      </c>
      <c r="M13" s="56"/>
      <c r="N13" s="56"/>
      <c r="O13" s="79">
        <v>5753429.8356100004</v>
      </c>
      <c r="P13" s="57">
        <f t="shared" si="0"/>
        <v>3.1567582275927943</v>
      </c>
    </row>
    <row r="14" spans="1:16" x14ac:dyDescent="0.25">
      <c r="A14" s="54" t="s">
        <v>89</v>
      </c>
      <c r="B14" s="55" t="s">
        <v>210</v>
      </c>
      <c r="C14" s="79">
        <v>438917.10220999998</v>
      </c>
      <c r="D14" s="79">
        <v>412920.64149000001</v>
      </c>
      <c r="E14" s="79">
        <v>523950.96730999998</v>
      </c>
      <c r="F14" s="79">
        <v>520503.3432</v>
      </c>
      <c r="G14" s="79">
        <v>629281.80773999996</v>
      </c>
      <c r="H14" s="79">
        <v>524294.02419000003</v>
      </c>
      <c r="I14" s="56">
        <v>696727.24182999996</v>
      </c>
      <c r="J14" s="56">
        <v>512139.62690999999</v>
      </c>
      <c r="K14" s="56">
        <v>615166.47458000004</v>
      </c>
      <c r="L14" s="56">
        <v>523771.56381999998</v>
      </c>
      <c r="M14" s="56"/>
      <c r="N14" s="56"/>
      <c r="O14" s="79">
        <v>5397672.7932799999</v>
      </c>
      <c r="P14" s="57">
        <f t="shared" si="0"/>
        <v>2.9615635346031581</v>
      </c>
    </row>
    <row r="15" spans="1:16" x14ac:dyDescent="0.25">
      <c r="A15" s="54" t="s">
        <v>88</v>
      </c>
      <c r="B15" s="55" t="s">
        <v>211</v>
      </c>
      <c r="C15" s="79">
        <v>438095.03451000003</v>
      </c>
      <c r="D15" s="79">
        <v>424773.95016000001</v>
      </c>
      <c r="E15" s="79">
        <v>568622.17041999998</v>
      </c>
      <c r="F15" s="79">
        <v>397956.95805999998</v>
      </c>
      <c r="G15" s="79">
        <v>456669.65531</v>
      </c>
      <c r="H15" s="79">
        <v>463999.14915999997</v>
      </c>
      <c r="I15" s="56">
        <v>473032.01179999998</v>
      </c>
      <c r="J15" s="56">
        <v>475114.30553999997</v>
      </c>
      <c r="K15" s="56">
        <v>574514.78362</v>
      </c>
      <c r="L15" s="56">
        <v>566162.28573</v>
      </c>
      <c r="M15" s="56"/>
      <c r="N15" s="56"/>
      <c r="O15" s="79">
        <v>4838940.3043099996</v>
      </c>
      <c r="P15" s="57">
        <f t="shared" si="0"/>
        <v>2.6550014608532062</v>
      </c>
    </row>
    <row r="16" spans="1:16" x14ac:dyDescent="0.25">
      <c r="A16" s="54" t="s">
        <v>87</v>
      </c>
      <c r="B16" s="55" t="s">
        <v>171</v>
      </c>
      <c r="C16" s="79">
        <v>221332.17731</v>
      </c>
      <c r="D16" s="79">
        <v>346386.29570999998</v>
      </c>
      <c r="E16" s="79">
        <v>450351.14935999998</v>
      </c>
      <c r="F16" s="79">
        <v>334751.17265999998</v>
      </c>
      <c r="G16" s="79">
        <v>359074.33064</v>
      </c>
      <c r="H16" s="79">
        <v>316551.90120000002</v>
      </c>
      <c r="I16" s="56">
        <v>431279.49711</v>
      </c>
      <c r="J16" s="56">
        <v>352923.64639000001</v>
      </c>
      <c r="K16" s="56">
        <v>647429.08655999997</v>
      </c>
      <c r="L16" s="56">
        <v>955097.37727000006</v>
      </c>
      <c r="M16" s="56"/>
      <c r="N16" s="56"/>
      <c r="O16" s="79">
        <v>4415176.6342099998</v>
      </c>
      <c r="P16" s="57">
        <f t="shared" si="0"/>
        <v>2.4224932891425723</v>
      </c>
    </row>
    <row r="17" spans="1:16" x14ac:dyDescent="0.25">
      <c r="A17" s="54" t="s">
        <v>86</v>
      </c>
      <c r="B17" s="55" t="s">
        <v>212</v>
      </c>
      <c r="C17" s="79">
        <v>454284.52054</v>
      </c>
      <c r="D17" s="79">
        <v>430093.58789000002</v>
      </c>
      <c r="E17" s="79">
        <v>569769.13037999999</v>
      </c>
      <c r="F17" s="79">
        <v>408393.02863000002</v>
      </c>
      <c r="G17" s="79">
        <v>440858.86112000002</v>
      </c>
      <c r="H17" s="79">
        <v>456305.53613000002</v>
      </c>
      <c r="I17" s="56">
        <v>384135.81954</v>
      </c>
      <c r="J17" s="56">
        <v>469720.26543999999</v>
      </c>
      <c r="K17" s="56">
        <v>460614.89707000001</v>
      </c>
      <c r="L17" s="56">
        <v>327618.22529999999</v>
      </c>
      <c r="M17" s="56"/>
      <c r="N17" s="56"/>
      <c r="O17" s="79">
        <v>4401793.8720399998</v>
      </c>
      <c r="P17" s="57">
        <f t="shared" si="0"/>
        <v>2.4151505134774225</v>
      </c>
    </row>
    <row r="18" spans="1:16" x14ac:dyDescent="0.25">
      <c r="A18" s="54" t="s">
        <v>85</v>
      </c>
      <c r="B18" s="55" t="s">
        <v>213</v>
      </c>
      <c r="C18" s="79">
        <v>347626.87955999997</v>
      </c>
      <c r="D18" s="79">
        <v>298988.52055000002</v>
      </c>
      <c r="E18" s="79">
        <v>332768.51796999999</v>
      </c>
      <c r="F18" s="79">
        <v>301436.11699000001</v>
      </c>
      <c r="G18" s="79">
        <v>389797.98103999998</v>
      </c>
      <c r="H18" s="79">
        <v>329677.91781999997</v>
      </c>
      <c r="I18" s="56">
        <v>381429.56492999999</v>
      </c>
      <c r="J18" s="56">
        <v>361058.88539000001</v>
      </c>
      <c r="K18" s="56">
        <v>371030.71289999998</v>
      </c>
      <c r="L18" s="56">
        <v>308796.56148999999</v>
      </c>
      <c r="M18" s="56"/>
      <c r="N18" s="56"/>
      <c r="O18" s="79">
        <v>3422611.65864</v>
      </c>
      <c r="P18" s="57">
        <f t="shared" si="0"/>
        <v>1.8778985443421721</v>
      </c>
    </row>
    <row r="19" spans="1:16" x14ac:dyDescent="0.25">
      <c r="A19" s="54" t="s">
        <v>84</v>
      </c>
      <c r="B19" s="55" t="s">
        <v>214</v>
      </c>
      <c r="C19" s="79">
        <v>306150.51854999998</v>
      </c>
      <c r="D19" s="79">
        <v>292458.73058999999</v>
      </c>
      <c r="E19" s="79">
        <v>395680.06920999999</v>
      </c>
      <c r="F19" s="79">
        <v>317543.77649000002</v>
      </c>
      <c r="G19" s="79">
        <v>344748.77656000003</v>
      </c>
      <c r="H19" s="79">
        <v>281199.277</v>
      </c>
      <c r="I19" s="56">
        <v>347730.67703999998</v>
      </c>
      <c r="J19" s="56">
        <v>311821.44874000002</v>
      </c>
      <c r="K19" s="56">
        <v>337839.48261000001</v>
      </c>
      <c r="L19" s="56">
        <v>312395.97518000001</v>
      </c>
      <c r="M19" s="56"/>
      <c r="N19" s="56"/>
      <c r="O19" s="79">
        <v>3247568.7319700001</v>
      </c>
      <c r="P19" s="57">
        <f t="shared" si="0"/>
        <v>1.7818570152480993</v>
      </c>
    </row>
    <row r="20" spans="1:16" x14ac:dyDescent="0.25">
      <c r="A20" s="54" t="s">
        <v>83</v>
      </c>
      <c r="B20" s="55" t="s">
        <v>215</v>
      </c>
      <c r="C20" s="79">
        <v>217557.00198999999</v>
      </c>
      <c r="D20" s="79">
        <v>214200.11601</v>
      </c>
      <c r="E20" s="79">
        <v>211976.75513000001</v>
      </c>
      <c r="F20" s="79">
        <v>231930.16308999999</v>
      </c>
      <c r="G20" s="79">
        <v>282427.57124999998</v>
      </c>
      <c r="H20" s="79">
        <v>246512.97159999999</v>
      </c>
      <c r="I20" s="56">
        <v>207294.53877000001</v>
      </c>
      <c r="J20" s="56">
        <v>246859.74319000001</v>
      </c>
      <c r="K20" s="56">
        <v>311698.68306000001</v>
      </c>
      <c r="L20" s="56">
        <v>313575.50735000003</v>
      </c>
      <c r="M20" s="56"/>
      <c r="N20" s="56"/>
      <c r="O20" s="79">
        <v>2484033.0514400001</v>
      </c>
      <c r="P20" s="57">
        <f t="shared" si="0"/>
        <v>1.3629247243464944</v>
      </c>
    </row>
    <row r="21" spans="1:16" x14ac:dyDescent="0.25">
      <c r="A21" s="54" t="s">
        <v>82</v>
      </c>
      <c r="B21" s="55" t="s">
        <v>216</v>
      </c>
      <c r="C21" s="79">
        <v>243674.66226000001</v>
      </c>
      <c r="D21" s="79">
        <v>202881.83536999999</v>
      </c>
      <c r="E21" s="79">
        <v>200390.7893</v>
      </c>
      <c r="F21" s="79">
        <v>289173.08775000001</v>
      </c>
      <c r="G21" s="79">
        <v>257307.58757</v>
      </c>
      <c r="H21" s="79">
        <v>217795.69641999999</v>
      </c>
      <c r="I21" s="56">
        <v>224226.31511</v>
      </c>
      <c r="J21" s="56">
        <v>236510.1923</v>
      </c>
      <c r="K21" s="56">
        <v>265137.87673999998</v>
      </c>
      <c r="L21" s="56">
        <v>253736.72883000001</v>
      </c>
      <c r="M21" s="56"/>
      <c r="N21" s="56"/>
      <c r="O21" s="79">
        <v>2390834.77165</v>
      </c>
      <c r="P21" s="57">
        <f t="shared" si="0"/>
        <v>1.3117892373533893</v>
      </c>
    </row>
    <row r="22" spans="1:16" x14ac:dyDescent="0.25">
      <c r="A22" s="54" t="s">
        <v>81</v>
      </c>
      <c r="B22" s="55" t="s">
        <v>217</v>
      </c>
      <c r="C22" s="79">
        <v>183623.88263000001</v>
      </c>
      <c r="D22" s="79">
        <v>209909.50313999999</v>
      </c>
      <c r="E22" s="79">
        <v>255330.34200999999</v>
      </c>
      <c r="F22" s="79">
        <v>238284.34516</v>
      </c>
      <c r="G22" s="79">
        <v>324937.78029000002</v>
      </c>
      <c r="H22" s="79">
        <v>210463.84813999999</v>
      </c>
      <c r="I22" s="56">
        <v>191155.18513</v>
      </c>
      <c r="J22" s="56">
        <v>250365.15979999999</v>
      </c>
      <c r="K22" s="56">
        <v>232907.77118000001</v>
      </c>
      <c r="L22" s="56">
        <v>273457.38159</v>
      </c>
      <c r="M22" s="56"/>
      <c r="N22" s="56"/>
      <c r="O22" s="79">
        <v>2370435.1990700001</v>
      </c>
      <c r="P22" s="57">
        <f t="shared" si="0"/>
        <v>1.3005965191972177</v>
      </c>
    </row>
    <row r="23" spans="1:16" x14ac:dyDescent="0.25">
      <c r="A23" s="54" t="s">
        <v>80</v>
      </c>
      <c r="B23" s="55" t="s">
        <v>218</v>
      </c>
      <c r="C23" s="79">
        <v>216887.79741999999</v>
      </c>
      <c r="D23" s="79">
        <v>228885.28354999999</v>
      </c>
      <c r="E23" s="79">
        <v>235562.16430999999</v>
      </c>
      <c r="F23" s="79">
        <v>211236.54233</v>
      </c>
      <c r="G23" s="79">
        <v>238955.61882</v>
      </c>
      <c r="H23" s="79">
        <v>224241.94231000001</v>
      </c>
      <c r="I23" s="56">
        <v>179388.10105</v>
      </c>
      <c r="J23" s="56">
        <v>231280.91959999999</v>
      </c>
      <c r="K23" s="56">
        <v>275136.67469000001</v>
      </c>
      <c r="L23" s="56">
        <v>277074.60038999998</v>
      </c>
      <c r="M23" s="56"/>
      <c r="N23" s="56"/>
      <c r="O23" s="79">
        <v>2318649.6444700002</v>
      </c>
      <c r="P23" s="57">
        <f t="shared" si="0"/>
        <v>1.272183124018188</v>
      </c>
    </row>
    <row r="24" spans="1:16" x14ac:dyDescent="0.25">
      <c r="A24" s="54" t="s">
        <v>79</v>
      </c>
      <c r="B24" s="55" t="s">
        <v>219</v>
      </c>
      <c r="C24" s="79">
        <v>187305.22988</v>
      </c>
      <c r="D24" s="79">
        <v>197002.00520000001</v>
      </c>
      <c r="E24" s="79">
        <v>251137.07521000001</v>
      </c>
      <c r="F24" s="79">
        <v>185558.28584999999</v>
      </c>
      <c r="G24" s="79">
        <v>219403.47576999999</v>
      </c>
      <c r="H24" s="79">
        <v>279555.25059000001</v>
      </c>
      <c r="I24" s="56">
        <v>226372.82561</v>
      </c>
      <c r="J24" s="56">
        <v>183280.52751000001</v>
      </c>
      <c r="K24" s="56">
        <v>230732.80504000001</v>
      </c>
      <c r="L24" s="56">
        <v>205615.22338000001</v>
      </c>
      <c r="M24" s="56"/>
      <c r="N24" s="56"/>
      <c r="O24" s="79">
        <v>2165962.7040400002</v>
      </c>
      <c r="P24" s="57">
        <f t="shared" si="0"/>
        <v>1.1884077466832406</v>
      </c>
    </row>
    <row r="25" spans="1:16" x14ac:dyDescent="0.25">
      <c r="A25" s="58"/>
      <c r="B25" s="161" t="s">
        <v>78</v>
      </c>
      <c r="C25" s="16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118914131.54885003</v>
      </c>
      <c r="P25" s="60">
        <f>SUM(P5:P24)</f>
        <v>65.245110111625195</v>
      </c>
    </row>
    <row r="26" spans="1:16" ht="13.5" customHeight="1" x14ac:dyDescent="0.25">
      <c r="A26" s="58"/>
      <c r="B26" s="162" t="s">
        <v>77</v>
      </c>
      <c r="C26" s="16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182257538.29736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4" sqref="N4"/>
    </sheetView>
  </sheetViews>
  <sheetFormatPr defaultColWidth="9.21875" defaultRowHeight="13.2" x14ac:dyDescent="0.25"/>
  <sheetData>
    <row r="22" spans="1:1" x14ac:dyDescent="0.25">
      <c r="A22" t="s">
        <v>107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K3" sqref="K3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2023-11-02T05:51:57Z</dcterms:modified>
</cp:coreProperties>
</file>