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8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9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10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11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0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agrikoksal\Google Drive\TIM\EKO\Ihracat\2023\202311 - Kasım\dağıtım\tam\"/>
    </mc:Choice>
  </mc:AlternateContent>
  <xr:revisionPtr revIDLastSave="0" documentId="13_ncr:1_{8092035F-A547-4F7D-B8CF-3BB2E510443C}" xr6:coauthVersionLast="36" xr6:coauthVersionMax="36" xr10:uidLastSave="{00000000-0000-0000-0000-000000000000}"/>
  <bookViews>
    <workbookView xWindow="240" yWindow="480" windowWidth="15576" windowHeight="7596" tabRatio="900" xr2:uid="{00000000-000D-0000-FFFF-FFFF00000000}"/>
  </bookViews>
  <sheets>
    <sheet name="SEKTOR_USD" sheetId="1" r:id="rId1"/>
    <sheet name="SECILMIS_ISTATISTIK" sheetId="14" r:id="rId2"/>
    <sheet name="SEKTOR_TL" sheetId="2" r:id="rId3"/>
    <sheet name="USDvsTL" sheetId="3" r:id="rId4"/>
    <sheet name="GEN_SEK" sheetId="4" r:id="rId5"/>
    <sheet name="Toplam İhracat  bar gra" sheetId="15" r:id="rId6"/>
    <sheet name="ULKE" sheetId="23" r:id="rId7"/>
    <sheet name="KARŞL." sheetId="16" r:id="rId8"/>
    <sheet name="SEKT1" sheetId="17" r:id="rId9"/>
    <sheet name="SEKT2 " sheetId="18" r:id="rId10"/>
    <sheet name="SEKT3 " sheetId="19" r:id="rId11"/>
    <sheet name="SEKT4 " sheetId="20" r:id="rId12"/>
    <sheet name="SEKT5 " sheetId="21" r:id="rId13"/>
    <sheet name="2002_2023_AYLIK_IHR" sheetId="22" r:id="rId14"/>
  </sheets>
  <definedNames>
    <definedName name="_xlnm._FilterDatabase" localSheetId="13" hidden="1">'2002_2023_AYLIK_IHR'!$B$1:$O$83</definedName>
  </definedNames>
  <calcPr calcId="191029"/>
</workbook>
</file>

<file path=xl/calcChain.xml><?xml version="1.0" encoding="utf-8"?>
<calcChain xmlns="http://schemas.openxmlformats.org/spreadsheetml/2006/main">
  <c r="M44" i="1" l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M46" i="1"/>
  <c r="L46" i="1"/>
  <c r="I46" i="1"/>
  <c r="H46" i="1"/>
  <c r="E46" i="1"/>
  <c r="D46" i="1"/>
  <c r="C23" i="4" l="1"/>
  <c r="O83" i="22" l="1"/>
  <c r="O82" i="22" l="1"/>
  <c r="L22" i="4" l="1"/>
  <c r="K23" i="4"/>
  <c r="M22" i="4" s="1"/>
  <c r="J23" i="4"/>
  <c r="G23" i="4"/>
  <c r="I22" i="4" s="1"/>
  <c r="F23" i="4"/>
  <c r="H22" i="4"/>
  <c r="E22" i="4"/>
  <c r="D22" i="4"/>
  <c r="B23" i="4"/>
  <c r="O80" i="22" l="1"/>
  <c r="O81" i="22"/>
  <c r="D91" i="14"/>
  <c r="D90" i="14"/>
  <c r="D89" i="14"/>
  <c r="D88" i="14"/>
  <c r="D87" i="14"/>
  <c r="D86" i="14"/>
  <c r="D85" i="14"/>
  <c r="D84" i="14"/>
  <c r="D83" i="14"/>
  <c r="D82" i="14"/>
  <c r="D76" i="14"/>
  <c r="D75" i="14"/>
  <c r="D74" i="14"/>
  <c r="D73" i="14"/>
  <c r="D72" i="14"/>
  <c r="D71" i="14"/>
  <c r="D70" i="14"/>
  <c r="D69" i="14"/>
  <c r="D68" i="14"/>
  <c r="D67" i="14"/>
  <c r="D61" i="14"/>
  <c r="D60" i="14"/>
  <c r="D59" i="14"/>
  <c r="D58" i="14"/>
  <c r="D57" i="14"/>
  <c r="D56" i="14"/>
  <c r="D55" i="14"/>
  <c r="D54" i="14"/>
  <c r="D53" i="14"/>
  <c r="D52" i="14"/>
  <c r="D46" i="14"/>
  <c r="D45" i="14"/>
  <c r="D44" i="14"/>
  <c r="D43" i="14"/>
  <c r="D42" i="14"/>
  <c r="D41" i="14"/>
  <c r="D40" i="14"/>
  <c r="D39" i="14"/>
  <c r="D38" i="14"/>
  <c r="D37" i="14"/>
  <c r="D31" i="14"/>
  <c r="D30" i="14"/>
  <c r="D29" i="14"/>
  <c r="D28" i="14"/>
  <c r="D27" i="14"/>
  <c r="D26" i="14"/>
  <c r="D25" i="14"/>
  <c r="D24" i="14"/>
  <c r="D23" i="14"/>
  <c r="D22" i="14"/>
  <c r="D15" i="14"/>
  <c r="D14" i="14"/>
  <c r="D13" i="14"/>
  <c r="D12" i="14"/>
  <c r="D11" i="14"/>
  <c r="D10" i="14"/>
  <c r="D9" i="14"/>
  <c r="D8" i="14"/>
  <c r="D7" i="14"/>
  <c r="D6" i="14"/>
  <c r="O79" i="22"/>
  <c r="O78" i="22"/>
  <c r="O63" i="22"/>
  <c r="O64" i="22"/>
  <c r="O65" i="22"/>
  <c r="O66" i="22"/>
  <c r="O67" i="22"/>
  <c r="O68" i="22"/>
  <c r="O69" i="22"/>
  <c r="O70" i="22"/>
  <c r="O71" i="22"/>
  <c r="O72" i="22"/>
  <c r="O73" i="22"/>
  <c r="O74" i="22"/>
  <c r="O75" i="22"/>
  <c r="O76" i="22"/>
  <c r="O77" i="22"/>
  <c r="D59" i="22"/>
  <c r="E59" i="22"/>
  <c r="F59" i="22"/>
  <c r="G59" i="22"/>
  <c r="H59" i="22"/>
  <c r="I59" i="22"/>
  <c r="J59" i="22"/>
  <c r="K59" i="22"/>
  <c r="L59" i="22"/>
  <c r="M59" i="22"/>
  <c r="N59" i="22"/>
  <c r="C59" i="22"/>
  <c r="D58" i="22"/>
  <c r="E58" i="22"/>
  <c r="F58" i="22"/>
  <c r="G58" i="22"/>
  <c r="H58" i="22"/>
  <c r="I58" i="22"/>
  <c r="J58" i="22"/>
  <c r="K58" i="22"/>
  <c r="L58" i="22"/>
  <c r="M58" i="22"/>
  <c r="C58" i="22"/>
  <c r="D25" i="22"/>
  <c r="E25" i="22"/>
  <c r="F25" i="22"/>
  <c r="G25" i="22"/>
  <c r="H25" i="22"/>
  <c r="I25" i="22"/>
  <c r="J25" i="22"/>
  <c r="K25" i="22"/>
  <c r="L25" i="22"/>
  <c r="M25" i="22"/>
  <c r="N25" i="22"/>
  <c r="C25" i="22"/>
  <c r="D24" i="22"/>
  <c r="E24" i="22"/>
  <c r="F24" i="22"/>
  <c r="G24" i="22"/>
  <c r="H24" i="22"/>
  <c r="I24" i="22"/>
  <c r="J24" i="22"/>
  <c r="K24" i="22"/>
  <c r="L24" i="22"/>
  <c r="M24" i="22"/>
  <c r="C24" i="22"/>
  <c r="D3" i="22"/>
  <c r="E3" i="22"/>
  <c r="F3" i="22"/>
  <c r="G3" i="22"/>
  <c r="H3" i="22"/>
  <c r="I3" i="22"/>
  <c r="J3" i="22"/>
  <c r="K3" i="22"/>
  <c r="L3" i="22"/>
  <c r="M3" i="22"/>
  <c r="N3" i="22"/>
  <c r="C3" i="22"/>
  <c r="D2" i="22"/>
  <c r="E2" i="22"/>
  <c r="F2" i="22"/>
  <c r="G2" i="22"/>
  <c r="H2" i="22"/>
  <c r="I2" i="22"/>
  <c r="J2" i="22"/>
  <c r="K2" i="22"/>
  <c r="L2" i="22"/>
  <c r="M2" i="22"/>
  <c r="C2" i="22"/>
  <c r="A43" i="2"/>
  <c r="A31" i="2"/>
  <c r="A32" i="2"/>
  <c r="A33" i="2"/>
  <c r="A34" i="2"/>
  <c r="A35" i="2"/>
  <c r="A36" i="2"/>
  <c r="A37" i="2"/>
  <c r="A38" i="2"/>
  <c r="A39" i="2"/>
  <c r="A40" i="2"/>
  <c r="A41" i="2"/>
  <c r="A30" i="2"/>
  <c r="A28" i="2"/>
  <c r="A25" i="2"/>
  <c r="A26" i="2"/>
  <c r="A24" i="2"/>
  <c r="A21" i="2"/>
  <c r="A19" i="2"/>
  <c r="A11" i="2"/>
  <c r="A12" i="2"/>
  <c r="A13" i="2"/>
  <c r="A14" i="2"/>
  <c r="A15" i="2"/>
  <c r="A16" i="2"/>
  <c r="A17" i="2"/>
  <c r="A10" i="2"/>
  <c r="K43" i="2"/>
  <c r="K41" i="2"/>
  <c r="K40" i="2"/>
  <c r="K39" i="2"/>
  <c r="K38" i="2"/>
  <c r="K37" i="2"/>
  <c r="K36" i="2"/>
  <c r="K35" i="2"/>
  <c r="K34" i="2"/>
  <c r="L34" i="2" s="1"/>
  <c r="G34" i="3" s="1"/>
  <c r="K33" i="2"/>
  <c r="K32" i="2"/>
  <c r="K31" i="2"/>
  <c r="K30" i="2"/>
  <c r="K28" i="2"/>
  <c r="K26" i="2"/>
  <c r="K25" i="2"/>
  <c r="K24" i="2"/>
  <c r="K21" i="2"/>
  <c r="K19" i="2"/>
  <c r="K17" i="2"/>
  <c r="K16" i="2"/>
  <c r="K15" i="2"/>
  <c r="K14" i="2"/>
  <c r="K13" i="2"/>
  <c r="L13" i="2" s="1"/>
  <c r="G13" i="3" s="1"/>
  <c r="K12" i="2"/>
  <c r="K11" i="2"/>
  <c r="K10" i="2"/>
  <c r="J43" i="2"/>
  <c r="J41" i="2"/>
  <c r="L41" i="2" s="1"/>
  <c r="G41" i="3" s="1"/>
  <c r="J40" i="2"/>
  <c r="J39" i="2"/>
  <c r="J38" i="2"/>
  <c r="J37" i="2"/>
  <c r="J36" i="2"/>
  <c r="L36" i="2" s="1"/>
  <c r="G36" i="3" s="1"/>
  <c r="J35" i="2"/>
  <c r="J34" i="2"/>
  <c r="J33" i="2"/>
  <c r="J32" i="2"/>
  <c r="L32" i="2" s="1"/>
  <c r="G32" i="3" s="1"/>
  <c r="J31" i="2"/>
  <c r="J30" i="2"/>
  <c r="J28" i="2"/>
  <c r="J26" i="2"/>
  <c r="J25" i="2"/>
  <c r="J24" i="2"/>
  <c r="J21" i="2"/>
  <c r="J19" i="2"/>
  <c r="J17" i="2"/>
  <c r="J16" i="2"/>
  <c r="J15" i="2"/>
  <c r="J14" i="2"/>
  <c r="J13" i="2"/>
  <c r="J12" i="2"/>
  <c r="J11" i="2"/>
  <c r="L11" i="2" s="1"/>
  <c r="G11" i="3" s="1"/>
  <c r="J10" i="2"/>
  <c r="L10" i="2" s="1"/>
  <c r="G10" i="3" s="1"/>
  <c r="G43" i="2"/>
  <c r="G41" i="2"/>
  <c r="G40" i="2"/>
  <c r="G39" i="2"/>
  <c r="G38" i="2"/>
  <c r="G37" i="2"/>
  <c r="G36" i="2"/>
  <c r="G35" i="2"/>
  <c r="G34" i="2"/>
  <c r="G33" i="2"/>
  <c r="G32" i="2"/>
  <c r="H32" i="2" s="1"/>
  <c r="E32" i="3" s="1"/>
  <c r="G31" i="2"/>
  <c r="G30" i="2"/>
  <c r="G28" i="2"/>
  <c r="G26" i="2"/>
  <c r="G25" i="2"/>
  <c r="G24" i="2"/>
  <c r="G21" i="2"/>
  <c r="H21" i="2" s="1"/>
  <c r="E21" i="3" s="1"/>
  <c r="G19" i="2"/>
  <c r="H19" i="2" s="1"/>
  <c r="E19" i="3" s="1"/>
  <c r="G17" i="2"/>
  <c r="G16" i="2"/>
  <c r="G15" i="2"/>
  <c r="G14" i="2"/>
  <c r="G13" i="2"/>
  <c r="G12" i="2"/>
  <c r="G11" i="2"/>
  <c r="H11" i="2" s="1"/>
  <c r="E11" i="3" s="1"/>
  <c r="G10" i="2"/>
  <c r="F43" i="2"/>
  <c r="F41" i="2"/>
  <c r="F40" i="2"/>
  <c r="F39" i="2"/>
  <c r="F38" i="2"/>
  <c r="H38" i="2" s="1"/>
  <c r="E38" i="3" s="1"/>
  <c r="F37" i="2"/>
  <c r="F36" i="2"/>
  <c r="F35" i="2"/>
  <c r="F34" i="2"/>
  <c r="F33" i="2"/>
  <c r="F32" i="2"/>
  <c r="F31" i="2"/>
  <c r="H31" i="2" s="1"/>
  <c r="E31" i="3" s="1"/>
  <c r="F30" i="2"/>
  <c r="H30" i="2" s="1"/>
  <c r="E30" i="3" s="1"/>
  <c r="F28" i="2"/>
  <c r="F26" i="2"/>
  <c r="F25" i="2"/>
  <c r="F24" i="2"/>
  <c r="F21" i="2"/>
  <c r="F19" i="2"/>
  <c r="F17" i="2"/>
  <c r="H17" i="2" s="1"/>
  <c r="E17" i="3" s="1"/>
  <c r="F16" i="2"/>
  <c r="H16" i="2" s="1"/>
  <c r="E16" i="3" s="1"/>
  <c r="F15" i="2"/>
  <c r="F14" i="2"/>
  <c r="F13" i="2"/>
  <c r="F12" i="2"/>
  <c r="H12" i="2" s="1"/>
  <c r="E12" i="3" s="1"/>
  <c r="F11" i="2"/>
  <c r="F10" i="2"/>
  <c r="C43" i="2"/>
  <c r="C41" i="2"/>
  <c r="C40" i="2"/>
  <c r="C39" i="2"/>
  <c r="C38" i="2"/>
  <c r="D38" i="2" s="1"/>
  <c r="C38" i="3" s="1"/>
  <c r="C37" i="2"/>
  <c r="C36" i="2"/>
  <c r="C35" i="2"/>
  <c r="C34" i="2"/>
  <c r="C33" i="2"/>
  <c r="C32" i="2"/>
  <c r="C31" i="2"/>
  <c r="C30" i="2"/>
  <c r="D30" i="2" s="1"/>
  <c r="C30" i="3" s="1"/>
  <c r="C28" i="2"/>
  <c r="C26" i="2"/>
  <c r="C25" i="2"/>
  <c r="C24" i="2"/>
  <c r="C21" i="2"/>
  <c r="C19" i="2"/>
  <c r="C17" i="2"/>
  <c r="D17" i="2" s="1"/>
  <c r="C17" i="3" s="1"/>
  <c r="C16" i="2"/>
  <c r="D16" i="2" s="1"/>
  <c r="C16" i="3" s="1"/>
  <c r="C15" i="2"/>
  <c r="C14" i="2"/>
  <c r="C13" i="2"/>
  <c r="C12" i="2"/>
  <c r="C11" i="2"/>
  <c r="C10" i="2"/>
  <c r="B43" i="2"/>
  <c r="B41" i="2"/>
  <c r="B40" i="2"/>
  <c r="D40" i="2" s="1"/>
  <c r="C40" i="3" s="1"/>
  <c r="B39" i="2"/>
  <c r="B38" i="2"/>
  <c r="B37" i="2"/>
  <c r="D37" i="2" s="1"/>
  <c r="C37" i="3" s="1"/>
  <c r="B36" i="2"/>
  <c r="B35" i="2"/>
  <c r="B34" i="2"/>
  <c r="D34" i="2" s="1"/>
  <c r="C34" i="3" s="1"/>
  <c r="B33" i="2"/>
  <c r="B32" i="2"/>
  <c r="D32" i="2" s="1"/>
  <c r="C32" i="3" s="1"/>
  <c r="B31" i="2"/>
  <c r="B30" i="2"/>
  <c r="B28" i="2"/>
  <c r="D28" i="2" s="1"/>
  <c r="C28" i="3" s="1"/>
  <c r="B26" i="2"/>
  <c r="D26" i="2" s="1"/>
  <c r="C26" i="3" s="1"/>
  <c r="B25" i="2"/>
  <c r="B24" i="2"/>
  <c r="B21" i="2"/>
  <c r="B19" i="2"/>
  <c r="D19" i="2" s="1"/>
  <c r="C19" i="3" s="1"/>
  <c r="B17" i="2"/>
  <c r="B16" i="2"/>
  <c r="B15" i="2"/>
  <c r="D15" i="2" s="1"/>
  <c r="C15" i="3" s="1"/>
  <c r="B14" i="2"/>
  <c r="D14" i="2" s="1"/>
  <c r="C14" i="3" s="1"/>
  <c r="B13" i="2"/>
  <c r="B12" i="2"/>
  <c r="B11" i="2"/>
  <c r="B10" i="2"/>
  <c r="D10" i="2" s="1"/>
  <c r="C10" i="3" s="1"/>
  <c r="C7" i="2"/>
  <c r="B7" i="2"/>
  <c r="F6" i="2"/>
  <c r="B6" i="2"/>
  <c r="K42" i="1"/>
  <c r="J42" i="1"/>
  <c r="G42" i="1"/>
  <c r="G42" i="2" s="1"/>
  <c r="F42" i="1"/>
  <c r="F42" i="2" s="1"/>
  <c r="C42" i="1"/>
  <c r="C42" i="2" s="1"/>
  <c r="B42" i="1"/>
  <c r="B42" i="2" s="1"/>
  <c r="K29" i="1"/>
  <c r="K29" i="2" s="1"/>
  <c r="J29" i="1"/>
  <c r="J29" i="2" s="1"/>
  <c r="G29" i="1"/>
  <c r="G29" i="2" s="1"/>
  <c r="F29" i="1"/>
  <c r="C29" i="1"/>
  <c r="C29" i="2" s="1"/>
  <c r="B29" i="1"/>
  <c r="B29" i="2" s="1"/>
  <c r="K27" i="1"/>
  <c r="J27" i="1"/>
  <c r="J27" i="2" s="1"/>
  <c r="G27" i="1"/>
  <c r="G27" i="2" s="1"/>
  <c r="F27" i="1"/>
  <c r="F27" i="2" s="1"/>
  <c r="C27" i="1"/>
  <c r="B27" i="1"/>
  <c r="B27" i="2" s="1"/>
  <c r="K23" i="1"/>
  <c r="J23" i="1"/>
  <c r="G23" i="1"/>
  <c r="G23" i="2" s="1"/>
  <c r="F23" i="1"/>
  <c r="F23" i="2" s="1"/>
  <c r="C23" i="1"/>
  <c r="C23" i="2" s="1"/>
  <c r="B23" i="1"/>
  <c r="K20" i="1"/>
  <c r="J20" i="1"/>
  <c r="G20" i="1"/>
  <c r="H20" i="1" s="1"/>
  <c r="D20" i="3" s="1"/>
  <c r="F20" i="1"/>
  <c r="F20" i="2" s="1"/>
  <c r="C20" i="1"/>
  <c r="C20" i="2" s="1"/>
  <c r="B20" i="1"/>
  <c r="B20" i="2" s="1"/>
  <c r="K18" i="1"/>
  <c r="L18" i="1" s="1"/>
  <c r="F18" i="3" s="1"/>
  <c r="J18" i="1"/>
  <c r="J18" i="2" s="1"/>
  <c r="G18" i="1"/>
  <c r="F18" i="1"/>
  <c r="F18" i="2"/>
  <c r="C18" i="1"/>
  <c r="C18" i="2" s="1"/>
  <c r="B18" i="1"/>
  <c r="B18" i="2" s="1"/>
  <c r="K9" i="1"/>
  <c r="K8" i="1" s="1"/>
  <c r="J9" i="1"/>
  <c r="G9" i="1"/>
  <c r="F9" i="1"/>
  <c r="F9" i="2" s="1"/>
  <c r="C9" i="1"/>
  <c r="C9" i="2" s="1"/>
  <c r="B9" i="1"/>
  <c r="B9" i="2" s="1"/>
  <c r="G9" i="2"/>
  <c r="K42" i="2"/>
  <c r="K20" i="2"/>
  <c r="J46" i="2"/>
  <c r="F46" i="2"/>
  <c r="C46" i="2"/>
  <c r="E46" i="2" s="1"/>
  <c r="C45" i="2"/>
  <c r="B46" i="2"/>
  <c r="H23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3" i="4"/>
  <c r="M23" i="4"/>
  <c r="L23" i="4"/>
  <c r="M21" i="4"/>
  <c r="L21" i="4"/>
  <c r="M20" i="4"/>
  <c r="L20" i="4"/>
  <c r="M19" i="4"/>
  <c r="L19" i="4"/>
  <c r="M18" i="4"/>
  <c r="L18" i="4"/>
  <c r="M17" i="4"/>
  <c r="L17" i="4"/>
  <c r="M16" i="4"/>
  <c r="L16" i="4"/>
  <c r="M15" i="4"/>
  <c r="L15" i="4"/>
  <c r="M14" i="4"/>
  <c r="L14" i="4"/>
  <c r="M13" i="4"/>
  <c r="L13" i="4"/>
  <c r="M12" i="4"/>
  <c r="L12" i="4"/>
  <c r="M11" i="4"/>
  <c r="L11" i="4"/>
  <c r="M10" i="4"/>
  <c r="L10" i="4"/>
  <c r="M9" i="4"/>
  <c r="L9" i="4"/>
  <c r="L43" i="1"/>
  <c r="F43" i="3" s="1"/>
  <c r="L41" i="1"/>
  <c r="F41" i="3" s="1"/>
  <c r="L40" i="1"/>
  <c r="F40" i="3" s="1"/>
  <c r="L39" i="1"/>
  <c r="F39" i="3" s="1"/>
  <c r="L38" i="1"/>
  <c r="F38" i="3" s="1"/>
  <c r="L37" i="1"/>
  <c r="F37" i="3" s="1"/>
  <c r="L36" i="1"/>
  <c r="F36" i="3" s="1"/>
  <c r="L35" i="1"/>
  <c r="F35" i="3" s="1"/>
  <c r="L34" i="1"/>
  <c r="F34" i="3" s="1"/>
  <c r="L33" i="1"/>
  <c r="F33" i="3" s="1"/>
  <c r="L32" i="1"/>
  <c r="F32" i="3" s="1"/>
  <c r="L31" i="1"/>
  <c r="F31" i="3" s="1"/>
  <c r="L30" i="1"/>
  <c r="F30" i="3" s="1"/>
  <c r="L28" i="1"/>
  <c r="F28" i="3" s="1"/>
  <c r="L26" i="1"/>
  <c r="F26" i="3" s="1"/>
  <c r="L25" i="1"/>
  <c r="F25" i="3" s="1"/>
  <c r="L24" i="1"/>
  <c r="F24" i="3" s="1"/>
  <c r="L21" i="1"/>
  <c r="F21" i="3" s="1"/>
  <c r="L19" i="1"/>
  <c r="F19" i="3" s="1"/>
  <c r="L17" i="1"/>
  <c r="F17" i="3" s="1"/>
  <c r="L16" i="1"/>
  <c r="F16" i="3" s="1"/>
  <c r="L15" i="1"/>
  <c r="F15" i="3" s="1"/>
  <c r="L14" i="1"/>
  <c r="F14" i="3" s="1"/>
  <c r="L13" i="1"/>
  <c r="F13" i="3" s="1"/>
  <c r="L12" i="1"/>
  <c r="F12" i="3" s="1"/>
  <c r="L11" i="1"/>
  <c r="F11" i="3" s="1"/>
  <c r="L10" i="1"/>
  <c r="F10" i="3" s="1"/>
  <c r="L14" i="2"/>
  <c r="G14" i="3" s="1"/>
  <c r="L21" i="2"/>
  <c r="G21" i="3" s="1"/>
  <c r="L26" i="2"/>
  <c r="G26" i="3" s="1"/>
  <c r="L31" i="2"/>
  <c r="G31" i="3" s="1"/>
  <c r="L35" i="2"/>
  <c r="G35" i="3" s="1"/>
  <c r="P5" i="23"/>
  <c r="P6" i="23"/>
  <c r="P7" i="23"/>
  <c r="P8" i="23"/>
  <c r="P9" i="23"/>
  <c r="P10" i="23"/>
  <c r="P11" i="23"/>
  <c r="P12" i="23"/>
  <c r="P13" i="23"/>
  <c r="P14" i="23"/>
  <c r="P15" i="23"/>
  <c r="P16" i="23"/>
  <c r="P17" i="23"/>
  <c r="P18" i="23"/>
  <c r="P19" i="23"/>
  <c r="P20" i="23"/>
  <c r="P21" i="23"/>
  <c r="P22" i="23"/>
  <c r="P23" i="23"/>
  <c r="P24" i="23"/>
  <c r="P26" i="23"/>
  <c r="O2" i="22"/>
  <c r="O24" i="22"/>
  <c r="O58" i="22"/>
  <c r="O59" i="22"/>
  <c r="O62" i="22"/>
  <c r="I23" i="4"/>
  <c r="E23" i="4"/>
  <c r="I21" i="4"/>
  <c r="H21" i="4"/>
  <c r="E21" i="4"/>
  <c r="I20" i="4"/>
  <c r="H20" i="4"/>
  <c r="E20" i="4"/>
  <c r="I19" i="4"/>
  <c r="H19" i="4"/>
  <c r="E19" i="4"/>
  <c r="I18" i="4"/>
  <c r="H18" i="4"/>
  <c r="E18" i="4"/>
  <c r="I17" i="4"/>
  <c r="H17" i="4"/>
  <c r="E17" i="4"/>
  <c r="I16" i="4"/>
  <c r="H16" i="4"/>
  <c r="E16" i="4"/>
  <c r="I15" i="4"/>
  <c r="H15" i="4"/>
  <c r="E15" i="4"/>
  <c r="I14" i="4"/>
  <c r="H14" i="4"/>
  <c r="E14" i="4"/>
  <c r="I13" i="4"/>
  <c r="H13" i="4"/>
  <c r="E13" i="4"/>
  <c r="I12" i="4"/>
  <c r="H12" i="4"/>
  <c r="E12" i="4"/>
  <c r="I11" i="4"/>
  <c r="H11" i="4"/>
  <c r="E11" i="4"/>
  <c r="I10" i="4"/>
  <c r="H10" i="4"/>
  <c r="E10" i="4"/>
  <c r="I9" i="4"/>
  <c r="H9" i="4"/>
  <c r="E9" i="4"/>
  <c r="D46" i="3"/>
  <c r="B46" i="3"/>
  <c r="H43" i="1"/>
  <c r="D43" i="3" s="1"/>
  <c r="D43" i="1"/>
  <c r="B43" i="3" s="1"/>
  <c r="D42" i="1"/>
  <c r="B42" i="3" s="1"/>
  <c r="H41" i="1"/>
  <c r="D41" i="3" s="1"/>
  <c r="D41" i="1"/>
  <c r="B41" i="3" s="1"/>
  <c r="H40" i="1"/>
  <c r="D40" i="3" s="1"/>
  <c r="D40" i="1"/>
  <c r="B40" i="3" s="1"/>
  <c r="H39" i="1"/>
  <c r="D39" i="3" s="1"/>
  <c r="D39" i="1"/>
  <c r="B39" i="3" s="1"/>
  <c r="H38" i="1"/>
  <c r="D38" i="3" s="1"/>
  <c r="D38" i="1"/>
  <c r="B38" i="3" s="1"/>
  <c r="H37" i="1"/>
  <c r="D37" i="3" s="1"/>
  <c r="D37" i="1"/>
  <c r="B37" i="3" s="1"/>
  <c r="H36" i="1"/>
  <c r="D36" i="3" s="1"/>
  <c r="D36" i="1"/>
  <c r="B36" i="3" s="1"/>
  <c r="H35" i="1"/>
  <c r="D35" i="3" s="1"/>
  <c r="D35" i="1"/>
  <c r="B35" i="3" s="1"/>
  <c r="H34" i="1"/>
  <c r="D34" i="3" s="1"/>
  <c r="D34" i="1"/>
  <c r="B34" i="3" s="1"/>
  <c r="H33" i="1"/>
  <c r="D33" i="3" s="1"/>
  <c r="D33" i="1"/>
  <c r="B33" i="3" s="1"/>
  <c r="H32" i="1"/>
  <c r="D32" i="3" s="1"/>
  <c r="D32" i="1"/>
  <c r="B32" i="3" s="1"/>
  <c r="H31" i="1"/>
  <c r="D31" i="3" s="1"/>
  <c r="D31" i="1"/>
  <c r="B31" i="3" s="1"/>
  <c r="H30" i="1"/>
  <c r="D30" i="3" s="1"/>
  <c r="D30" i="1"/>
  <c r="B30" i="3" s="1"/>
  <c r="H28" i="1"/>
  <c r="D28" i="3" s="1"/>
  <c r="D28" i="1"/>
  <c r="B28" i="3" s="1"/>
  <c r="H26" i="1"/>
  <c r="D26" i="3" s="1"/>
  <c r="D26" i="1"/>
  <c r="B26" i="3" s="1"/>
  <c r="H25" i="1"/>
  <c r="D25" i="3" s="1"/>
  <c r="D25" i="1"/>
  <c r="B25" i="3" s="1"/>
  <c r="H24" i="1"/>
  <c r="D24" i="3" s="1"/>
  <c r="D24" i="1"/>
  <c r="B24" i="3" s="1"/>
  <c r="H21" i="1"/>
  <c r="D21" i="3" s="1"/>
  <c r="D21" i="1"/>
  <c r="B21" i="3" s="1"/>
  <c r="H19" i="1"/>
  <c r="D19" i="3" s="1"/>
  <c r="D19" i="1"/>
  <c r="B19" i="3" s="1"/>
  <c r="H18" i="1"/>
  <c r="D18" i="3" s="1"/>
  <c r="H17" i="1"/>
  <c r="D17" i="3" s="1"/>
  <c r="D17" i="1"/>
  <c r="B17" i="3" s="1"/>
  <c r="H16" i="1"/>
  <c r="D16" i="3" s="1"/>
  <c r="D16" i="1"/>
  <c r="B16" i="3" s="1"/>
  <c r="H15" i="1"/>
  <c r="D15" i="3" s="1"/>
  <c r="D15" i="1"/>
  <c r="B15" i="3" s="1"/>
  <c r="H14" i="1"/>
  <c r="D14" i="3" s="1"/>
  <c r="D14" i="1"/>
  <c r="B14" i="3" s="1"/>
  <c r="H13" i="1"/>
  <c r="D13" i="3" s="1"/>
  <c r="D13" i="1"/>
  <c r="B13" i="3" s="1"/>
  <c r="H12" i="1"/>
  <c r="D12" i="3" s="1"/>
  <c r="D12" i="1"/>
  <c r="B12" i="3"/>
  <c r="H11" i="1"/>
  <c r="D11" i="3" s="1"/>
  <c r="D11" i="1"/>
  <c r="B11" i="3" s="1"/>
  <c r="H10" i="1"/>
  <c r="D10" i="3" s="1"/>
  <c r="D10" i="1"/>
  <c r="B10" i="3" s="1"/>
  <c r="H34" i="2"/>
  <c r="E34" i="3" s="1"/>
  <c r="D13" i="2"/>
  <c r="C13" i="3" s="1"/>
  <c r="D46" i="2"/>
  <c r="C46" i="3" s="1"/>
  <c r="H37" i="2"/>
  <c r="E37" i="3" s="1"/>
  <c r="H10" i="2"/>
  <c r="E10" i="3" s="1"/>
  <c r="D45" i="3"/>
  <c r="H24" i="2"/>
  <c r="E24" i="3" s="1"/>
  <c r="H28" i="2"/>
  <c r="E28" i="3" s="1"/>
  <c r="D31" i="2"/>
  <c r="C31" i="3" s="1"/>
  <c r="D35" i="2"/>
  <c r="C35" i="3" s="1"/>
  <c r="H43" i="2"/>
  <c r="E43" i="3" s="1"/>
  <c r="H15" i="2"/>
  <c r="E15" i="3" s="1"/>
  <c r="F46" i="3"/>
  <c r="F45" i="3"/>
  <c r="D11" i="2" l="1"/>
  <c r="C11" i="3" s="1"/>
  <c r="D41" i="2"/>
  <c r="C41" i="3" s="1"/>
  <c r="H13" i="2"/>
  <c r="E13" i="3" s="1"/>
  <c r="H35" i="2"/>
  <c r="E35" i="3" s="1"/>
  <c r="L28" i="2"/>
  <c r="G28" i="3" s="1"/>
  <c r="L37" i="2"/>
  <c r="G37" i="3" s="1"/>
  <c r="D27" i="1"/>
  <c r="B27" i="3" s="1"/>
  <c r="G20" i="2"/>
  <c r="H20" i="2" s="1"/>
  <c r="E20" i="3" s="1"/>
  <c r="D12" i="2"/>
  <c r="C12" i="3" s="1"/>
  <c r="D24" i="2"/>
  <c r="C24" i="3" s="1"/>
  <c r="H14" i="2"/>
  <c r="E14" i="3" s="1"/>
  <c r="H36" i="2"/>
  <c r="E36" i="3" s="1"/>
  <c r="L16" i="2"/>
  <c r="G16" i="3" s="1"/>
  <c r="L38" i="2"/>
  <c r="G38" i="3" s="1"/>
  <c r="L12" i="2"/>
  <c r="G12" i="3" s="1"/>
  <c r="L24" i="2"/>
  <c r="G24" i="3" s="1"/>
  <c r="L43" i="2"/>
  <c r="G43" i="3" s="1"/>
  <c r="H41" i="2"/>
  <c r="E41" i="3" s="1"/>
  <c r="H27" i="2"/>
  <c r="E27" i="3" s="1"/>
  <c r="L17" i="2"/>
  <c r="G17" i="3" s="1"/>
  <c r="J22" i="1"/>
  <c r="J22" i="2" s="1"/>
  <c r="L40" i="2"/>
  <c r="G40" i="3" s="1"/>
  <c r="H23" i="1"/>
  <c r="D23" i="3" s="1"/>
  <c r="H27" i="1"/>
  <c r="D27" i="3" s="1"/>
  <c r="K18" i="2"/>
  <c r="L18" i="2" s="1"/>
  <c r="G18" i="3" s="1"/>
  <c r="H39" i="2"/>
  <c r="E39" i="3" s="1"/>
  <c r="H42" i="1"/>
  <c r="D42" i="3" s="1"/>
  <c r="D21" i="2"/>
  <c r="C21" i="3" s="1"/>
  <c r="L42" i="1"/>
  <c r="F42" i="3" s="1"/>
  <c r="P25" i="23"/>
  <c r="O3" i="22"/>
  <c r="O25" i="23"/>
  <c r="J42" i="2"/>
  <c r="L42" i="2" s="1"/>
  <c r="G42" i="3" s="1"/>
  <c r="H42" i="2"/>
  <c r="E42" i="3" s="1"/>
  <c r="D43" i="2"/>
  <c r="C43" i="3" s="1"/>
  <c r="D42" i="2"/>
  <c r="C42" i="3" s="1"/>
  <c r="H40" i="2"/>
  <c r="E40" i="3" s="1"/>
  <c r="D39" i="2"/>
  <c r="C39" i="3" s="1"/>
  <c r="D36" i="2"/>
  <c r="C36" i="3" s="1"/>
  <c r="L29" i="2"/>
  <c r="G29" i="3" s="1"/>
  <c r="D33" i="2"/>
  <c r="C33" i="3" s="1"/>
  <c r="D29" i="2"/>
  <c r="C29" i="3" s="1"/>
  <c r="D29" i="1"/>
  <c r="B29" i="3" s="1"/>
  <c r="L30" i="2"/>
  <c r="G30" i="3" s="1"/>
  <c r="L29" i="1"/>
  <c r="F29" i="3" s="1"/>
  <c r="K22" i="1"/>
  <c r="K22" i="2" s="1"/>
  <c r="G22" i="1"/>
  <c r="G22" i="2" s="1"/>
  <c r="H26" i="2"/>
  <c r="E26" i="3" s="1"/>
  <c r="H25" i="2"/>
  <c r="E25" i="3" s="1"/>
  <c r="K23" i="2"/>
  <c r="L23" i="1"/>
  <c r="F23" i="3" s="1"/>
  <c r="J23" i="2"/>
  <c r="H23" i="2"/>
  <c r="E23" i="3" s="1"/>
  <c r="J8" i="1"/>
  <c r="J8" i="2" s="1"/>
  <c r="D20" i="1"/>
  <c r="B20" i="3" s="1"/>
  <c r="D20" i="2"/>
  <c r="C20" i="3" s="1"/>
  <c r="L19" i="2"/>
  <c r="G19" i="3" s="1"/>
  <c r="D18" i="2"/>
  <c r="C18" i="3" s="1"/>
  <c r="D18" i="1"/>
  <c r="B18" i="3" s="1"/>
  <c r="H9" i="1"/>
  <c r="D9" i="3" s="1"/>
  <c r="D9" i="1"/>
  <c r="B9" i="3" s="1"/>
  <c r="C8" i="1"/>
  <c r="C8" i="2" s="1"/>
  <c r="K9" i="2"/>
  <c r="L9" i="1"/>
  <c r="F9" i="3" s="1"/>
  <c r="H9" i="2"/>
  <c r="E9" i="3" s="1"/>
  <c r="F8" i="1"/>
  <c r="F8" i="2" s="1"/>
  <c r="D9" i="2"/>
  <c r="C9" i="3" s="1"/>
  <c r="B8" i="1"/>
  <c r="K8" i="2"/>
  <c r="L8" i="1"/>
  <c r="F8" i="3" s="1"/>
  <c r="G18" i="2"/>
  <c r="G8" i="1"/>
  <c r="B23" i="2"/>
  <c r="D23" i="2" s="1"/>
  <c r="C23" i="3" s="1"/>
  <c r="D23" i="1"/>
  <c r="B23" i="3" s="1"/>
  <c r="B22" i="1"/>
  <c r="F29" i="2"/>
  <c r="H29" i="2" s="1"/>
  <c r="E29" i="3" s="1"/>
  <c r="F22" i="1"/>
  <c r="H29" i="1"/>
  <c r="D29" i="3" s="1"/>
  <c r="O25" i="22"/>
  <c r="D25" i="2"/>
  <c r="C25" i="3" s="1"/>
  <c r="L15" i="2"/>
  <c r="G15" i="3" s="1"/>
  <c r="L25" i="2"/>
  <c r="G25" i="3" s="1"/>
  <c r="L33" i="2"/>
  <c r="G33" i="3" s="1"/>
  <c r="L39" i="2"/>
  <c r="G39" i="3" s="1"/>
  <c r="H33" i="2"/>
  <c r="E33" i="3" s="1"/>
  <c r="L27" i="1"/>
  <c r="F27" i="3" s="1"/>
  <c r="K27" i="2"/>
  <c r="J44" i="1"/>
  <c r="J20" i="2"/>
  <c r="L20" i="2" s="1"/>
  <c r="G20" i="3" s="1"/>
  <c r="L20" i="1"/>
  <c r="F20" i="3" s="1"/>
  <c r="C27" i="2"/>
  <c r="C22" i="1"/>
  <c r="J9" i="2"/>
  <c r="J44" i="2" l="1"/>
  <c r="J45" i="1"/>
  <c r="L9" i="2"/>
  <c r="G9" i="3" s="1"/>
  <c r="L23" i="2"/>
  <c r="G23" i="3" s="1"/>
  <c r="K44" i="1"/>
  <c r="L22" i="1"/>
  <c r="F22" i="3" s="1"/>
  <c r="D8" i="1"/>
  <c r="B8" i="3" s="1"/>
  <c r="B8" i="2"/>
  <c r="D8" i="2" s="1"/>
  <c r="C8" i="3" s="1"/>
  <c r="L22" i="2"/>
  <c r="G22" i="3" s="1"/>
  <c r="G8" i="2"/>
  <c r="G44" i="1"/>
  <c r="H8" i="1"/>
  <c r="D8" i="3" s="1"/>
  <c r="D27" i="2"/>
  <c r="C27" i="3" s="1"/>
  <c r="F44" i="1"/>
  <c r="F45" i="1" s="1"/>
  <c r="H22" i="1"/>
  <c r="D22" i="3" s="1"/>
  <c r="F22" i="2"/>
  <c r="H22" i="2" s="1"/>
  <c r="E22" i="3" s="1"/>
  <c r="L8" i="2"/>
  <c r="G8" i="3" s="1"/>
  <c r="C22" i="2"/>
  <c r="D22" i="1"/>
  <c r="B22" i="3" s="1"/>
  <c r="H18" i="2"/>
  <c r="E18" i="3" s="1"/>
  <c r="L27" i="2"/>
  <c r="G27" i="3" s="1"/>
  <c r="B44" i="1"/>
  <c r="B45" i="1" s="1"/>
  <c r="B22" i="2"/>
  <c r="J45" i="2"/>
  <c r="C44" i="1"/>
  <c r="C45" i="1" s="1"/>
  <c r="K45" i="1" l="1"/>
  <c r="G45" i="1"/>
  <c r="E45" i="1"/>
  <c r="D45" i="1"/>
  <c r="K44" i="2"/>
  <c r="M27" i="2" s="1"/>
  <c r="L44" i="1"/>
  <c r="F44" i="3" s="1"/>
  <c r="H44" i="1"/>
  <c r="D44" i="3" s="1"/>
  <c r="G44" i="2"/>
  <c r="B45" i="2"/>
  <c r="B44" i="2"/>
  <c r="D22" i="2"/>
  <c r="C22" i="3" s="1"/>
  <c r="F45" i="2"/>
  <c r="F44" i="2"/>
  <c r="H8" i="2"/>
  <c r="E8" i="3" s="1"/>
  <c r="D44" i="1"/>
  <c r="B44" i="3" s="1"/>
  <c r="C44" i="2"/>
  <c r="I45" i="1" l="1"/>
  <c r="H45" i="1"/>
  <c r="M45" i="1"/>
  <c r="L45" i="1"/>
  <c r="M15" i="2"/>
  <c r="M18" i="2"/>
  <c r="M32" i="2"/>
  <c r="M30" i="2"/>
  <c r="M9" i="2"/>
  <c r="M40" i="2"/>
  <c r="M28" i="2"/>
  <c r="M34" i="2"/>
  <c r="M12" i="2"/>
  <c r="M8" i="2"/>
  <c r="M42" i="2"/>
  <c r="M13" i="2"/>
  <c r="M22" i="2"/>
  <c r="L44" i="2"/>
  <c r="G44" i="3" s="1"/>
  <c r="M29" i="2"/>
  <c r="M36" i="2"/>
  <c r="M43" i="2"/>
  <c r="M37" i="2"/>
  <c r="M25" i="2"/>
  <c r="M41" i="2"/>
  <c r="M38" i="2"/>
  <c r="M26" i="2"/>
  <c r="M24" i="2"/>
  <c r="M10" i="2"/>
  <c r="M35" i="2"/>
  <c r="M39" i="2"/>
  <c r="M19" i="2"/>
  <c r="M31" i="2"/>
  <c r="M17" i="2"/>
  <c r="M11" i="2"/>
  <c r="M33" i="2"/>
  <c r="M14" i="2"/>
  <c r="M23" i="2"/>
  <c r="M21" i="2"/>
  <c r="M16" i="2"/>
  <c r="M20" i="2"/>
  <c r="M44" i="2"/>
  <c r="I14" i="2"/>
  <c r="I30" i="2"/>
  <c r="I21" i="2"/>
  <c r="I10" i="2"/>
  <c r="I19" i="2"/>
  <c r="I20" i="2"/>
  <c r="I16" i="2"/>
  <c r="I36" i="2"/>
  <c r="I24" i="2"/>
  <c r="I22" i="2"/>
  <c r="I31" i="2"/>
  <c r="I40" i="2"/>
  <c r="I38" i="2"/>
  <c r="I13" i="2"/>
  <c r="I44" i="2"/>
  <c r="I32" i="2"/>
  <c r="I41" i="2"/>
  <c r="I11" i="2"/>
  <c r="I27" i="2"/>
  <c r="I28" i="2"/>
  <c r="I43" i="2"/>
  <c r="I35" i="2"/>
  <c r="I37" i="2"/>
  <c r="I12" i="2"/>
  <c r="I23" i="2"/>
  <c r="H44" i="2"/>
  <c r="E44" i="3" s="1"/>
  <c r="I34" i="2"/>
  <c r="I26" i="2"/>
  <c r="I17" i="2"/>
  <c r="I25" i="2"/>
  <c r="I9" i="2"/>
  <c r="I33" i="2"/>
  <c r="I42" i="2"/>
  <c r="I15" i="2"/>
  <c r="I39" i="2"/>
  <c r="I29" i="2"/>
  <c r="I18" i="2"/>
  <c r="I8" i="2"/>
  <c r="K45" i="2"/>
  <c r="K46" i="2"/>
  <c r="E8" i="2"/>
  <c r="E30" i="2"/>
  <c r="E43" i="2"/>
  <c r="E34" i="2"/>
  <c r="E31" i="2"/>
  <c r="E26" i="2"/>
  <c r="E18" i="2"/>
  <c r="E19" i="2"/>
  <c r="E41" i="2"/>
  <c r="E10" i="2"/>
  <c r="E14" i="2"/>
  <c r="E42" i="2"/>
  <c r="E23" i="2"/>
  <c r="E12" i="2"/>
  <c r="E44" i="2"/>
  <c r="E11" i="2"/>
  <c r="E40" i="2"/>
  <c r="E16" i="2"/>
  <c r="E21" i="2"/>
  <c r="E38" i="2"/>
  <c r="E13" i="2"/>
  <c r="E17" i="2"/>
  <c r="E35" i="2"/>
  <c r="E37" i="2"/>
  <c r="E20" i="2"/>
  <c r="E36" i="2"/>
  <c r="E32" i="2"/>
  <c r="E28" i="2"/>
  <c r="E24" i="2"/>
  <c r="D44" i="2"/>
  <c r="C44" i="3" s="1"/>
  <c r="E29" i="2"/>
  <c r="E39" i="2"/>
  <c r="E9" i="2"/>
  <c r="E15" i="2"/>
  <c r="E25" i="2"/>
  <c r="E33" i="2"/>
  <c r="E27" i="2"/>
  <c r="G46" i="2"/>
  <c r="G45" i="2"/>
  <c r="E22" i="2"/>
  <c r="H46" i="2" l="1"/>
  <c r="E46" i="3" s="1"/>
  <c r="I46" i="2"/>
  <c r="M46" i="2"/>
  <c r="L46" i="2"/>
  <c r="G46" i="3" s="1"/>
  <c r="M45" i="2"/>
  <c r="L45" i="2"/>
  <c r="G45" i="3" s="1"/>
  <c r="H45" i="2"/>
  <c r="E45" i="3" s="1"/>
  <c r="I45" i="2"/>
</calcChain>
</file>

<file path=xl/sharedStrings.xml><?xml version="1.0" encoding="utf-8"?>
<sst xmlns="http://schemas.openxmlformats.org/spreadsheetml/2006/main" count="422" uniqueCount="228">
  <si>
    <t>TEMMUZ</t>
  </si>
  <si>
    <t>SEKTÖRLER</t>
  </si>
  <si>
    <t>I. TARIM</t>
  </si>
  <si>
    <t xml:space="preserve">   A. BİTKİSEL ÜRÜNLER</t>
  </si>
  <si>
    <t xml:space="preserve">     Hububat, Bakliyat, Yağlı Tohumlar ve Mam.</t>
  </si>
  <si>
    <t xml:space="preserve">     Yaş Meyve ve Sebze</t>
  </si>
  <si>
    <t xml:space="preserve">     Meyve Sebze Mamulleri</t>
  </si>
  <si>
    <t xml:space="preserve">     Kuru Meyve ve Mamulleri</t>
  </si>
  <si>
    <t xml:space="preserve">     Fındık ve Mamulleri</t>
  </si>
  <si>
    <t xml:space="preserve">     Zeytin ve Zeytinyağı</t>
  </si>
  <si>
    <t xml:space="preserve">     Tütün ve Mamulleri</t>
  </si>
  <si>
    <t xml:space="preserve">     Süs Bitkileri</t>
  </si>
  <si>
    <t xml:space="preserve">   B. HAYVANSAL ÜRÜNLER</t>
  </si>
  <si>
    <t xml:space="preserve">     Su Ürünleri ve Hayvansal Mamuller</t>
  </si>
  <si>
    <t>II. SANAYİ</t>
  </si>
  <si>
    <t xml:space="preserve">   A. TARIMA DAYALI İŞLENMİŞ ÜRÜNLER</t>
  </si>
  <si>
    <t xml:space="preserve">     Tekstil ve Hammaddeleri</t>
  </si>
  <si>
    <t xml:space="preserve">     Deri ve Deri Mamulleri</t>
  </si>
  <si>
    <t xml:space="preserve">     Halı</t>
  </si>
  <si>
    <t xml:space="preserve">   B. KİMYEVİ MADDELER VE MAM.</t>
  </si>
  <si>
    <t xml:space="preserve">     Kimyevi Maddeler ve Mamulleri</t>
  </si>
  <si>
    <t xml:space="preserve">   C. SANAYİ MAMULLERİ</t>
  </si>
  <si>
    <t xml:space="preserve">     Hazırgiyim ve Konfeksiyon</t>
  </si>
  <si>
    <t xml:space="preserve">     Otomotiv Endüstrisi</t>
  </si>
  <si>
    <t xml:space="preserve">     Gemi ve Yat</t>
  </si>
  <si>
    <t xml:space="preserve">     Makine ve Aksamları</t>
  </si>
  <si>
    <t xml:space="preserve">     Demir ve Demir Dışı Metaller</t>
  </si>
  <si>
    <t xml:space="preserve">     Çelik</t>
  </si>
  <si>
    <t xml:space="preserve">     Mücevher</t>
  </si>
  <si>
    <t xml:space="preserve">     İklimlendirme Sanayii</t>
  </si>
  <si>
    <t xml:space="preserve">     Diğer Sanayi Ürünleri</t>
  </si>
  <si>
    <t>III. MADENCİLİK</t>
  </si>
  <si>
    <t xml:space="preserve">     Madencilik Ürünleri</t>
  </si>
  <si>
    <t>T O P L A M (TİM*)</t>
  </si>
  <si>
    <t>İhracatçı Birlikleri Kaydından Muaf İhracat</t>
  </si>
  <si>
    <t>T O P L A M (TİM+TUİK*)</t>
  </si>
  <si>
    <t>Not: İlgili dönem ortalama MB Dolar Alış Kuru baz alınarak hesaplanmıştır.</t>
  </si>
  <si>
    <t>İHRACAT ARTIŞI KARŞILAŞTIRMA TABLOSU (USD - TL)</t>
  </si>
  <si>
    <t>USD Bazında Artış (%)</t>
  </si>
  <si>
    <t>TL Bazında Artış  (%)</t>
  </si>
  <si>
    <t>T O P L A M</t>
  </si>
  <si>
    <t>İHRACATÇI  BİRLİKLERİ 
GENEL SEKRETERLİKLERİ</t>
  </si>
  <si>
    <t>TOPLAM</t>
  </si>
  <si>
    <t xml:space="preserve"> </t>
  </si>
  <si>
    <t>OCAK</t>
  </si>
  <si>
    <t>ŞUBAT</t>
  </si>
  <si>
    <t>MART</t>
  </si>
  <si>
    <t>NİSAN</t>
  </si>
  <si>
    <t>MAYIS</t>
  </si>
  <si>
    <t>HAZİRAN</t>
  </si>
  <si>
    <t>EYLÜL</t>
  </si>
  <si>
    <t>EKİM</t>
  </si>
  <si>
    <t>KASIM</t>
  </si>
  <si>
    <t>ARALIK</t>
  </si>
  <si>
    <t>A. BİTKİSEL ÜRÜNLER</t>
  </si>
  <si>
    <t>B. HAYVANSAL ÜRÜNLER</t>
  </si>
  <si>
    <t>C. AĞAÇ MAMULLERİ VE ORMAN ÜRÜNLERİ</t>
  </si>
  <si>
    <t>A. TARIMA DAYALI İŞLENMİŞ ÜRÜNLER</t>
  </si>
  <si>
    <t>B. KİMYEVİ MADDELER</t>
  </si>
  <si>
    <t>C. SANAYİ MAMULLERİ</t>
  </si>
  <si>
    <t>(x1000 $)</t>
  </si>
  <si>
    <t>AGUSTOS</t>
  </si>
  <si>
    <t>Tablo 1</t>
  </si>
  <si>
    <t>En yüksek ihracat artışı elde edilen ilk 10 ülke*</t>
  </si>
  <si>
    <t>ÜLKE (Bin$)</t>
  </si>
  <si>
    <t>Değ. %</t>
  </si>
  <si>
    <t>Tablo 2</t>
  </si>
  <si>
    <t>En fazla ihracat yapılan ilk 10 ülke</t>
  </si>
  <si>
    <t>Tablo 3</t>
  </si>
  <si>
    <t xml:space="preserve">En fazla ihracat yapan ilk 10 sektör </t>
  </si>
  <si>
    <t>SEKTÖR (Bin$)</t>
  </si>
  <si>
    <t>Tablo 4</t>
  </si>
  <si>
    <t>İhracatını en yüksek oranlı artıran ilk 10 sektör</t>
  </si>
  <si>
    <t>Tablo 5</t>
  </si>
  <si>
    <t>En fazla ihracat yapan ilk 10 il</t>
  </si>
  <si>
    <t>İL (Bin$)</t>
  </si>
  <si>
    <t>Tablo 6</t>
  </si>
  <si>
    <t>İhracatını en yüksek oranlı artıran ilk 10 il</t>
  </si>
  <si>
    <t>Genel Toplam</t>
  </si>
  <si>
    <t>İlk 20 Ülke Toplam</t>
  </si>
  <si>
    <t>20.</t>
  </si>
  <si>
    <t>19.</t>
  </si>
  <si>
    <t>18.</t>
  </si>
  <si>
    <t>17.</t>
  </si>
  <si>
    <t>16.</t>
  </si>
  <si>
    <t>15.</t>
  </si>
  <si>
    <t>14.</t>
  </si>
  <si>
    <t>13.</t>
  </si>
  <si>
    <t>12.</t>
  </si>
  <si>
    <t>11.</t>
  </si>
  <si>
    <t>10.</t>
  </si>
  <si>
    <t>9.</t>
  </si>
  <si>
    <t>8.</t>
  </si>
  <si>
    <t>7.</t>
  </si>
  <si>
    <t>6.</t>
  </si>
  <si>
    <t>5.</t>
  </si>
  <si>
    <t>4.</t>
  </si>
  <si>
    <t>3.</t>
  </si>
  <si>
    <t>2.</t>
  </si>
  <si>
    <t>1.</t>
  </si>
  <si>
    <t>% PAY</t>
  </si>
  <si>
    <t>KÜMÜLATİF</t>
  </si>
  <si>
    <t>AĞUSTOS</t>
  </si>
  <si>
    <t>ÜLKE</t>
  </si>
  <si>
    <t>SON 12 AYLIK</t>
  </si>
  <si>
    <t xml:space="preserve">     Elektrik Elektronik ve Hizmet</t>
  </si>
  <si>
    <t xml:space="preserve">     Çimento Cam Seramik ve Toprak Ürünleri</t>
  </si>
  <si>
    <t xml:space="preserve">     Savunma ve Havacılık Sanayii</t>
  </si>
  <si>
    <t xml:space="preserve">* Aylar bazında toplam ihracat grafiğinde TUİK rakamları kullanılmıştır. </t>
  </si>
  <si>
    <t xml:space="preserve">     Mobilya, Kağıt ve Orman Ürünleri</t>
  </si>
  <si>
    <t xml:space="preserve">   C. AĞAÇ VE ORMAN ÜRÜNLERİ</t>
  </si>
  <si>
    <t xml:space="preserve">Son 12 aylık dönem için ilk 11 ay TUİK, son ay TİM rakamı kullanılmıştır. </t>
  </si>
  <si>
    <t xml:space="preserve">SEKTÖREL BAZDA İHRACAT KAYIT RAKAMLARI - 1.000 TL   </t>
  </si>
  <si>
    <t>İHRACATÇI  BİRLİKLERİ  GENEL SEKRETERLİKLERİ BAZINDA İHRACAT RAKAMLARI (1.000 $)</t>
  </si>
  <si>
    <t>*Ocak-Haziran dönemi için ilk 5 ay TUİK, son ay TİM rakamı kullanılmıştır.</t>
  </si>
  <si>
    <t>Not: İlgili dönem ortalama MB Dolar Satış Kuru baz alınarak hesaplanmıştır.</t>
  </si>
  <si>
    <r>
      <rPr>
        <b/>
        <sz val="10"/>
        <color theme="1"/>
        <rFont val="Arial"/>
        <family val="2"/>
        <charset val="162"/>
      </rPr>
      <t>NOT</t>
    </r>
    <r>
      <rPr>
        <sz val="10"/>
        <color theme="1"/>
        <rFont val="Arial"/>
        <family val="2"/>
        <charset val="162"/>
      </rPr>
      <t xml:space="preserve"> =2020 Yılında 0 fobusd üzerindeki İller baz alınmıştır.</t>
    </r>
  </si>
  <si>
    <t>2022 İHRACAT RAKAMLARI - TL</t>
  </si>
  <si>
    <t>Değişim    ('23/'22)</t>
  </si>
  <si>
    <t xml:space="preserve"> Pay(23)  (%)</t>
  </si>
  <si>
    <t>OCAK  (2023/2022)</t>
  </si>
  <si>
    <t>SON 12 AYLIK
(2023/2022)</t>
  </si>
  <si>
    <t>2023 YILI İHRACATIMIZDA İLK 20 ÜLKE (1.000 $)</t>
  </si>
  <si>
    <t>1 - 30 KASıM İHRACAT RAKAMLARI</t>
  </si>
  <si>
    <t xml:space="preserve">SEKTÖREL BAZDA İHRACAT RAKAMLARI -1.000 $ </t>
  </si>
  <si>
    <t>1 - 30 KASıM</t>
  </si>
  <si>
    <t>1 OCAK  -  30 KASıM</t>
  </si>
  <si>
    <t>2021 - 2022</t>
  </si>
  <si>
    <t>2022 - 2023</t>
  </si>
  <si>
    <t xml:space="preserve"> Hububat, Bakliyat, Yağlı Tohumlar ve Mamulleri </t>
  </si>
  <si>
    <t xml:space="preserve"> Yaş Meyve ve Sebze  </t>
  </si>
  <si>
    <t xml:space="preserve"> Meyve Sebze Mamulleri </t>
  </si>
  <si>
    <t xml:space="preserve"> Kuru Meyve ve Mamulleri  </t>
  </si>
  <si>
    <t xml:space="preserve"> Fındık ve Mamulleri </t>
  </si>
  <si>
    <t xml:space="preserve"> Zeytin ve Zeytinyağı </t>
  </si>
  <si>
    <t xml:space="preserve"> Tütün </t>
  </si>
  <si>
    <t xml:space="preserve"> Süs Bitkileri ve Mamulleri</t>
  </si>
  <si>
    <t xml:space="preserve"> Su Ürünleri ve Hayvansal Mamuller</t>
  </si>
  <si>
    <t xml:space="preserve"> Mobilya, Kağıt ve Orman Ürünleri</t>
  </si>
  <si>
    <t xml:space="preserve"> Tekstil ve Hammaddeleri</t>
  </si>
  <si>
    <t xml:space="preserve"> Deri ve Deri Mamulleri </t>
  </si>
  <si>
    <t xml:space="preserve"> Halı </t>
  </si>
  <si>
    <t xml:space="preserve"> Kimyevi Maddeler ve Mamulleri  </t>
  </si>
  <si>
    <t xml:space="preserve"> Hazırgiyim ve Konfeksiyon </t>
  </si>
  <si>
    <t xml:space="preserve"> Otomotiv Endüstrisi</t>
  </si>
  <si>
    <t xml:space="preserve"> Gemi, Yat ve Hizmetleri</t>
  </si>
  <si>
    <t xml:space="preserve"> Elektrik ve Elektronik</t>
  </si>
  <si>
    <t xml:space="preserve"> Makine ve Aksamları</t>
  </si>
  <si>
    <t xml:space="preserve"> Demir ve Demir Dışı Metaller </t>
  </si>
  <si>
    <t xml:space="preserve"> Çelik</t>
  </si>
  <si>
    <t xml:space="preserve"> Çimento Cam Seramik ve Toprak Ürünleri</t>
  </si>
  <si>
    <t xml:space="preserve"> Mücevher</t>
  </si>
  <si>
    <t xml:space="preserve"> Savunma ve Havacılık Sanayii</t>
  </si>
  <si>
    <t xml:space="preserve"> İklimlendirme Sanayii</t>
  </si>
  <si>
    <t xml:space="preserve"> Diğer Sanayi Ürünleri</t>
  </si>
  <si>
    <t xml:space="preserve"> Madencilik Ürünleri</t>
  </si>
  <si>
    <t>2022  1 - 30 KASıM</t>
  </si>
  <si>
    <t>2023  1 - 30 KASıM</t>
  </si>
  <si>
    <t>CEBELİTARIK</t>
  </si>
  <si>
    <t>HAİTİ</t>
  </si>
  <si>
    <t>LAOS</t>
  </si>
  <si>
    <t>PALAU</t>
  </si>
  <si>
    <t>NEPAL</t>
  </si>
  <si>
    <t>COOK ADALARI</t>
  </si>
  <si>
    <t>SAMOA</t>
  </si>
  <si>
    <t>BELİZE</t>
  </si>
  <si>
    <t>AHL SERBEST BÖLGESİ</t>
  </si>
  <si>
    <t>LİBERYA</t>
  </si>
  <si>
    <t>ALMANYA</t>
  </si>
  <si>
    <t>BAE</t>
  </si>
  <si>
    <t>ABD</t>
  </si>
  <si>
    <t>İTALYA</t>
  </si>
  <si>
    <t>IRAK</t>
  </si>
  <si>
    <t>BİRLEŞİK KRALLIK</t>
  </si>
  <si>
    <t>İSPANYA</t>
  </si>
  <si>
    <t>RUSYA FEDERASYONU</t>
  </si>
  <si>
    <t>FRANSA</t>
  </si>
  <si>
    <t>HOLLANDA</t>
  </si>
  <si>
    <t>İSTANBUL</t>
  </si>
  <si>
    <t>KOCAELI</t>
  </si>
  <si>
    <t>BURSA</t>
  </si>
  <si>
    <t>İZMIR</t>
  </si>
  <si>
    <t>ANKARA</t>
  </si>
  <si>
    <t>GAZIANTEP</t>
  </si>
  <si>
    <t>SAKARYA</t>
  </si>
  <si>
    <t>MANISA</t>
  </si>
  <si>
    <t>DENIZLI</t>
  </si>
  <si>
    <t>MERSIN</t>
  </si>
  <si>
    <t>YALOVA</t>
  </si>
  <si>
    <t>MUŞ</t>
  </si>
  <si>
    <t>AMASYA</t>
  </si>
  <si>
    <t>TUNCELI</t>
  </si>
  <si>
    <t>ÇANKIRI</t>
  </si>
  <si>
    <t>GIRESUN</t>
  </si>
  <si>
    <t>KASTAMONU</t>
  </si>
  <si>
    <t>EDIRNE</t>
  </si>
  <si>
    <t>ORDU</t>
  </si>
  <si>
    <t>ÇANAKKALE</t>
  </si>
  <si>
    <t>İMMİB</t>
  </si>
  <si>
    <t>UİB</t>
  </si>
  <si>
    <t>OAİB</t>
  </si>
  <si>
    <t>İTKİB</t>
  </si>
  <si>
    <t>EİB</t>
  </si>
  <si>
    <t>AKİB</t>
  </si>
  <si>
    <t>İİB</t>
  </si>
  <si>
    <t>GAİB</t>
  </si>
  <si>
    <t>DENİB</t>
  </si>
  <si>
    <t>BAİB</t>
  </si>
  <si>
    <t>DAİB</t>
  </si>
  <si>
    <t>KİB</t>
  </si>
  <si>
    <t>DKİB</t>
  </si>
  <si>
    <t>HİZMET</t>
  </si>
  <si>
    <t>ROMANYA</t>
  </si>
  <si>
    <t>POLONYA</t>
  </si>
  <si>
    <t>İSRAİL</t>
  </si>
  <si>
    <t>BELÇİKA</t>
  </si>
  <si>
    <t>BULGARİSTAN</t>
  </si>
  <si>
    <t>ÇİN</t>
  </si>
  <si>
    <t>FAS</t>
  </si>
  <si>
    <t>UKRAYNA</t>
  </si>
  <si>
    <t>MISIR</t>
  </si>
  <si>
    <t>İRAN</t>
  </si>
  <si>
    <t>OCAK - KASIM  (2023/2022)</t>
  </si>
  <si>
    <t>1 Ocak - 30 Kasım</t>
  </si>
  <si>
    <t>1 Kasım - 30 Kasım</t>
  </si>
  <si>
    <t>1 Aralık - 30 Kasım</t>
  </si>
  <si>
    <t>İhracatçı Birlikleri Kaydından Muaf İhracat ile Antrepo ve Serbest Bölgeler Farkı</t>
  </si>
  <si>
    <t>GENEL İHRACAT TOPLAMI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</si>
</sst>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-* #,##0.00\ _T_L_-;\-* #,##0.00\ _T_L_-;_-* &quot;-&quot;??\ _T_L_-;_-@_-"/>
    <numFmt numFmtId="165" formatCode="_-* #,##0.00\ _Y_T_L_-;\-* #,##0.00\ _Y_T_L_-;_-* &quot;-&quot;??\ _Y_T_L_-;_-@_-"/>
    <numFmt numFmtId="166" formatCode="0.0"/>
    <numFmt numFmtId="167" formatCode="#,##0.0"/>
    <numFmt numFmtId="168" formatCode="0.0%"/>
    <numFmt numFmtId="169" formatCode="_-* #,##0.0\ _T_L_-;\-* #,##0.0\ _T_L_-;_-* &quot;-&quot;??\ _T_L_-;_-@_-"/>
    <numFmt numFmtId="170" formatCode="_-* #,##0\ _T_L_-;\-* #,##0\ _T_L_-;_-* &quot;-&quot;??\ _T_L_-;_-@_-"/>
    <numFmt numFmtId="171" formatCode="#,##0.0000"/>
  </numFmts>
  <fonts count="83" x14ac:knownFonts="1">
    <font>
      <sz val="10"/>
      <name val="Arial"/>
      <charset val="162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8"/>
      <color theme="3"/>
      <name val="Cambria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sz val="10"/>
      <name val="Arial"/>
      <family val="2"/>
      <charset val="162"/>
    </font>
    <font>
      <sz val="10"/>
      <color indexed="8"/>
      <name val="Arial"/>
      <family val="2"/>
      <charset val="162"/>
    </font>
    <font>
      <b/>
      <sz val="20"/>
      <color indexed="8"/>
      <name val="Arial"/>
      <family val="2"/>
      <charset val="162"/>
    </font>
    <font>
      <b/>
      <sz val="20"/>
      <name val="Arial"/>
      <family val="2"/>
      <charset val="162"/>
    </font>
    <font>
      <b/>
      <sz val="14"/>
      <color indexed="8"/>
      <name val="Arial"/>
      <family val="2"/>
      <charset val="162"/>
    </font>
    <font>
      <b/>
      <sz val="12"/>
      <color indexed="8"/>
      <name val="Arial"/>
      <family val="2"/>
      <charset val="162"/>
    </font>
    <font>
      <b/>
      <sz val="11"/>
      <color indexed="8"/>
      <name val="Arial"/>
      <family val="2"/>
      <charset val="162"/>
    </font>
    <font>
      <b/>
      <sz val="13"/>
      <color indexed="8"/>
      <name val="Arial"/>
      <family val="2"/>
      <charset val="162"/>
    </font>
    <font>
      <sz val="11"/>
      <color indexed="8"/>
      <name val="Arial"/>
      <family val="2"/>
      <charset val="162"/>
    </font>
    <font>
      <sz val="12"/>
      <color indexed="8"/>
      <name val="Arial"/>
      <family val="2"/>
      <charset val="162"/>
    </font>
    <font>
      <b/>
      <sz val="12"/>
      <name val="Arial"/>
      <family val="2"/>
      <charset val="162"/>
    </font>
    <font>
      <sz val="12"/>
      <name val="Arial"/>
      <family val="2"/>
      <charset val="162"/>
    </font>
    <font>
      <sz val="10"/>
      <name val="Arial"/>
      <family val="2"/>
      <charset val="162"/>
    </font>
    <font>
      <b/>
      <sz val="16"/>
      <color indexed="8"/>
      <name val="Arial"/>
      <family val="2"/>
      <charset val="162"/>
    </font>
    <font>
      <sz val="14"/>
      <color indexed="8"/>
      <name val="Arial"/>
      <family val="2"/>
      <charset val="162"/>
    </font>
    <font>
      <b/>
      <sz val="10"/>
      <color indexed="8"/>
      <name val="Arial"/>
      <family val="2"/>
      <charset val="162"/>
    </font>
    <font>
      <b/>
      <sz val="10"/>
      <color indexed="8"/>
      <name val="Arial"/>
      <family val="2"/>
    </font>
    <font>
      <b/>
      <sz val="18"/>
      <name val="Verdana"/>
      <family val="2"/>
      <charset val="162"/>
    </font>
    <font>
      <b/>
      <sz val="12"/>
      <name val="Verdana"/>
      <family val="2"/>
      <charset val="162"/>
    </font>
    <font>
      <b/>
      <sz val="13"/>
      <name val="Arial"/>
      <family val="2"/>
      <charset val="162"/>
    </font>
    <font>
      <b/>
      <sz val="10"/>
      <name val="Arial"/>
      <family val="2"/>
      <charset val="162"/>
    </font>
    <font>
      <i/>
      <sz val="10"/>
      <color indexed="8"/>
      <name val="Arial"/>
      <family val="2"/>
      <charset val="162"/>
    </font>
    <font>
      <sz val="8"/>
      <color indexed="16"/>
      <name val="Arial"/>
      <family val="2"/>
      <charset val="162"/>
    </font>
    <font>
      <b/>
      <sz val="11"/>
      <name val="Arial"/>
      <family val="2"/>
      <charset val="162"/>
    </font>
    <font>
      <sz val="8"/>
      <name val="Arial"/>
      <family val="2"/>
      <charset val="162"/>
    </font>
    <font>
      <sz val="11"/>
      <color indexed="8"/>
      <name val="Calibri"/>
      <family val="2"/>
      <charset val="162"/>
    </font>
    <font>
      <sz val="11"/>
      <color indexed="9"/>
      <name val="Calibri"/>
      <family val="2"/>
      <charset val="162"/>
    </font>
    <font>
      <i/>
      <sz val="11"/>
      <color indexed="23"/>
      <name val="Calibri"/>
      <family val="2"/>
      <charset val="162"/>
    </font>
    <font>
      <b/>
      <sz val="18"/>
      <color indexed="62"/>
      <name val="Cambria"/>
      <family val="2"/>
      <charset val="162"/>
    </font>
    <font>
      <sz val="11"/>
      <color indexed="20"/>
      <name val="Calibri"/>
      <family val="2"/>
      <charset val="162"/>
    </font>
    <font>
      <sz val="11"/>
      <color indexed="52"/>
      <name val="Calibri"/>
      <family val="2"/>
      <charset val="162"/>
    </font>
    <font>
      <b/>
      <sz val="15"/>
      <color indexed="62"/>
      <name val="Calibri"/>
      <family val="2"/>
      <charset val="162"/>
    </font>
    <font>
      <b/>
      <sz val="13"/>
      <color indexed="62"/>
      <name val="Calibri"/>
      <family val="2"/>
      <charset val="162"/>
    </font>
    <font>
      <b/>
      <sz val="11"/>
      <color indexed="62"/>
      <name val="Calibri"/>
      <family val="2"/>
      <charset val="162"/>
    </font>
    <font>
      <b/>
      <sz val="11"/>
      <color indexed="52"/>
      <name val="Calibri"/>
      <family val="2"/>
      <charset val="162"/>
    </font>
    <font>
      <b/>
      <sz val="11"/>
      <color indexed="9"/>
      <name val="Calibri"/>
      <family val="2"/>
      <charset val="162"/>
    </font>
    <font>
      <b/>
      <sz val="11"/>
      <color indexed="63"/>
      <name val="Calibri"/>
      <family val="2"/>
      <charset val="162"/>
    </font>
    <font>
      <sz val="11"/>
      <color indexed="62"/>
      <name val="Calibri"/>
      <family val="2"/>
      <charset val="162"/>
    </font>
    <font>
      <sz val="11"/>
      <color indexed="17"/>
      <name val="Calibri"/>
      <family val="2"/>
      <charset val="162"/>
    </font>
    <font>
      <sz val="11"/>
      <color indexed="60"/>
      <name val="Calibri"/>
      <family val="2"/>
      <charset val="162"/>
    </font>
    <font>
      <b/>
      <sz val="11"/>
      <color indexed="8"/>
      <name val="Calibri"/>
      <family val="2"/>
      <charset val="162"/>
    </font>
    <font>
      <sz val="11"/>
      <color indexed="10"/>
      <name val="Calibri"/>
      <family val="2"/>
      <charset val="162"/>
    </font>
    <font>
      <sz val="10"/>
      <name val="Arial"/>
      <family val="2"/>
    </font>
    <font>
      <b/>
      <sz val="10"/>
      <name val="Arial Tur"/>
      <family val="2"/>
      <charset val="162"/>
    </font>
    <font>
      <sz val="9.5"/>
      <name val="Arial Tur"/>
      <family val="2"/>
      <charset val="162"/>
    </font>
    <font>
      <sz val="9.5"/>
      <name val="Arial"/>
      <family val="2"/>
      <charset val="162"/>
    </font>
    <font>
      <sz val="10"/>
      <color theme="1"/>
      <name val="Arial"/>
      <family val="2"/>
      <charset val="162"/>
    </font>
    <font>
      <b/>
      <sz val="10"/>
      <color theme="1"/>
      <name val="Arial"/>
      <family val="2"/>
      <charset val="162"/>
    </font>
    <font>
      <b/>
      <sz val="15"/>
      <color theme="1"/>
      <name val="Arial"/>
      <family val="2"/>
      <charset val="162"/>
    </font>
    <font>
      <b/>
      <sz val="12"/>
      <color theme="1"/>
      <name val="Arial"/>
      <family val="2"/>
      <charset val="162"/>
    </font>
    <font>
      <b/>
      <sz val="10"/>
      <color theme="1"/>
      <name val="Arial Tur"/>
      <family val="2"/>
      <charset val="162"/>
    </font>
    <font>
      <sz val="9.5"/>
      <color theme="1"/>
      <name val="Arial Tur"/>
      <family val="2"/>
      <charset val="162"/>
    </font>
    <font>
      <sz val="9.5"/>
      <color theme="1"/>
      <name val="Arial"/>
      <family val="2"/>
      <charset val="162"/>
    </font>
    <font>
      <b/>
      <sz val="20"/>
      <color theme="1"/>
      <name val="Arial"/>
      <family val="2"/>
      <charset val="162"/>
    </font>
    <font>
      <b/>
      <sz val="14"/>
      <color theme="1"/>
      <name val="Arial"/>
      <family val="2"/>
      <charset val="162"/>
    </font>
    <font>
      <b/>
      <sz val="11"/>
      <color theme="1"/>
      <name val="Arial"/>
      <family val="2"/>
      <charset val="162"/>
    </font>
    <font>
      <b/>
      <sz val="13"/>
      <color theme="1"/>
      <name val="Arial"/>
      <family val="2"/>
      <charset val="162"/>
    </font>
    <font>
      <sz val="11"/>
      <color theme="1"/>
      <name val="Arial"/>
      <family val="2"/>
      <charset val="162"/>
    </font>
    <font>
      <sz val="14"/>
      <color theme="1"/>
      <name val="Arial"/>
      <family val="2"/>
      <charset val="162"/>
    </font>
    <font>
      <b/>
      <sz val="12"/>
      <color theme="1"/>
      <name val="Arial Tur"/>
      <family val="2"/>
      <charset val="162"/>
    </font>
    <font>
      <b/>
      <sz val="11"/>
      <color theme="1"/>
      <name val="Arial Tur"/>
      <family val="2"/>
      <charset val="162"/>
    </font>
    <font>
      <sz val="10"/>
      <color theme="1"/>
      <name val="Arial Tur"/>
      <family val="2"/>
      <charset val="162"/>
    </font>
    <font>
      <sz val="11"/>
      <color theme="1"/>
      <name val="Arial Tur"/>
      <family val="2"/>
      <charset val="162"/>
    </font>
    <font>
      <b/>
      <sz val="8"/>
      <color theme="1"/>
      <name val="Arial"/>
      <family val="2"/>
      <charset val="162"/>
    </font>
    <font>
      <b/>
      <sz val="8"/>
      <color theme="1"/>
      <name val="Arial Tur"/>
      <family val="2"/>
      <charset val="162"/>
    </font>
    <font>
      <sz val="16"/>
      <color theme="1"/>
      <name val="Arial"/>
      <family val="2"/>
      <charset val="162"/>
    </font>
    <font>
      <b/>
      <sz val="8"/>
      <color rgb="FFFF0000"/>
      <name val="Arial Tur"/>
      <family val="2"/>
      <charset val="162"/>
    </font>
  </fonts>
  <fills count="4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47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337">
    <xf numFmtId="0" fontId="0" fillId="0" borderId="0"/>
    <xf numFmtId="164" fontId="16" fillId="0" borderId="0" applyFont="0" applyFill="0" applyBorder="0" applyAlignment="0" applyProtection="0"/>
    <xf numFmtId="0" fontId="16" fillId="0" borderId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28" borderId="0" applyNumberFormat="0" applyBorder="0" applyAlignment="0" applyProtection="0"/>
    <xf numFmtId="0" fontId="41" fillId="26" borderId="0" applyNumberFormat="0" applyBorder="0" applyAlignment="0" applyProtection="0"/>
    <xf numFmtId="0" fontId="41" fillId="29" borderId="0" applyNumberFormat="0" applyBorder="0" applyAlignment="0" applyProtection="0"/>
    <xf numFmtId="0" fontId="41" fillId="28" borderId="0" applyNumberFormat="0" applyBorder="0" applyAlignment="0" applyProtection="0"/>
    <xf numFmtId="0" fontId="41" fillId="30" borderId="0" applyNumberFormat="0" applyBorder="0" applyAlignment="0" applyProtection="0"/>
    <xf numFmtId="0" fontId="41" fillId="27" borderId="0" applyNumberFormat="0" applyBorder="0" applyAlignment="0" applyProtection="0"/>
    <xf numFmtId="0" fontId="41" fillId="31" borderId="0" applyNumberFormat="0" applyBorder="0" applyAlignment="0" applyProtection="0"/>
    <xf numFmtId="0" fontId="41" fillId="30" borderId="0" applyNumberFormat="0" applyBorder="0" applyAlignment="0" applyProtection="0"/>
    <xf numFmtId="0" fontId="41" fillId="32" borderId="0" applyNumberFormat="0" applyBorder="0" applyAlignment="0" applyProtection="0"/>
    <xf numFmtId="0" fontId="41" fillId="31" borderId="0" applyNumberFormat="0" applyBorder="0" applyAlignment="0" applyProtection="0"/>
    <xf numFmtId="0" fontId="42" fillId="33" borderId="0" applyNumberFormat="0" applyBorder="0" applyAlignment="0" applyProtection="0"/>
    <xf numFmtId="0" fontId="42" fillId="27" borderId="0" applyNumberFormat="0" applyBorder="0" applyAlignment="0" applyProtection="0"/>
    <xf numFmtId="0" fontId="42" fillId="31" borderId="0" applyNumberFormat="0" applyBorder="0" applyAlignment="0" applyProtection="0"/>
    <xf numFmtId="0" fontId="42" fillId="30" borderId="0" applyNumberFormat="0" applyBorder="0" applyAlignment="0" applyProtection="0"/>
    <xf numFmtId="0" fontId="42" fillId="33" borderId="0" applyNumberFormat="0" applyBorder="0" applyAlignment="0" applyProtection="0"/>
    <xf numFmtId="0" fontId="42" fillId="27" borderId="0" applyNumberFormat="0" applyBorder="0" applyAlignment="0" applyProtection="0"/>
    <xf numFmtId="0" fontId="4" fillId="5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" fillId="8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" fillId="11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" fillId="14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" fillId="17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" fillId="20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" fillId="6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" fillId="9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" fillId="12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" fillId="15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" fillId="18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" fillId="2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15" fillId="7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15" fillId="10" borderId="0" applyNumberFormat="0" applyBorder="0" applyAlignment="0" applyProtection="0"/>
    <xf numFmtId="0" fontId="42" fillId="27" borderId="0" applyNumberFormat="0" applyBorder="0" applyAlignment="0" applyProtection="0"/>
    <xf numFmtId="0" fontId="42" fillId="27" borderId="0" applyNumberFormat="0" applyBorder="0" applyAlignment="0" applyProtection="0"/>
    <xf numFmtId="0" fontId="15" fillId="13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15" fillId="16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15" fillId="19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15" fillId="22" borderId="0" applyNumberFormat="0" applyBorder="0" applyAlignment="0" applyProtection="0"/>
    <xf numFmtId="0" fontId="42" fillId="27" borderId="0" applyNumberFormat="0" applyBorder="0" applyAlignment="0" applyProtection="0"/>
    <xf numFmtId="0" fontId="42" fillId="27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6" fillId="0" borderId="19" applyNumberFormat="0" applyFill="0" applyAlignment="0" applyProtection="0"/>
    <xf numFmtId="0" fontId="47" fillId="0" borderId="20" applyNumberFormat="0" applyFill="0" applyAlignment="0" applyProtection="0"/>
    <xf numFmtId="0" fontId="48" fillId="0" borderId="21" applyNumberFormat="0" applyFill="0" applyAlignment="0" applyProtection="0"/>
    <xf numFmtId="0" fontId="49" fillId="0" borderId="22" applyNumberFormat="0" applyFill="0" applyAlignment="0" applyProtection="0"/>
    <xf numFmtId="0" fontId="49" fillId="0" borderId="0" applyNumberFormat="0" applyFill="0" applyBorder="0" applyAlignment="0" applyProtection="0"/>
    <xf numFmtId="0" fontId="50" fillId="39" borderId="23" applyNumberFormat="0" applyAlignment="0" applyProtection="0"/>
    <xf numFmtId="0" fontId="50" fillId="39" borderId="23" applyNumberFormat="0" applyAlignment="0" applyProtection="0"/>
    <xf numFmtId="0" fontId="51" fillId="40" borderId="24" applyNumberFormat="0" applyAlignment="0" applyProtection="0"/>
    <xf numFmtId="0" fontId="51" fillId="40" borderId="24" applyNumberFormat="0" applyAlignment="0" applyProtection="0"/>
    <xf numFmtId="165" fontId="28" fillId="0" borderId="0" applyFont="0" applyFill="0" applyBorder="0" applyAlignment="0" applyProtection="0"/>
    <xf numFmtId="0" fontId="28" fillId="0" borderId="0"/>
    <xf numFmtId="0" fontId="52" fillId="39" borderId="25" applyNumberFormat="0" applyAlignment="0" applyProtection="0"/>
    <xf numFmtId="0" fontId="1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53" fillId="31" borderId="23" applyNumberFormat="0" applyAlignment="0" applyProtection="0"/>
    <xf numFmtId="0" fontId="54" fillId="41" borderId="0" applyNumberFormat="0" applyBorder="0" applyAlignment="0" applyProtection="0"/>
    <xf numFmtId="0" fontId="54" fillId="41" borderId="0" applyNumberFormat="0" applyBorder="0" applyAlignment="0" applyProtection="0"/>
    <xf numFmtId="0" fontId="6" fillId="0" borderId="1" applyNumberFormat="0" applyFill="0" applyAlignment="0" applyProtection="0"/>
    <xf numFmtId="0" fontId="47" fillId="0" borderId="20" applyNumberFormat="0" applyFill="0" applyAlignment="0" applyProtection="0"/>
    <xf numFmtId="0" fontId="7" fillId="0" borderId="2" applyNumberFormat="0" applyFill="0" applyAlignment="0" applyProtection="0"/>
    <xf numFmtId="0" fontId="48" fillId="0" borderId="21" applyNumberFormat="0" applyFill="0" applyAlignment="0" applyProtection="0"/>
    <xf numFmtId="0" fontId="8" fillId="0" borderId="3" applyNumberFormat="0" applyFill="0" applyAlignment="0" applyProtection="0"/>
    <xf numFmtId="0" fontId="49" fillId="0" borderId="22" applyNumberFormat="0" applyFill="0" applyAlignment="0" applyProtection="0"/>
    <xf numFmtId="0" fontId="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9" fillId="2" borderId="4" applyNumberFormat="0" applyAlignment="0" applyProtection="0"/>
    <xf numFmtId="0" fontId="53" fillId="31" borderId="23" applyNumberFormat="0" applyAlignment="0" applyProtection="0"/>
    <xf numFmtId="0" fontId="53" fillId="31" borderId="23" applyNumberFormat="0" applyAlignment="0" applyProtection="0"/>
    <xf numFmtId="0" fontId="11" fillId="0" borderId="6" applyNumberFormat="0" applyFill="0" applyAlignment="0" applyProtection="0"/>
    <xf numFmtId="0" fontId="46" fillId="0" borderId="19" applyNumberFormat="0" applyFill="0" applyAlignment="0" applyProtection="0"/>
    <xf numFmtId="0" fontId="46" fillId="0" borderId="19" applyNumberFormat="0" applyFill="0" applyAlignment="0" applyProtection="0"/>
    <xf numFmtId="0" fontId="55" fillId="31" borderId="0" applyNumberFormat="0" applyBorder="0" applyAlignment="0" applyProtection="0"/>
    <xf numFmtId="0" fontId="55" fillId="31" borderId="0" applyNumberFormat="0" applyBorder="0" applyAlignment="0" applyProtection="0"/>
    <xf numFmtId="0" fontId="28" fillId="0" borderId="0"/>
    <xf numFmtId="0" fontId="41" fillId="0" borderId="0"/>
    <xf numFmtId="0" fontId="41" fillId="0" borderId="0"/>
    <xf numFmtId="0" fontId="28" fillId="0" borderId="0"/>
    <xf numFmtId="0" fontId="4" fillId="0" borderId="0"/>
    <xf numFmtId="0" fontId="41" fillId="0" borderId="0"/>
    <xf numFmtId="0" fontId="41" fillId="0" borderId="0"/>
    <xf numFmtId="0" fontId="28" fillId="28" borderId="26" applyNumberFormat="0" applyFont="0" applyAlignment="0" applyProtection="0"/>
    <xf numFmtId="0" fontId="4" fillId="4" borderId="7" applyNumberFormat="0" applyFont="0" applyAlignment="0" applyProtection="0"/>
    <xf numFmtId="0" fontId="4" fillId="4" borderId="7" applyNumberFormat="0" applyFont="0" applyAlignment="0" applyProtection="0"/>
    <xf numFmtId="0" fontId="41" fillId="28" borderId="26" applyNumberFormat="0" applyFont="0" applyAlignment="0" applyProtection="0"/>
    <xf numFmtId="0" fontId="41" fillId="28" borderId="26" applyNumberFormat="0" applyFont="0" applyAlignment="0" applyProtection="0"/>
    <xf numFmtId="0" fontId="41" fillId="4" borderId="7" applyNumberFormat="0" applyFont="0" applyAlignment="0" applyProtection="0"/>
    <xf numFmtId="0" fontId="41" fillId="28" borderId="26" applyNumberFormat="0" applyFont="0" applyAlignment="0" applyProtection="0"/>
    <xf numFmtId="0" fontId="41" fillId="28" borderId="26" applyNumberFormat="0" applyFont="0" applyAlignment="0" applyProtection="0"/>
    <xf numFmtId="0" fontId="41" fillId="4" borderId="7" applyNumberFormat="0" applyFont="0" applyAlignment="0" applyProtection="0"/>
    <xf numFmtId="0" fontId="41" fillId="28" borderId="26" applyNumberFormat="0" applyFont="0" applyAlignment="0" applyProtection="0"/>
    <xf numFmtId="0" fontId="41" fillId="4" borderId="7" applyNumberFormat="0" applyFont="0" applyAlignment="0" applyProtection="0"/>
    <xf numFmtId="0" fontId="41" fillId="28" borderId="26" applyNumberFormat="0" applyFont="0" applyAlignment="0" applyProtection="0"/>
    <xf numFmtId="0" fontId="41" fillId="4" borderId="7" applyNumberFormat="0" applyFont="0" applyAlignment="0" applyProtection="0"/>
    <xf numFmtId="0" fontId="41" fillId="28" borderId="26" applyNumberFormat="0" applyFont="0" applyAlignment="0" applyProtection="0"/>
    <xf numFmtId="0" fontId="41" fillId="28" borderId="26" applyNumberFormat="0" applyFont="0" applyAlignment="0" applyProtection="0"/>
    <xf numFmtId="0" fontId="41" fillId="4" borderId="7" applyNumberFormat="0" applyFont="0" applyAlignment="0" applyProtection="0"/>
    <xf numFmtId="0" fontId="41" fillId="28" borderId="26" applyNumberFormat="0" applyFont="0" applyAlignment="0" applyProtection="0"/>
    <xf numFmtId="0" fontId="41" fillId="28" borderId="26" applyNumberFormat="0" applyFont="0" applyAlignment="0" applyProtection="0"/>
    <xf numFmtId="0" fontId="41" fillId="28" borderId="26" applyNumberFormat="0" applyFont="0" applyAlignment="0" applyProtection="0"/>
    <xf numFmtId="0" fontId="28" fillId="28" borderId="26" applyNumberFormat="0" applyFont="0" applyAlignment="0" applyProtection="0"/>
    <xf numFmtId="0" fontId="10" fillId="3" borderId="5" applyNumberFormat="0" applyAlignment="0" applyProtection="0"/>
    <xf numFmtId="0" fontId="52" fillId="39" borderId="25" applyNumberFormat="0" applyAlignment="0" applyProtection="0"/>
    <xf numFmtId="0" fontId="52" fillId="39" borderId="25" applyNumberFormat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56" fillId="0" borderId="27" applyNumberFormat="0" applyFill="0" applyAlignment="0" applyProtection="0"/>
    <xf numFmtId="0" fontId="14" fillId="0" borderId="8" applyNumberFormat="0" applyFill="0" applyAlignment="0" applyProtection="0"/>
    <xf numFmtId="0" fontId="56" fillId="0" borderId="27" applyNumberFormat="0" applyFill="0" applyAlignment="0" applyProtection="0"/>
    <xf numFmtId="0" fontId="56" fillId="0" borderId="27" applyNumberFormat="0" applyFill="0" applyAlignment="0" applyProtection="0"/>
    <xf numFmtId="0" fontId="57" fillId="0" borderId="0" applyNumberFormat="0" applyFill="0" applyBorder="0" applyAlignment="0" applyProtection="0"/>
    <xf numFmtId="165" fontId="28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9" fontId="28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2" fillId="5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2" fillId="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2" fillId="11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2" fillId="14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2" fillId="17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2" fillId="2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2" fillId="6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2" fillId="9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2" fillId="12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2" fillId="15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2" fillId="18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2" fillId="21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27" borderId="0" applyNumberFormat="0" applyBorder="0" applyAlignment="0" applyProtection="0"/>
    <xf numFmtId="0" fontId="42" fillId="27" borderId="0" applyNumberFormat="0" applyBorder="0" applyAlignment="0" applyProtection="0"/>
    <xf numFmtId="0" fontId="42" fillId="27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27" borderId="0" applyNumberFormat="0" applyBorder="0" applyAlignment="0" applyProtection="0"/>
    <xf numFmtId="0" fontId="42" fillId="27" borderId="0" applyNumberFormat="0" applyBorder="0" applyAlignment="0" applyProtection="0"/>
    <xf numFmtId="0" fontId="42" fillId="27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50" fillId="39" borderId="23" applyNumberFormat="0" applyAlignment="0" applyProtection="0"/>
    <xf numFmtId="0" fontId="50" fillId="39" borderId="23" applyNumberFormat="0" applyAlignment="0" applyProtection="0"/>
    <xf numFmtId="0" fontId="50" fillId="39" borderId="23" applyNumberFormat="0" applyAlignment="0" applyProtection="0"/>
    <xf numFmtId="0" fontId="51" fillId="40" borderId="24" applyNumberFormat="0" applyAlignment="0" applyProtection="0"/>
    <xf numFmtId="0" fontId="51" fillId="40" borderId="24" applyNumberFormat="0" applyAlignment="0" applyProtection="0"/>
    <xf numFmtId="0" fontId="51" fillId="40" borderId="24" applyNumberFormat="0" applyAlignment="0" applyProtection="0"/>
    <xf numFmtId="165" fontId="16" fillId="0" borderId="0" applyFon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54" fillId="41" borderId="0" applyNumberFormat="0" applyBorder="0" applyAlignment="0" applyProtection="0"/>
    <xf numFmtId="0" fontId="54" fillId="41" borderId="0" applyNumberFormat="0" applyBorder="0" applyAlignment="0" applyProtection="0"/>
    <xf numFmtId="0" fontId="54" fillId="41" borderId="0" applyNumberFormat="0" applyBorder="0" applyAlignment="0" applyProtection="0"/>
    <xf numFmtId="0" fontId="50" fillId="39" borderId="23" applyNumberFormat="0" applyAlignment="0" applyProtection="0"/>
    <xf numFmtId="0" fontId="53" fillId="31" borderId="23" applyNumberFormat="0" applyAlignment="0" applyProtection="0"/>
    <xf numFmtId="0" fontId="53" fillId="31" borderId="23" applyNumberFormat="0" applyAlignment="0" applyProtection="0"/>
    <xf numFmtId="0" fontId="53" fillId="31" borderId="23" applyNumberFormat="0" applyAlignment="0" applyProtection="0"/>
    <xf numFmtId="0" fontId="51" fillId="40" borderId="24" applyNumberFormat="0" applyAlignment="0" applyProtection="0"/>
    <xf numFmtId="0" fontId="54" fillId="41" borderId="0" applyNumberFormat="0" applyBorder="0" applyAlignment="0" applyProtection="0"/>
    <xf numFmtId="0" fontId="45" fillId="38" borderId="0" applyNumberFormat="0" applyBorder="0" applyAlignment="0" applyProtection="0"/>
    <xf numFmtId="0" fontId="46" fillId="0" borderId="19" applyNumberFormat="0" applyFill="0" applyAlignment="0" applyProtection="0"/>
    <xf numFmtId="0" fontId="46" fillId="0" borderId="19" applyNumberFormat="0" applyFill="0" applyAlignment="0" applyProtection="0"/>
    <xf numFmtId="0" fontId="46" fillId="0" borderId="19" applyNumberFormat="0" applyFill="0" applyAlignment="0" applyProtection="0"/>
    <xf numFmtId="0" fontId="55" fillId="31" borderId="0" applyNumberFormat="0" applyBorder="0" applyAlignment="0" applyProtection="0"/>
    <xf numFmtId="0" fontId="55" fillId="31" borderId="0" applyNumberFormat="0" applyBorder="0" applyAlignment="0" applyProtection="0"/>
    <xf numFmtId="0" fontId="55" fillId="31" borderId="0" applyNumberFormat="0" applyBorder="0" applyAlignment="0" applyProtection="0"/>
    <xf numFmtId="0" fontId="16" fillId="0" borderId="0"/>
    <xf numFmtId="0" fontId="41" fillId="0" borderId="0"/>
    <xf numFmtId="0" fontId="41" fillId="0" borderId="0"/>
    <xf numFmtId="0" fontId="16" fillId="0" borderId="0"/>
    <xf numFmtId="0" fontId="41" fillId="0" borderId="0"/>
    <xf numFmtId="0" fontId="41" fillId="0" borderId="0"/>
    <xf numFmtId="0" fontId="41" fillId="0" borderId="0"/>
    <xf numFmtId="0" fontId="2" fillId="0" borderId="0"/>
    <xf numFmtId="0" fontId="16" fillId="0" borderId="0"/>
    <xf numFmtId="0" fontId="16" fillId="0" borderId="0"/>
    <xf numFmtId="0" fontId="16" fillId="0" borderId="0"/>
    <xf numFmtId="0" fontId="16" fillId="28" borderId="26" applyNumberFormat="0" applyFont="0" applyAlignment="0" applyProtection="0"/>
    <xf numFmtId="0" fontId="41" fillId="28" borderId="26" applyNumberFormat="0" applyFont="0" applyAlignment="0" applyProtection="0"/>
    <xf numFmtId="0" fontId="41" fillId="28" borderId="26" applyNumberFormat="0" applyFont="0" applyAlignment="0" applyProtection="0"/>
    <xf numFmtId="0" fontId="41" fillId="28" borderId="26" applyNumberFormat="0" applyFont="0" applyAlignment="0" applyProtection="0"/>
    <xf numFmtId="0" fontId="41" fillId="28" borderId="26" applyNumberFormat="0" applyFont="0" applyAlignment="0" applyProtection="0"/>
    <xf numFmtId="0" fontId="41" fillId="28" borderId="26" applyNumberFormat="0" applyFont="0" applyAlignment="0" applyProtection="0"/>
    <xf numFmtId="0" fontId="41" fillId="28" borderId="26" applyNumberFormat="0" applyFont="0" applyAlignment="0" applyProtection="0"/>
    <xf numFmtId="0" fontId="41" fillId="28" borderId="26" applyNumberFormat="0" applyFont="0" applyAlignment="0" applyProtection="0"/>
    <xf numFmtId="0" fontId="41" fillId="28" borderId="26" applyNumberFormat="0" applyFont="0" applyAlignment="0" applyProtection="0"/>
    <xf numFmtId="0" fontId="41" fillId="28" borderId="26" applyNumberFormat="0" applyFont="0" applyAlignment="0" applyProtection="0"/>
    <xf numFmtId="0" fontId="41" fillId="28" borderId="26" applyNumberFormat="0" applyFont="0" applyAlignment="0" applyProtection="0"/>
    <xf numFmtId="0" fontId="2" fillId="4" borderId="7" applyNumberFormat="0" applyFont="0" applyAlignment="0" applyProtection="0"/>
    <xf numFmtId="0" fontId="41" fillId="28" borderId="26" applyNumberFormat="0" applyFont="0" applyAlignment="0" applyProtection="0"/>
    <xf numFmtId="0" fontId="41" fillId="28" borderId="26" applyNumberFormat="0" applyFont="0" applyAlignment="0" applyProtection="0"/>
    <xf numFmtId="0" fontId="41" fillId="28" borderId="26" applyNumberFormat="0" applyFont="0" applyAlignment="0" applyProtection="0"/>
    <xf numFmtId="0" fontId="41" fillId="28" borderId="26" applyNumberFormat="0" applyFont="0" applyAlignment="0" applyProtection="0"/>
    <xf numFmtId="0" fontId="41" fillId="28" borderId="26" applyNumberFormat="0" applyFont="0" applyAlignment="0" applyProtection="0"/>
    <xf numFmtId="0" fontId="41" fillId="28" borderId="26" applyNumberFormat="0" applyFont="0" applyAlignment="0" applyProtection="0"/>
    <xf numFmtId="0" fontId="41" fillId="28" borderId="26" applyNumberFormat="0" applyFont="0" applyAlignment="0" applyProtection="0"/>
    <xf numFmtId="0" fontId="2" fillId="4" borderId="7" applyNumberFormat="0" applyFont="0" applyAlignment="0" applyProtection="0"/>
    <xf numFmtId="0" fontId="16" fillId="28" borderId="26" applyNumberFormat="0" applyFont="0" applyAlignment="0" applyProtection="0"/>
    <xf numFmtId="0" fontId="55" fillId="31" borderId="0" applyNumberFormat="0" applyBorder="0" applyAlignment="0" applyProtection="0"/>
    <xf numFmtId="0" fontId="52" fillId="39" borderId="25" applyNumberFormat="0" applyAlignment="0" applyProtection="0"/>
    <xf numFmtId="0" fontId="52" fillId="39" borderId="25" applyNumberFormat="0" applyAlignment="0" applyProtection="0"/>
    <xf numFmtId="0" fontId="52" fillId="39" borderId="25" applyNumberFormat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56" fillId="0" borderId="27" applyNumberFormat="0" applyFill="0" applyAlignment="0" applyProtection="0"/>
    <xf numFmtId="0" fontId="56" fillId="0" borderId="27" applyNumberFormat="0" applyFill="0" applyAlignment="0" applyProtection="0"/>
    <xf numFmtId="0" fontId="56" fillId="0" borderId="27" applyNumberFormat="0" applyFill="0" applyAlignment="0" applyProtection="0"/>
    <xf numFmtId="165" fontId="16" fillId="0" borderId="0" applyFont="0" applyFill="0" applyBorder="0" applyAlignment="0" applyProtection="0"/>
    <xf numFmtId="0" fontId="42" fillId="33" borderId="0" applyNumberFormat="0" applyBorder="0" applyAlignment="0" applyProtection="0"/>
    <xf numFmtId="0" fontId="42" fillId="34" borderId="0" applyNumberFormat="0" applyBorder="0" applyAlignment="0" applyProtection="0"/>
    <xf numFmtId="0" fontId="42" fillId="35" borderId="0" applyNumberFormat="0" applyBorder="0" applyAlignment="0" applyProtection="0"/>
    <xf numFmtId="0" fontId="42" fillId="36" borderId="0" applyNumberFormat="0" applyBorder="0" applyAlignment="0" applyProtection="0"/>
    <xf numFmtId="0" fontId="42" fillId="33" borderId="0" applyNumberFormat="0" applyBorder="0" applyAlignment="0" applyProtection="0"/>
    <xf numFmtId="0" fontId="42" fillId="37" borderId="0" applyNumberFormat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1" fillId="0" borderId="0"/>
  </cellStyleXfs>
  <cellXfs count="170">
    <xf numFmtId="0" fontId="0" fillId="0" borderId="0" xfId="0"/>
    <xf numFmtId="0" fontId="17" fillId="0" borderId="0" xfId="2" applyFont="1" applyFill="1" applyBorder="1"/>
    <xf numFmtId="0" fontId="17" fillId="0" borderId="0" xfId="2" applyFont="1" applyFill="1"/>
    <xf numFmtId="0" fontId="17" fillId="0" borderId="9" xfId="2" applyFont="1" applyFill="1" applyBorder="1" applyAlignment="1">
      <alignment wrapText="1"/>
    </xf>
    <xf numFmtId="0" fontId="20" fillId="0" borderId="9" xfId="2" applyFont="1" applyFill="1" applyBorder="1" applyAlignment="1">
      <alignment wrapText="1"/>
    </xf>
    <xf numFmtId="0" fontId="21" fillId="0" borderId="9" xfId="2" applyFont="1" applyFill="1" applyBorder="1" applyAlignment="1">
      <alignment horizontal="center"/>
    </xf>
    <xf numFmtId="1" fontId="21" fillId="0" borderId="9" xfId="2" applyNumberFormat="1" applyFont="1" applyFill="1" applyBorder="1" applyAlignment="1">
      <alignment horizontal="center"/>
    </xf>
    <xf numFmtId="2" fontId="22" fillId="0" borderId="9" xfId="2" applyNumberFormat="1" applyFont="1" applyFill="1" applyBorder="1" applyAlignment="1">
      <alignment horizontal="center" wrapText="1"/>
    </xf>
    <xf numFmtId="3" fontId="21" fillId="0" borderId="9" xfId="2" applyNumberFormat="1" applyFont="1" applyFill="1" applyBorder="1" applyAlignment="1">
      <alignment horizontal="center"/>
    </xf>
    <xf numFmtId="0" fontId="21" fillId="0" borderId="9" xfId="2" applyFont="1" applyFill="1" applyBorder="1"/>
    <xf numFmtId="166" fontId="21" fillId="0" borderId="9" xfId="2" applyNumberFormat="1" applyFont="1" applyFill="1" applyBorder="1" applyAlignment="1">
      <alignment horizontal="center"/>
    </xf>
    <xf numFmtId="0" fontId="17" fillId="0" borderId="9" xfId="2" applyFont="1" applyFill="1" applyBorder="1"/>
    <xf numFmtId="3" fontId="24" fillId="0" borderId="9" xfId="2" applyNumberFormat="1" applyFont="1" applyFill="1" applyBorder="1" applyAlignment="1">
      <alignment horizontal="center"/>
    </xf>
    <xf numFmtId="166" fontId="24" fillId="0" borderId="9" xfId="2" applyNumberFormat="1" applyFont="1" applyFill="1" applyBorder="1" applyAlignment="1">
      <alignment horizontal="center"/>
    </xf>
    <xf numFmtId="0" fontId="17" fillId="0" borderId="9" xfId="0" applyFont="1" applyFill="1" applyBorder="1"/>
    <xf numFmtId="3" fontId="26" fillId="0" borderId="9" xfId="2" applyNumberFormat="1" applyFont="1" applyFill="1" applyBorder="1" applyAlignment="1">
      <alignment horizontal="center"/>
    </xf>
    <xf numFmtId="166" fontId="26" fillId="0" borderId="9" xfId="2" applyNumberFormat="1" applyFont="1" applyFill="1" applyBorder="1" applyAlignment="1">
      <alignment horizontal="center"/>
    </xf>
    <xf numFmtId="0" fontId="17" fillId="0" borderId="0" xfId="0" applyFont="1" applyFill="1" applyBorder="1"/>
    <xf numFmtId="0" fontId="17" fillId="0" borderId="0" xfId="0" applyFont="1" applyFill="1"/>
    <xf numFmtId="3" fontId="17" fillId="0" borderId="0" xfId="0" applyNumberFormat="1" applyFont="1" applyFill="1" applyBorder="1"/>
    <xf numFmtId="3" fontId="17" fillId="0" borderId="0" xfId="0" applyNumberFormat="1" applyFont="1" applyFill="1"/>
    <xf numFmtId="0" fontId="31" fillId="0" borderId="0" xfId="0" applyFont="1" applyFill="1" applyBorder="1"/>
    <xf numFmtId="0" fontId="30" fillId="0" borderId="0" xfId="0" applyFont="1" applyFill="1" applyBorder="1"/>
    <xf numFmtId="0" fontId="20" fillId="0" borderId="0" xfId="0" applyFont="1" applyFill="1" applyBorder="1"/>
    <xf numFmtId="3" fontId="20" fillId="0" borderId="0" xfId="0" applyNumberFormat="1" applyFont="1" applyFill="1" applyBorder="1" applyAlignment="1">
      <alignment horizontal="center"/>
    </xf>
    <xf numFmtId="2" fontId="20" fillId="0" borderId="0" xfId="0" applyNumberFormat="1" applyFont="1" applyFill="1" applyBorder="1" applyAlignment="1">
      <alignment horizontal="center"/>
    </xf>
    <xf numFmtId="1" fontId="20" fillId="0" borderId="0" xfId="0" applyNumberFormat="1" applyFont="1" applyFill="1" applyBorder="1" applyAlignment="1">
      <alignment horizontal="center"/>
    </xf>
    <xf numFmtId="0" fontId="32" fillId="0" borderId="0" xfId="0" applyFont="1" applyFill="1" applyBorder="1"/>
    <xf numFmtId="164" fontId="17" fillId="0" borderId="0" xfId="1" applyFont="1" applyFill="1" applyBorder="1"/>
    <xf numFmtId="0" fontId="36" fillId="0" borderId="0" xfId="0" applyFont="1"/>
    <xf numFmtId="0" fontId="38" fillId="0" borderId="0" xfId="0" applyFont="1"/>
    <xf numFmtId="0" fontId="39" fillId="0" borderId="0" xfId="0" applyFont="1"/>
    <xf numFmtId="0" fontId="40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3" fontId="0" fillId="0" borderId="0" xfId="0" applyNumberFormat="1" applyAlignment="1">
      <alignment horizontal="left"/>
    </xf>
    <xf numFmtId="3" fontId="0" fillId="0" borderId="0" xfId="0" applyNumberFormat="1"/>
    <xf numFmtId="0" fontId="16" fillId="0" borderId="0" xfId="0" applyFont="1"/>
    <xf numFmtId="49" fontId="58" fillId="0" borderId="0" xfId="0" applyNumberFormat="1" applyFont="1" applyFill="1" applyBorder="1"/>
    <xf numFmtId="0" fontId="0" fillId="0" borderId="0" xfId="0" applyAlignment="1">
      <alignment horizontal="center"/>
    </xf>
    <xf numFmtId="3" fontId="24" fillId="0" borderId="9" xfId="0" applyNumberFormat="1" applyFont="1" applyFill="1" applyBorder="1" applyAlignment="1">
      <alignment horizontal="center"/>
    </xf>
    <xf numFmtId="2" fontId="24" fillId="0" borderId="9" xfId="0" applyNumberFormat="1" applyFont="1" applyFill="1" applyBorder="1" applyAlignment="1">
      <alignment horizontal="center"/>
    </xf>
    <xf numFmtId="0" fontId="31" fillId="23" borderId="9" xfId="2" applyFont="1" applyFill="1" applyBorder="1"/>
    <xf numFmtId="0" fontId="25" fillId="0" borderId="9" xfId="0" applyFont="1" applyFill="1" applyBorder="1"/>
    <xf numFmtId="3" fontId="25" fillId="24" borderId="9" xfId="0" applyNumberFormat="1" applyFont="1" applyFill="1" applyBorder="1" applyAlignment="1">
      <alignment horizontal="center"/>
    </xf>
    <xf numFmtId="2" fontId="25" fillId="24" borderId="9" xfId="0" applyNumberFormat="1" applyFont="1" applyFill="1" applyBorder="1" applyAlignment="1">
      <alignment horizontal="center"/>
    </xf>
    <xf numFmtId="1" fontId="25" fillId="24" borderId="9" xfId="0" applyNumberFormat="1" applyFont="1" applyFill="1" applyBorder="1" applyAlignment="1">
      <alignment horizontal="center"/>
    </xf>
    <xf numFmtId="2" fontId="24" fillId="25" borderId="9" xfId="0" applyNumberFormat="1" applyFont="1" applyFill="1" applyBorder="1" applyAlignment="1">
      <alignment horizontal="center"/>
    </xf>
    <xf numFmtId="2" fontId="25" fillId="0" borderId="9" xfId="0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0" fontId="0" fillId="0" borderId="9" xfId="0" applyBorder="1" applyAlignment="1">
      <alignment wrapText="1"/>
    </xf>
    <xf numFmtId="0" fontId="34" fillId="0" borderId="9" xfId="0" applyFont="1" applyBorder="1" applyAlignment="1">
      <alignment wrapText="1"/>
    </xf>
    <xf numFmtId="0" fontId="26" fillId="0" borderId="9" xfId="0" applyFont="1" applyBorder="1"/>
    <xf numFmtId="0" fontId="26" fillId="0" borderId="9" xfId="0" applyFont="1" applyBorder="1" applyAlignment="1">
      <alignment wrapText="1"/>
    </xf>
    <xf numFmtId="49" fontId="60" fillId="0" borderId="10" xfId="0" applyNumberFormat="1" applyFont="1" applyFill="1" applyBorder="1"/>
    <xf numFmtId="49" fontId="60" fillId="0" borderId="9" xfId="0" applyNumberFormat="1" applyFont="1" applyFill="1" applyBorder="1"/>
    <xf numFmtId="4" fontId="61" fillId="0" borderId="9" xfId="0" applyNumberFormat="1" applyFont="1" applyFill="1" applyBorder="1"/>
    <xf numFmtId="4" fontId="61" fillId="0" borderId="12" xfId="0" applyNumberFormat="1" applyFont="1" applyFill="1" applyBorder="1"/>
    <xf numFmtId="0" fontId="16" fillId="0" borderId="0" xfId="0" applyFont="1" applyFill="1" applyBorder="1"/>
    <xf numFmtId="3" fontId="36" fillId="0" borderId="0" xfId="0" applyNumberFormat="1" applyFont="1" applyFill="1" applyBorder="1" applyAlignment="1">
      <alignment horizontal="center"/>
    </xf>
    <xf numFmtId="4" fontId="61" fillId="0" borderId="13" xfId="0" applyNumberFormat="1" applyFont="1" applyFill="1" applyBorder="1"/>
    <xf numFmtId="0" fontId="36" fillId="0" borderId="0" xfId="0" applyFont="1" applyFill="1" applyBorder="1" applyAlignment="1">
      <alignment horizontal="center"/>
    </xf>
    <xf numFmtId="49" fontId="59" fillId="42" borderId="9" xfId="0" applyNumberFormat="1" applyFont="1" applyFill="1" applyBorder="1" applyAlignment="1">
      <alignment horizontal="center"/>
    </xf>
    <xf numFmtId="0" fontId="59" fillId="42" borderId="9" xfId="0" applyFont="1" applyFill="1" applyBorder="1" applyAlignment="1">
      <alignment horizontal="center"/>
    </xf>
    <xf numFmtId="169" fontId="27" fillId="0" borderId="9" xfId="1" applyNumberFormat="1" applyFont="1" applyFill="1" applyBorder="1" applyAlignment="1">
      <alignment horizontal="center" vertical="center"/>
    </xf>
    <xf numFmtId="0" fontId="37" fillId="0" borderId="0" xfId="2" applyFont="1" applyFill="1" applyBorder="1"/>
    <xf numFmtId="169" fontId="27" fillId="0" borderId="9" xfId="0" applyNumberFormat="1" applyFont="1" applyFill="1" applyBorder="1" applyAlignment="1">
      <alignment horizontal="center" vertical="center"/>
    </xf>
    <xf numFmtId="3" fontId="21" fillId="0" borderId="9" xfId="0" applyNumberFormat="1" applyFont="1" applyFill="1" applyBorder="1" applyAlignment="1">
      <alignment horizontal="center" vertical="center"/>
    </xf>
    <xf numFmtId="0" fontId="35" fillId="0" borderId="9" xfId="0" applyFont="1" applyBorder="1" applyAlignment="1">
      <alignment horizontal="center" vertical="center"/>
    </xf>
    <xf numFmtId="0" fontId="18" fillId="0" borderId="0" xfId="2" applyFont="1" applyFill="1" applyBorder="1" applyAlignment="1"/>
    <xf numFmtId="170" fontId="26" fillId="0" borderId="9" xfId="0" applyNumberFormat="1" applyFont="1" applyFill="1" applyBorder="1" applyAlignment="1">
      <alignment horizontal="center" vertical="center"/>
    </xf>
    <xf numFmtId="0" fontId="21" fillId="0" borderId="9" xfId="2" applyFont="1" applyFill="1" applyBorder="1" applyAlignment="1">
      <alignment horizontal="center" vertical="center"/>
    </xf>
    <xf numFmtId="1" fontId="21" fillId="0" borderId="9" xfId="2" applyNumberFormat="1" applyFont="1" applyFill="1" applyBorder="1" applyAlignment="1">
      <alignment horizontal="center" vertical="center"/>
    </xf>
    <xf numFmtId="0" fontId="26" fillId="0" borderId="0" xfId="0" applyFont="1"/>
    <xf numFmtId="167" fontId="21" fillId="0" borderId="9" xfId="0" applyNumberFormat="1" applyFont="1" applyFill="1" applyBorder="1" applyAlignment="1">
      <alignment horizontal="center" vertical="center"/>
    </xf>
    <xf numFmtId="3" fontId="25" fillId="0" borderId="9" xfId="0" applyNumberFormat="1" applyFont="1" applyFill="1" applyBorder="1" applyAlignment="1">
      <alignment horizontal="right" vertical="center"/>
    </xf>
    <xf numFmtId="3" fontId="21" fillId="0" borderId="9" xfId="0" applyNumberFormat="1" applyFont="1" applyFill="1" applyBorder="1" applyAlignment="1">
      <alignment horizontal="right" vertical="center"/>
    </xf>
    <xf numFmtId="169" fontId="27" fillId="0" borderId="9" xfId="0" applyNumberFormat="1" applyFont="1" applyFill="1" applyBorder="1" applyAlignment="1">
      <alignment vertical="center"/>
    </xf>
    <xf numFmtId="170" fontId="26" fillId="0" borderId="9" xfId="0" applyNumberFormat="1" applyFont="1" applyFill="1" applyBorder="1" applyAlignment="1">
      <alignment vertical="center"/>
    </xf>
    <xf numFmtId="4" fontId="61" fillId="0" borderId="9" xfId="0" applyNumberFormat="1" applyFont="1" applyFill="1" applyBorder="1" applyAlignment="1">
      <alignment horizontal="right"/>
    </xf>
    <xf numFmtId="3" fontId="61" fillId="0" borderId="9" xfId="0" applyNumberFormat="1" applyFont="1" applyFill="1" applyBorder="1" applyAlignment="1">
      <alignment horizontal="right"/>
    </xf>
    <xf numFmtId="0" fontId="32" fillId="0" borderId="9" xfId="0" applyFont="1" applyFill="1" applyBorder="1"/>
    <xf numFmtId="0" fontId="32" fillId="0" borderId="9" xfId="0" applyFont="1" applyFill="1" applyBorder="1" applyAlignment="1">
      <alignment horizontal="center" vertical="center"/>
    </xf>
    <xf numFmtId="171" fontId="17" fillId="0" borderId="9" xfId="0" applyNumberFormat="1" applyFont="1" applyFill="1" applyBorder="1"/>
    <xf numFmtId="17" fontId="32" fillId="0" borderId="9" xfId="0" applyNumberFormat="1" applyFont="1" applyFill="1" applyBorder="1" applyAlignment="1">
      <alignment horizontal="center" vertical="center"/>
    </xf>
    <xf numFmtId="0" fontId="23" fillId="0" borderId="9" xfId="2" applyFont="1" applyFill="1" applyBorder="1"/>
    <xf numFmtId="0" fontId="62" fillId="0" borderId="0" xfId="0" applyFont="1" applyFill="1"/>
    <xf numFmtId="0" fontId="63" fillId="0" borderId="0" xfId="0" applyFont="1" applyFill="1"/>
    <xf numFmtId="0" fontId="62" fillId="0" borderId="9" xfId="0" applyFont="1" applyFill="1" applyBorder="1" applyAlignment="1">
      <alignment wrapText="1"/>
    </xf>
    <xf numFmtId="0" fontId="70" fillId="0" borderId="9" xfId="0" applyFont="1" applyFill="1" applyBorder="1" applyAlignment="1">
      <alignment wrapText="1"/>
    </xf>
    <xf numFmtId="0" fontId="65" fillId="0" borderId="9" xfId="2" applyFont="1" applyFill="1" applyBorder="1" applyAlignment="1">
      <alignment horizontal="center"/>
    </xf>
    <xf numFmtId="1" fontId="65" fillId="0" borderId="9" xfId="2" applyNumberFormat="1" applyFont="1" applyFill="1" applyBorder="1" applyAlignment="1">
      <alignment horizontal="center"/>
    </xf>
    <xf numFmtId="0" fontId="72" fillId="0" borderId="9" xfId="0" applyFont="1" applyFill="1" applyBorder="1"/>
    <xf numFmtId="3" fontId="65" fillId="0" borderId="9" xfId="0" applyNumberFormat="1" applyFont="1" applyFill="1" applyBorder="1" applyAlignment="1">
      <alignment horizontal="center"/>
    </xf>
    <xf numFmtId="4" fontId="65" fillId="0" borderId="9" xfId="0" applyNumberFormat="1" applyFont="1" applyFill="1" applyBorder="1" applyAlignment="1">
      <alignment horizontal="center"/>
    </xf>
    <xf numFmtId="0" fontId="65" fillId="0" borderId="9" xfId="0" applyFont="1" applyFill="1" applyBorder="1"/>
    <xf numFmtId="2" fontId="65" fillId="0" borderId="9" xfId="0" applyNumberFormat="1" applyFont="1" applyFill="1" applyBorder="1" applyAlignment="1">
      <alignment horizontal="center"/>
    </xf>
    <xf numFmtId="0" fontId="62" fillId="0" borderId="9" xfId="0" applyFont="1" applyFill="1" applyBorder="1"/>
    <xf numFmtId="3" fontId="73" fillId="0" borderId="9" xfId="0" applyNumberFormat="1" applyFont="1" applyFill="1" applyBorder="1" applyAlignment="1">
      <alignment horizontal="center"/>
    </xf>
    <xf numFmtId="2" fontId="73" fillId="0" borderId="9" xfId="0" applyNumberFormat="1" applyFont="1" applyFill="1" applyBorder="1" applyAlignment="1">
      <alignment horizontal="center"/>
    </xf>
    <xf numFmtId="0" fontId="70" fillId="0" borderId="9" xfId="0" applyFont="1" applyFill="1" applyBorder="1"/>
    <xf numFmtId="3" fontId="71" fillId="0" borderId="9" xfId="0" applyNumberFormat="1" applyFont="1" applyFill="1" applyBorder="1" applyAlignment="1">
      <alignment horizontal="center"/>
    </xf>
    <xf numFmtId="2" fontId="71" fillId="0" borderId="9" xfId="0" applyNumberFormat="1" applyFont="1" applyFill="1" applyBorder="1" applyAlignment="1">
      <alignment horizontal="center"/>
    </xf>
    <xf numFmtId="1" fontId="71" fillId="0" borderId="9" xfId="0" applyNumberFormat="1" applyFont="1" applyFill="1" applyBorder="1" applyAlignment="1">
      <alignment horizontal="center"/>
    </xf>
    <xf numFmtId="2" fontId="71" fillId="0" borderId="9" xfId="0" applyNumberFormat="1" applyFont="1" applyFill="1" applyBorder="1" applyAlignment="1">
      <alignment horizontal="center" wrapText="1"/>
    </xf>
    <xf numFmtId="166" fontId="65" fillId="0" borderId="9" xfId="0" applyNumberFormat="1" applyFont="1" applyFill="1" applyBorder="1" applyAlignment="1">
      <alignment horizontal="center"/>
    </xf>
    <xf numFmtId="166" fontId="73" fillId="0" borderId="9" xfId="0" applyNumberFormat="1" applyFont="1" applyFill="1" applyBorder="1" applyAlignment="1">
      <alignment horizontal="center"/>
    </xf>
    <xf numFmtId="0" fontId="62" fillId="0" borderId="9" xfId="2" applyFont="1" applyFill="1" applyBorder="1"/>
    <xf numFmtId="0" fontId="74" fillId="0" borderId="9" xfId="0" applyFont="1" applyFill="1" applyBorder="1"/>
    <xf numFmtId="166" fontId="70" fillId="0" borderId="9" xfId="0" applyNumberFormat="1" applyFont="1" applyFill="1" applyBorder="1" applyAlignment="1">
      <alignment horizontal="center"/>
    </xf>
    <xf numFmtId="0" fontId="76" fillId="0" borderId="14" xfId="0" applyFont="1" applyFill="1" applyBorder="1"/>
    <xf numFmtId="0" fontId="77" fillId="0" borderId="14" xfId="0" applyFont="1" applyFill="1" applyBorder="1"/>
    <xf numFmtId="3" fontId="77" fillId="0" borderId="0" xfId="0" applyNumberFormat="1" applyFont="1" applyFill="1" applyBorder="1" applyAlignment="1">
      <alignment horizontal="right"/>
    </xf>
    <xf numFmtId="3" fontId="76" fillId="0" borderId="15" xfId="0" applyNumberFormat="1" applyFont="1" applyFill="1" applyBorder="1" applyAlignment="1">
      <alignment horizontal="right"/>
    </xf>
    <xf numFmtId="3" fontId="78" fillId="0" borderId="0" xfId="0" applyNumberFormat="1" applyFont="1" applyFill="1" applyBorder="1" applyAlignment="1">
      <alignment horizontal="right"/>
    </xf>
    <xf numFmtId="3" fontId="76" fillId="0" borderId="0" xfId="0" applyNumberFormat="1" applyFont="1" applyFill="1" applyBorder="1" applyAlignment="1">
      <alignment horizontal="right"/>
    </xf>
    <xf numFmtId="0" fontId="79" fillId="0" borderId="0" xfId="0" applyFont="1" applyFill="1"/>
    <xf numFmtId="0" fontId="80" fillId="0" borderId="16" xfId="0" applyFont="1" applyFill="1" applyBorder="1" applyAlignment="1">
      <alignment horizontal="center"/>
    </xf>
    <xf numFmtId="3" fontId="80" fillId="0" borderId="17" xfId="0" applyNumberFormat="1" applyFont="1" applyFill="1" applyBorder="1" applyAlignment="1">
      <alignment horizontal="right"/>
    </xf>
    <xf numFmtId="3" fontId="80" fillId="0" borderId="18" xfId="0" applyNumberFormat="1" applyFont="1" applyFill="1" applyBorder="1" applyAlignment="1">
      <alignment horizontal="right"/>
    </xf>
    <xf numFmtId="0" fontId="62" fillId="43" borderId="0" xfId="0" applyFont="1" applyFill="1"/>
    <xf numFmtId="3" fontId="62" fillId="43" borderId="0" xfId="0" applyNumberFormat="1" applyFont="1" applyFill="1"/>
    <xf numFmtId="49" fontId="66" fillId="43" borderId="9" xfId="0" applyNumberFormat="1" applyFont="1" applyFill="1" applyBorder="1" applyAlignment="1">
      <alignment horizontal="left"/>
    </xf>
    <xf numFmtId="3" fontId="66" fillId="43" borderId="9" xfId="0" applyNumberFormat="1" applyFont="1" applyFill="1" applyBorder="1" applyAlignment="1">
      <alignment horizontal="right"/>
    </xf>
    <xf numFmtId="49" fontId="66" fillId="43" borderId="9" xfId="0" applyNumberFormat="1" applyFont="1" applyFill="1" applyBorder="1" applyAlignment="1">
      <alignment horizontal="right"/>
    </xf>
    <xf numFmtId="49" fontId="67" fillId="43" borderId="9" xfId="0" applyNumberFormat="1" applyFont="1" applyFill="1" applyBorder="1"/>
    <xf numFmtId="3" fontId="68" fillId="43" borderId="9" xfId="0" applyNumberFormat="1" applyFont="1" applyFill="1" applyBorder="1" applyAlignment="1">
      <alignment horizontal="right"/>
    </xf>
    <xf numFmtId="49" fontId="67" fillId="43" borderId="28" xfId="0" applyNumberFormat="1" applyFont="1" applyFill="1" applyBorder="1"/>
    <xf numFmtId="168" fontId="68" fillId="43" borderId="0" xfId="170" applyNumberFormat="1" applyFont="1" applyFill="1" applyBorder="1"/>
    <xf numFmtId="49" fontId="67" fillId="43" borderId="0" xfId="0" applyNumberFormat="1" applyFont="1" applyFill="1" applyBorder="1"/>
    <xf numFmtId="0" fontId="63" fillId="43" borderId="0" xfId="0" applyFont="1" applyFill="1"/>
    <xf numFmtId="3" fontId="68" fillId="43" borderId="9" xfId="0" applyNumberFormat="1" applyFont="1" applyFill="1" applyBorder="1"/>
    <xf numFmtId="168" fontId="68" fillId="43" borderId="9" xfId="170" applyNumberFormat="1" applyFont="1" applyFill="1" applyBorder="1" applyAlignment="1">
      <alignment horizontal="center"/>
    </xf>
    <xf numFmtId="49" fontId="75" fillId="0" borderId="29" xfId="0" applyNumberFormat="1" applyFont="1" applyFill="1" applyBorder="1" applyAlignment="1">
      <alignment horizontal="center"/>
    </xf>
    <xf numFmtId="49" fontId="75" fillId="0" borderId="30" xfId="0" applyNumberFormat="1" applyFont="1" applyFill="1" applyBorder="1" applyAlignment="1">
      <alignment horizontal="center"/>
    </xf>
    <xf numFmtId="0" fontId="75" fillId="0" borderId="31" xfId="0" applyFont="1" applyFill="1" applyBorder="1" applyAlignment="1">
      <alignment horizontal="center"/>
    </xf>
    <xf numFmtId="0" fontId="76" fillId="0" borderId="29" xfId="0" applyFont="1" applyFill="1" applyBorder="1"/>
    <xf numFmtId="3" fontId="76" fillId="0" borderId="30" xfId="0" applyNumberFormat="1" applyFont="1" applyFill="1" applyBorder="1" applyAlignment="1">
      <alignment horizontal="right"/>
    </xf>
    <xf numFmtId="3" fontId="76" fillId="0" borderId="31" xfId="0" applyNumberFormat="1" applyFont="1" applyFill="1" applyBorder="1" applyAlignment="1">
      <alignment horizontal="right"/>
    </xf>
    <xf numFmtId="0" fontId="80" fillId="0" borderId="32" xfId="0" applyFont="1" applyFill="1" applyBorder="1" applyAlignment="1">
      <alignment horizontal="center"/>
    </xf>
    <xf numFmtId="3" fontId="80" fillId="0" borderId="33" xfId="0" applyNumberFormat="1" applyFont="1" applyFill="1" applyBorder="1" applyAlignment="1">
      <alignment horizontal="right"/>
    </xf>
    <xf numFmtId="3" fontId="80" fillId="0" borderId="34" xfId="0" applyNumberFormat="1" applyFont="1" applyFill="1" applyBorder="1" applyAlignment="1">
      <alignment horizontal="right"/>
    </xf>
    <xf numFmtId="0" fontId="25" fillId="0" borderId="9" xfId="2" applyFont="1" applyFill="1" applyBorder="1" applyAlignment="1">
      <alignment vertical="center" wrapText="1"/>
    </xf>
    <xf numFmtId="3" fontId="25" fillId="0" borderId="9" xfId="2" applyNumberFormat="1" applyFont="1" applyFill="1" applyBorder="1" applyAlignment="1">
      <alignment horizontal="center" vertical="center"/>
    </xf>
    <xf numFmtId="166" fontId="25" fillId="0" borderId="9" xfId="2" applyNumberFormat="1" applyFont="1" applyFill="1" applyBorder="1" applyAlignment="1">
      <alignment horizontal="center" vertical="center"/>
    </xf>
    <xf numFmtId="166" fontId="27" fillId="0" borderId="9" xfId="2" applyNumberFormat="1" applyFont="1" applyFill="1" applyBorder="1" applyAlignment="1">
      <alignment horizontal="center" vertical="center"/>
    </xf>
    <xf numFmtId="0" fontId="29" fillId="0" borderId="9" xfId="2" applyFont="1" applyFill="1" applyBorder="1" applyAlignment="1">
      <alignment vertical="center"/>
    </xf>
    <xf numFmtId="3" fontId="29" fillId="44" borderId="9" xfId="2" applyNumberFormat="1" applyFont="1" applyFill="1" applyBorder="1" applyAlignment="1">
      <alignment horizontal="center" vertical="center"/>
    </xf>
    <xf numFmtId="166" fontId="81" fillId="0" borderId="9" xfId="336" applyNumberFormat="1" applyFont="1" applyBorder="1" applyAlignment="1">
      <alignment horizontal="center" vertical="center"/>
    </xf>
    <xf numFmtId="166" fontId="29" fillId="0" borderId="9" xfId="2" applyNumberFormat="1" applyFont="1" applyFill="1" applyBorder="1" applyAlignment="1">
      <alignment horizontal="center" vertical="center"/>
    </xf>
    <xf numFmtId="3" fontId="82" fillId="0" borderId="33" xfId="0" applyNumberFormat="1" applyFont="1" applyFill="1" applyBorder="1" applyAlignment="1">
      <alignment horizontal="right"/>
    </xf>
    <xf numFmtId="0" fontId="20" fillId="0" borderId="9" xfId="2" applyFont="1" applyFill="1" applyBorder="1" applyAlignment="1">
      <alignment horizontal="center" vertical="center"/>
    </xf>
    <xf numFmtId="0" fontId="19" fillId="0" borderId="10" xfId="2" applyFont="1" applyFill="1" applyBorder="1" applyAlignment="1">
      <alignment horizontal="center" vertical="center"/>
    </xf>
    <xf numFmtId="0" fontId="19" fillId="0" borderId="11" xfId="2" applyFont="1" applyFill="1" applyBorder="1" applyAlignment="1">
      <alignment horizontal="center" vertical="center"/>
    </xf>
    <xf numFmtId="0" fontId="19" fillId="0" borderId="12" xfId="2" applyFont="1" applyFill="1" applyBorder="1" applyAlignment="1">
      <alignment horizontal="center" vertical="center"/>
    </xf>
    <xf numFmtId="0" fontId="18" fillId="0" borderId="0" xfId="2" applyFont="1" applyFill="1" applyBorder="1" applyAlignment="1">
      <alignment horizontal="center"/>
    </xf>
    <xf numFmtId="0" fontId="65" fillId="43" borderId="9" xfId="2" applyFont="1" applyFill="1" applyBorder="1" applyAlignment="1">
      <alignment horizontal="center"/>
    </xf>
    <xf numFmtId="0" fontId="64" fillId="43" borderId="9" xfId="2" applyFont="1" applyFill="1" applyBorder="1" applyAlignment="1">
      <alignment horizontal="center"/>
    </xf>
    <xf numFmtId="0" fontId="70" fillId="0" borderId="9" xfId="2" applyFont="1" applyFill="1" applyBorder="1" applyAlignment="1">
      <alignment horizontal="center" vertical="center"/>
    </xf>
    <xf numFmtId="0" fontId="69" fillId="0" borderId="10" xfId="0" applyFont="1" applyFill="1" applyBorder="1" applyAlignment="1">
      <alignment horizontal="center" vertical="center"/>
    </xf>
    <xf numFmtId="0" fontId="69" fillId="0" borderId="11" xfId="0" applyFont="1" applyFill="1" applyBorder="1" applyAlignment="1">
      <alignment horizontal="center" vertical="center"/>
    </xf>
    <xf numFmtId="0" fontId="69" fillId="0" borderId="12" xfId="0" applyFont="1" applyFill="1" applyBorder="1" applyAlignment="1">
      <alignment horizontal="center" vertical="center"/>
    </xf>
    <xf numFmtId="0" fontId="70" fillId="0" borderId="9" xfId="0" applyFont="1" applyFill="1" applyBorder="1" applyAlignment="1">
      <alignment horizontal="center" vertical="center" wrapText="1"/>
    </xf>
    <xf numFmtId="0" fontId="33" fillId="0" borderId="10" xfId="0" applyFont="1" applyBorder="1" applyAlignment="1">
      <alignment horizontal="center" vertical="center" wrapText="1"/>
    </xf>
    <xf numFmtId="0" fontId="33" fillId="0" borderId="11" xfId="0" applyFont="1" applyBorder="1" applyAlignment="1">
      <alignment horizontal="center" vertical="center" wrapText="1"/>
    </xf>
    <xf numFmtId="0" fontId="33" fillId="0" borderId="12" xfId="0" applyFont="1" applyBorder="1" applyAlignment="1">
      <alignment horizontal="center" vertical="center" wrapText="1"/>
    </xf>
    <xf numFmtId="0" fontId="36" fillId="0" borderId="0" xfId="0" applyFont="1" applyBorder="1" applyAlignment="1">
      <alignment horizontal="center" vertical="center"/>
    </xf>
    <xf numFmtId="3" fontId="36" fillId="0" borderId="0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horizontal="center"/>
    </xf>
    <xf numFmtId="3" fontId="17" fillId="0" borderId="0" xfId="2" applyNumberFormat="1" applyFont="1" applyFill="1" applyBorder="1"/>
  </cellXfs>
  <cellStyles count="337">
    <cellStyle name="%20 - Vurgu1 2" xfId="3" xr:uid="{00000000-0005-0000-0000-000000000000}"/>
    <cellStyle name="%20 - Vurgu2 2" xfId="4" xr:uid="{00000000-0005-0000-0000-000001000000}"/>
    <cellStyle name="%20 - Vurgu3 2" xfId="5" xr:uid="{00000000-0005-0000-0000-000002000000}"/>
    <cellStyle name="%20 - Vurgu4 2" xfId="6" xr:uid="{00000000-0005-0000-0000-000003000000}"/>
    <cellStyle name="%20 - Vurgu5 2" xfId="7" xr:uid="{00000000-0005-0000-0000-000004000000}"/>
    <cellStyle name="%20 - Vurgu6 2" xfId="8" xr:uid="{00000000-0005-0000-0000-000005000000}"/>
    <cellStyle name="%40 - Vurgu1 2" xfId="9" xr:uid="{00000000-0005-0000-0000-000006000000}"/>
    <cellStyle name="%40 - Vurgu2 2" xfId="10" xr:uid="{00000000-0005-0000-0000-000007000000}"/>
    <cellStyle name="%40 - Vurgu3 2" xfId="11" xr:uid="{00000000-0005-0000-0000-000008000000}"/>
    <cellStyle name="%40 - Vurgu4 2" xfId="12" xr:uid="{00000000-0005-0000-0000-000009000000}"/>
    <cellStyle name="%40 - Vurgu5 2" xfId="13" xr:uid="{00000000-0005-0000-0000-00000A000000}"/>
    <cellStyle name="%40 - Vurgu6 2" xfId="14" xr:uid="{00000000-0005-0000-0000-00000B000000}"/>
    <cellStyle name="%60 - Vurgu1 2" xfId="15" xr:uid="{00000000-0005-0000-0000-00000C000000}"/>
    <cellStyle name="%60 - Vurgu2 2" xfId="16" xr:uid="{00000000-0005-0000-0000-00000D000000}"/>
    <cellStyle name="%60 - Vurgu3 2" xfId="17" xr:uid="{00000000-0005-0000-0000-00000E000000}"/>
    <cellStyle name="%60 - Vurgu4 2" xfId="18" xr:uid="{00000000-0005-0000-0000-00000F000000}"/>
    <cellStyle name="%60 - Vurgu5 2" xfId="19" xr:uid="{00000000-0005-0000-0000-000010000000}"/>
    <cellStyle name="%60 - Vurgu6 2" xfId="20" xr:uid="{00000000-0005-0000-0000-000011000000}"/>
    <cellStyle name="20% - Accent1" xfId="21" xr:uid="{00000000-0005-0000-0000-000012000000}"/>
    <cellStyle name="20% - Accent1 2" xfId="22" xr:uid="{00000000-0005-0000-0000-000013000000}"/>
    <cellStyle name="20% - Accent1 2 2" xfId="23" xr:uid="{00000000-0005-0000-0000-000014000000}"/>
    <cellStyle name="20% - Accent1 2 2 2" xfId="171" xr:uid="{00000000-0005-0000-0000-000015000000}"/>
    <cellStyle name="20% - Accent1 2 3" xfId="172" xr:uid="{00000000-0005-0000-0000-000016000000}"/>
    <cellStyle name="20% - Accent1 3" xfId="173" xr:uid="{00000000-0005-0000-0000-000017000000}"/>
    <cellStyle name="20% - Accent1 4" xfId="174" xr:uid="{00000000-0005-0000-0000-000018000000}"/>
    <cellStyle name="20% - Accent2" xfId="24" xr:uid="{00000000-0005-0000-0000-000019000000}"/>
    <cellStyle name="20% - Accent2 2" xfId="25" xr:uid="{00000000-0005-0000-0000-00001A000000}"/>
    <cellStyle name="20% - Accent2 2 2" xfId="26" xr:uid="{00000000-0005-0000-0000-00001B000000}"/>
    <cellStyle name="20% - Accent2 2 2 2" xfId="175" xr:uid="{00000000-0005-0000-0000-00001C000000}"/>
    <cellStyle name="20% - Accent2 2 3" xfId="176" xr:uid="{00000000-0005-0000-0000-00001D000000}"/>
    <cellStyle name="20% - Accent2 3" xfId="177" xr:uid="{00000000-0005-0000-0000-00001E000000}"/>
    <cellStyle name="20% - Accent2 4" xfId="178" xr:uid="{00000000-0005-0000-0000-00001F000000}"/>
    <cellStyle name="20% - Accent3" xfId="27" xr:uid="{00000000-0005-0000-0000-000020000000}"/>
    <cellStyle name="20% - Accent3 2" xfId="28" xr:uid="{00000000-0005-0000-0000-000021000000}"/>
    <cellStyle name="20% - Accent3 2 2" xfId="29" xr:uid="{00000000-0005-0000-0000-000022000000}"/>
    <cellStyle name="20% - Accent3 2 2 2" xfId="179" xr:uid="{00000000-0005-0000-0000-000023000000}"/>
    <cellStyle name="20% - Accent3 2 3" xfId="180" xr:uid="{00000000-0005-0000-0000-000024000000}"/>
    <cellStyle name="20% - Accent3 3" xfId="181" xr:uid="{00000000-0005-0000-0000-000025000000}"/>
    <cellStyle name="20% - Accent3 4" xfId="182" xr:uid="{00000000-0005-0000-0000-000026000000}"/>
    <cellStyle name="20% - Accent4" xfId="30" xr:uid="{00000000-0005-0000-0000-000027000000}"/>
    <cellStyle name="20% - Accent4 2" xfId="31" xr:uid="{00000000-0005-0000-0000-000028000000}"/>
    <cellStyle name="20% - Accent4 2 2" xfId="32" xr:uid="{00000000-0005-0000-0000-000029000000}"/>
    <cellStyle name="20% - Accent4 2 2 2" xfId="183" xr:uid="{00000000-0005-0000-0000-00002A000000}"/>
    <cellStyle name="20% - Accent4 2 3" xfId="184" xr:uid="{00000000-0005-0000-0000-00002B000000}"/>
    <cellStyle name="20% - Accent4 3" xfId="185" xr:uid="{00000000-0005-0000-0000-00002C000000}"/>
    <cellStyle name="20% - Accent4 4" xfId="186" xr:uid="{00000000-0005-0000-0000-00002D000000}"/>
    <cellStyle name="20% - Accent5" xfId="33" xr:uid="{00000000-0005-0000-0000-00002E000000}"/>
    <cellStyle name="20% - Accent5 2" xfId="34" xr:uid="{00000000-0005-0000-0000-00002F000000}"/>
    <cellStyle name="20% - Accent5 2 2" xfId="35" xr:uid="{00000000-0005-0000-0000-000030000000}"/>
    <cellStyle name="20% - Accent5 2 2 2" xfId="187" xr:uid="{00000000-0005-0000-0000-000031000000}"/>
    <cellStyle name="20% - Accent5 2 3" xfId="188" xr:uid="{00000000-0005-0000-0000-000032000000}"/>
    <cellStyle name="20% - Accent5 3" xfId="189" xr:uid="{00000000-0005-0000-0000-000033000000}"/>
    <cellStyle name="20% - Accent5 4" xfId="190" xr:uid="{00000000-0005-0000-0000-000034000000}"/>
    <cellStyle name="20% - Accent6" xfId="36" xr:uid="{00000000-0005-0000-0000-000035000000}"/>
    <cellStyle name="20% - Accent6 2" xfId="37" xr:uid="{00000000-0005-0000-0000-000036000000}"/>
    <cellStyle name="20% - Accent6 2 2" xfId="38" xr:uid="{00000000-0005-0000-0000-000037000000}"/>
    <cellStyle name="20% - Accent6 2 2 2" xfId="191" xr:uid="{00000000-0005-0000-0000-000038000000}"/>
    <cellStyle name="20% - Accent6 2 3" xfId="192" xr:uid="{00000000-0005-0000-0000-000039000000}"/>
    <cellStyle name="20% - Accent6 3" xfId="193" xr:uid="{00000000-0005-0000-0000-00003A000000}"/>
    <cellStyle name="20% - Accent6 4" xfId="194" xr:uid="{00000000-0005-0000-0000-00003B000000}"/>
    <cellStyle name="40% - Accent1" xfId="39" xr:uid="{00000000-0005-0000-0000-00003C000000}"/>
    <cellStyle name="40% - Accent1 2" xfId="40" xr:uid="{00000000-0005-0000-0000-00003D000000}"/>
    <cellStyle name="40% - Accent1 2 2" xfId="41" xr:uid="{00000000-0005-0000-0000-00003E000000}"/>
    <cellStyle name="40% - Accent1 2 2 2" xfId="195" xr:uid="{00000000-0005-0000-0000-00003F000000}"/>
    <cellStyle name="40% - Accent1 2 3" xfId="196" xr:uid="{00000000-0005-0000-0000-000040000000}"/>
    <cellStyle name="40% - Accent1 3" xfId="197" xr:uid="{00000000-0005-0000-0000-000041000000}"/>
    <cellStyle name="40% - Accent1 4" xfId="198" xr:uid="{00000000-0005-0000-0000-000042000000}"/>
    <cellStyle name="40% - Accent2" xfId="42" xr:uid="{00000000-0005-0000-0000-000043000000}"/>
    <cellStyle name="40% - Accent2 2" xfId="43" xr:uid="{00000000-0005-0000-0000-000044000000}"/>
    <cellStyle name="40% - Accent2 2 2" xfId="44" xr:uid="{00000000-0005-0000-0000-000045000000}"/>
    <cellStyle name="40% - Accent2 2 2 2" xfId="199" xr:uid="{00000000-0005-0000-0000-000046000000}"/>
    <cellStyle name="40% - Accent2 2 3" xfId="200" xr:uid="{00000000-0005-0000-0000-000047000000}"/>
    <cellStyle name="40% - Accent2 3" xfId="201" xr:uid="{00000000-0005-0000-0000-000048000000}"/>
    <cellStyle name="40% - Accent2 4" xfId="202" xr:uid="{00000000-0005-0000-0000-000049000000}"/>
    <cellStyle name="40% - Accent3" xfId="45" xr:uid="{00000000-0005-0000-0000-00004A000000}"/>
    <cellStyle name="40% - Accent3 2" xfId="46" xr:uid="{00000000-0005-0000-0000-00004B000000}"/>
    <cellStyle name="40% - Accent3 2 2" xfId="47" xr:uid="{00000000-0005-0000-0000-00004C000000}"/>
    <cellStyle name="40% - Accent3 2 2 2" xfId="203" xr:uid="{00000000-0005-0000-0000-00004D000000}"/>
    <cellStyle name="40% - Accent3 2 3" xfId="204" xr:uid="{00000000-0005-0000-0000-00004E000000}"/>
    <cellStyle name="40% - Accent3 3" xfId="205" xr:uid="{00000000-0005-0000-0000-00004F000000}"/>
    <cellStyle name="40% - Accent3 4" xfId="206" xr:uid="{00000000-0005-0000-0000-000050000000}"/>
    <cellStyle name="40% - Accent4" xfId="48" xr:uid="{00000000-0005-0000-0000-000051000000}"/>
    <cellStyle name="40% - Accent4 2" xfId="49" xr:uid="{00000000-0005-0000-0000-000052000000}"/>
    <cellStyle name="40% - Accent4 2 2" xfId="50" xr:uid="{00000000-0005-0000-0000-000053000000}"/>
    <cellStyle name="40% - Accent4 2 2 2" xfId="207" xr:uid="{00000000-0005-0000-0000-000054000000}"/>
    <cellStyle name="40% - Accent4 2 3" xfId="208" xr:uid="{00000000-0005-0000-0000-000055000000}"/>
    <cellStyle name="40% - Accent4 3" xfId="209" xr:uid="{00000000-0005-0000-0000-000056000000}"/>
    <cellStyle name="40% - Accent4 4" xfId="210" xr:uid="{00000000-0005-0000-0000-000057000000}"/>
    <cellStyle name="40% - Accent5" xfId="51" xr:uid="{00000000-0005-0000-0000-000058000000}"/>
    <cellStyle name="40% - Accent5 2" xfId="52" xr:uid="{00000000-0005-0000-0000-000059000000}"/>
    <cellStyle name="40% - Accent5 2 2" xfId="53" xr:uid="{00000000-0005-0000-0000-00005A000000}"/>
    <cellStyle name="40% - Accent5 2 2 2" xfId="211" xr:uid="{00000000-0005-0000-0000-00005B000000}"/>
    <cellStyle name="40% - Accent5 2 3" xfId="212" xr:uid="{00000000-0005-0000-0000-00005C000000}"/>
    <cellStyle name="40% - Accent5 3" xfId="213" xr:uid="{00000000-0005-0000-0000-00005D000000}"/>
    <cellStyle name="40% - Accent5 4" xfId="214" xr:uid="{00000000-0005-0000-0000-00005E000000}"/>
    <cellStyle name="40% - Accent6" xfId="54" xr:uid="{00000000-0005-0000-0000-00005F000000}"/>
    <cellStyle name="40% - Accent6 2" xfId="55" xr:uid="{00000000-0005-0000-0000-000060000000}"/>
    <cellStyle name="40% - Accent6 2 2" xfId="56" xr:uid="{00000000-0005-0000-0000-000061000000}"/>
    <cellStyle name="40% - Accent6 2 2 2" xfId="215" xr:uid="{00000000-0005-0000-0000-000062000000}"/>
    <cellStyle name="40% - Accent6 2 3" xfId="216" xr:uid="{00000000-0005-0000-0000-000063000000}"/>
    <cellStyle name="40% - Accent6 3" xfId="217" xr:uid="{00000000-0005-0000-0000-000064000000}"/>
    <cellStyle name="40% - Accent6 4" xfId="218" xr:uid="{00000000-0005-0000-0000-000065000000}"/>
    <cellStyle name="60% - Accent1" xfId="57" xr:uid="{00000000-0005-0000-0000-000066000000}"/>
    <cellStyle name="60% - Accent1 2" xfId="58" xr:uid="{00000000-0005-0000-0000-000067000000}"/>
    <cellStyle name="60% - Accent1 2 2" xfId="59" xr:uid="{00000000-0005-0000-0000-000068000000}"/>
    <cellStyle name="60% - Accent1 2 2 2" xfId="219" xr:uid="{00000000-0005-0000-0000-000069000000}"/>
    <cellStyle name="60% - Accent1 2 3" xfId="220" xr:uid="{00000000-0005-0000-0000-00006A000000}"/>
    <cellStyle name="60% - Accent1 3" xfId="221" xr:uid="{00000000-0005-0000-0000-00006B000000}"/>
    <cellStyle name="60% - Accent2" xfId="60" xr:uid="{00000000-0005-0000-0000-00006C000000}"/>
    <cellStyle name="60% - Accent2 2" xfId="61" xr:uid="{00000000-0005-0000-0000-00006D000000}"/>
    <cellStyle name="60% - Accent2 2 2" xfId="62" xr:uid="{00000000-0005-0000-0000-00006E000000}"/>
    <cellStyle name="60% - Accent2 2 2 2" xfId="222" xr:uid="{00000000-0005-0000-0000-00006F000000}"/>
    <cellStyle name="60% - Accent2 2 3" xfId="223" xr:uid="{00000000-0005-0000-0000-000070000000}"/>
    <cellStyle name="60% - Accent2 3" xfId="224" xr:uid="{00000000-0005-0000-0000-000071000000}"/>
    <cellStyle name="60% - Accent3" xfId="63" xr:uid="{00000000-0005-0000-0000-000072000000}"/>
    <cellStyle name="60% - Accent3 2" xfId="64" xr:uid="{00000000-0005-0000-0000-000073000000}"/>
    <cellStyle name="60% - Accent3 2 2" xfId="65" xr:uid="{00000000-0005-0000-0000-000074000000}"/>
    <cellStyle name="60% - Accent3 2 2 2" xfId="225" xr:uid="{00000000-0005-0000-0000-000075000000}"/>
    <cellStyle name="60% - Accent3 2 3" xfId="226" xr:uid="{00000000-0005-0000-0000-000076000000}"/>
    <cellStyle name="60% - Accent3 3" xfId="227" xr:uid="{00000000-0005-0000-0000-000077000000}"/>
    <cellStyle name="60% - Accent4" xfId="66" xr:uid="{00000000-0005-0000-0000-000078000000}"/>
    <cellStyle name="60% - Accent4 2" xfId="67" xr:uid="{00000000-0005-0000-0000-000079000000}"/>
    <cellStyle name="60% - Accent4 2 2" xfId="68" xr:uid="{00000000-0005-0000-0000-00007A000000}"/>
    <cellStyle name="60% - Accent4 2 2 2" xfId="228" xr:uid="{00000000-0005-0000-0000-00007B000000}"/>
    <cellStyle name="60% - Accent4 2 3" xfId="229" xr:uid="{00000000-0005-0000-0000-00007C000000}"/>
    <cellStyle name="60% - Accent4 3" xfId="230" xr:uid="{00000000-0005-0000-0000-00007D000000}"/>
    <cellStyle name="60% - Accent5" xfId="69" xr:uid="{00000000-0005-0000-0000-00007E000000}"/>
    <cellStyle name="60% - Accent5 2" xfId="70" xr:uid="{00000000-0005-0000-0000-00007F000000}"/>
    <cellStyle name="60% - Accent5 2 2" xfId="71" xr:uid="{00000000-0005-0000-0000-000080000000}"/>
    <cellStyle name="60% - Accent5 2 2 2" xfId="231" xr:uid="{00000000-0005-0000-0000-000081000000}"/>
    <cellStyle name="60% - Accent5 2 3" xfId="232" xr:uid="{00000000-0005-0000-0000-000082000000}"/>
    <cellStyle name="60% - Accent5 3" xfId="233" xr:uid="{00000000-0005-0000-0000-000083000000}"/>
    <cellStyle name="60% - Accent6" xfId="72" xr:uid="{00000000-0005-0000-0000-000084000000}"/>
    <cellStyle name="60% - Accent6 2" xfId="73" xr:uid="{00000000-0005-0000-0000-000085000000}"/>
    <cellStyle name="60% - Accent6 2 2" xfId="74" xr:uid="{00000000-0005-0000-0000-000086000000}"/>
    <cellStyle name="60% - Accent6 2 2 2" xfId="234" xr:uid="{00000000-0005-0000-0000-000087000000}"/>
    <cellStyle name="60% - Accent6 2 3" xfId="235" xr:uid="{00000000-0005-0000-0000-000088000000}"/>
    <cellStyle name="60% - Accent6 3" xfId="236" xr:uid="{00000000-0005-0000-0000-000089000000}"/>
    <cellStyle name="Accent1 2" xfId="75" xr:uid="{00000000-0005-0000-0000-00008A000000}"/>
    <cellStyle name="Accent1 2 2" xfId="76" xr:uid="{00000000-0005-0000-0000-00008B000000}"/>
    <cellStyle name="Accent1 2 2 2" xfId="237" xr:uid="{00000000-0005-0000-0000-00008C000000}"/>
    <cellStyle name="Accent1 2 3" xfId="238" xr:uid="{00000000-0005-0000-0000-00008D000000}"/>
    <cellStyle name="Accent1 3" xfId="239" xr:uid="{00000000-0005-0000-0000-00008E000000}"/>
    <cellStyle name="Accent2 2" xfId="77" xr:uid="{00000000-0005-0000-0000-00008F000000}"/>
    <cellStyle name="Accent2 2 2" xfId="78" xr:uid="{00000000-0005-0000-0000-000090000000}"/>
    <cellStyle name="Accent2 2 2 2" xfId="240" xr:uid="{00000000-0005-0000-0000-000091000000}"/>
    <cellStyle name="Accent2 2 3" xfId="241" xr:uid="{00000000-0005-0000-0000-000092000000}"/>
    <cellStyle name="Accent2 3" xfId="242" xr:uid="{00000000-0005-0000-0000-000093000000}"/>
    <cellStyle name="Accent3 2" xfId="79" xr:uid="{00000000-0005-0000-0000-000094000000}"/>
    <cellStyle name="Accent3 2 2" xfId="80" xr:uid="{00000000-0005-0000-0000-000095000000}"/>
    <cellStyle name="Accent3 2 2 2" xfId="243" xr:uid="{00000000-0005-0000-0000-000096000000}"/>
    <cellStyle name="Accent3 2 3" xfId="244" xr:uid="{00000000-0005-0000-0000-000097000000}"/>
    <cellStyle name="Accent3 3" xfId="245" xr:uid="{00000000-0005-0000-0000-000098000000}"/>
    <cellStyle name="Accent4 2" xfId="81" xr:uid="{00000000-0005-0000-0000-000099000000}"/>
    <cellStyle name="Accent4 2 2" xfId="82" xr:uid="{00000000-0005-0000-0000-00009A000000}"/>
    <cellStyle name="Accent4 2 2 2" xfId="246" xr:uid="{00000000-0005-0000-0000-00009B000000}"/>
    <cellStyle name="Accent4 2 3" xfId="247" xr:uid="{00000000-0005-0000-0000-00009C000000}"/>
    <cellStyle name="Accent4 3" xfId="248" xr:uid="{00000000-0005-0000-0000-00009D000000}"/>
    <cellStyle name="Accent5 2" xfId="83" xr:uid="{00000000-0005-0000-0000-00009E000000}"/>
    <cellStyle name="Accent5 2 2" xfId="84" xr:uid="{00000000-0005-0000-0000-00009F000000}"/>
    <cellStyle name="Accent5 2 2 2" xfId="249" xr:uid="{00000000-0005-0000-0000-0000A0000000}"/>
    <cellStyle name="Accent5 2 3" xfId="250" xr:uid="{00000000-0005-0000-0000-0000A1000000}"/>
    <cellStyle name="Accent5 3" xfId="251" xr:uid="{00000000-0005-0000-0000-0000A2000000}"/>
    <cellStyle name="Accent6 2" xfId="85" xr:uid="{00000000-0005-0000-0000-0000A3000000}"/>
    <cellStyle name="Accent6 2 2" xfId="86" xr:uid="{00000000-0005-0000-0000-0000A4000000}"/>
    <cellStyle name="Accent6 2 2 2" xfId="252" xr:uid="{00000000-0005-0000-0000-0000A5000000}"/>
    <cellStyle name="Accent6 2 3" xfId="253" xr:uid="{00000000-0005-0000-0000-0000A6000000}"/>
    <cellStyle name="Accent6 3" xfId="254" xr:uid="{00000000-0005-0000-0000-0000A7000000}"/>
    <cellStyle name="Açıklama Metni 2" xfId="87" xr:uid="{00000000-0005-0000-0000-0000A8000000}"/>
    <cellStyle name="Ana Başlık 2" xfId="88" xr:uid="{00000000-0005-0000-0000-0000A9000000}"/>
    <cellStyle name="Bad 2" xfId="89" xr:uid="{00000000-0005-0000-0000-0000AA000000}"/>
    <cellStyle name="Bad 2 2" xfId="90" xr:uid="{00000000-0005-0000-0000-0000AB000000}"/>
    <cellStyle name="Bad 2 2 2" xfId="255" xr:uid="{00000000-0005-0000-0000-0000AC000000}"/>
    <cellStyle name="Bad 2 3" xfId="256" xr:uid="{00000000-0005-0000-0000-0000AD000000}"/>
    <cellStyle name="Bad 3" xfId="257" xr:uid="{00000000-0005-0000-0000-0000AE000000}"/>
    <cellStyle name="Bağlı Hücre 2" xfId="91" xr:uid="{00000000-0005-0000-0000-0000AF000000}"/>
    <cellStyle name="Başlık 1 2" xfId="92" xr:uid="{00000000-0005-0000-0000-0000B0000000}"/>
    <cellStyle name="Başlık 2 2" xfId="93" xr:uid="{00000000-0005-0000-0000-0000B1000000}"/>
    <cellStyle name="Başlık 3 2" xfId="94" xr:uid="{00000000-0005-0000-0000-0000B2000000}"/>
    <cellStyle name="Başlık 4 2" xfId="95" xr:uid="{00000000-0005-0000-0000-0000B3000000}"/>
    <cellStyle name="Calculation 2" xfId="96" xr:uid="{00000000-0005-0000-0000-0000B4000000}"/>
    <cellStyle name="Calculation 2 2" xfId="97" xr:uid="{00000000-0005-0000-0000-0000B5000000}"/>
    <cellStyle name="Calculation 2 2 2" xfId="258" xr:uid="{00000000-0005-0000-0000-0000B6000000}"/>
    <cellStyle name="Calculation 2 3" xfId="259" xr:uid="{00000000-0005-0000-0000-0000B7000000}"/>
    <cellStyle name="Calculation 3" xfId="260" xr:uid="{00000000-0005-0000-0000-0000B8000000}"/>
    <cellStyle name="Check Cell 2" xfId="98" xr:uid="{00000000-0005-0000-0000-0000B9000000}"/>
    <cellStyle name="Check Cell 2 2" xfId="99" xr:uid="{00000000-0005-0000-0000-0000BA000000}"/>
    <cellStyle name="Check Cell 2 2 2" xfId="261" xr:uid="{00000000-0005-0000-0000-0000BB000000}"/>
    <cellStyle name="Check Cell 2 3" xfId="262" xr:uid="{00000000-0005-0000-0000-0000BC000000}"/>
    <cellStyle name="Check Cell 3" xfId="263" xr:uid="{00000000-0005-0000-0000-0000BD000000}"/>
    <cellStyle name="Comma" xfId="1" builtinId="3"/>
    <cellStyle name="Comma 2" xfId="100" xr:uid="{00000000-0005-0000-0000-0000BE000000}"/>
    <cellStyle name="Comma 2 2" xfId="101" xr:uid="{00000000-0005-0000-0000-0000BF000000}"/>
    <cellStyle name="Comma 2 3" xfId="264" xr:uid="{00000000-0005-0000-0000-0000C0000000}"/>
    <cellStyle name="Çıkış 2" xfId="102" xr:uid="{00000000-0005-0000-0000-0000C1000000}"/>
    <cellStyle name="Explanatory Text" xfId="103" xr:uid="{00000000-0005-0000-0000-0000C2000000}"/>
    <cellStyle name="Explanatory Text 2" xfId="104" xr:uid="{00000000-0005-0000-0000-0000C3000000}"/>
    <cellStyle name="Explanatory Text 2 2" xfId="105" xr:uid="{00000000-0005-0000-0000-0000C4000000}"/>
    <cellStyle name="Explanatory Text 2 2 2" xfId="265" xr:uid="{00000000-0005-0000-0000-0000C5000000}"/>
    <cellStyle name="Explanatory Text 2 3" xfId="266" xr:uid="{00000000-0005-0000-0000-0000C6000000}"/>
    <cellStyle name="Explanatory Text 3" xfId="267" xr:uid="{00000000-0005-0000-0000-0000C7000000}"/>
    <cellStyle name="Giriş 2" xfId="106" xr:uid="{00000000-0005-0000-0000-0000C8000000}"/>
    <cellStyle name="Good 2" xfId="107" xr:uid="{00000000-0005-0000-0000-0000C9000000}"/>
    <cellStyle name="Good 2 2" xfId="108" xr:uid="{00000000-0005-0000-0000-0000CA000000}"/>
    <cellStyle name="Good 2 2 2" xfId="268" xr:uid="{00000000-0005-0000-0000-0000CB000000}"/>
    <cellStyle name="Good 2 3" xfId="269" xr:uid="{00000000-0005-0000-0000-0000CC000000}"/>
    <cellStyle name="Good 3" xfId="270" xr:uid="{00000000-0005-0000-0000-0000CD000000}"/>
    <cellStyle name="Heading 1" xfId="109" xr:uid="{00000000-0005-0000-0000-0000CE000000}"/>
    <cellStyle name="Heading 1 2" xfId="110" xr:uid="{00000000-0005-0000-0000-0000CF000000}"/>
    <cellStyle name="Heading 2" xfId="111" xr:uid="{00000000-0005-0000-0000-0000D0000000}"/>
    <cellStyle name="Heading 2 2" xfId="112" xr:uid="{00000000-0005-0000-0000-0000D1000000}"/>
    <cellStyle name="Heading 3" xfId="113" xr:uid="{00000000-0005-0000-0000-0000D2000000}"/>
    <cellStyle name="Heading 3 2" xfId="114" xr:uid="{00000000-0005-0000-0000-0000D3000000}"/>
    <cellStyle name="Heading 4" xfId="115" xr:uid="{00000000-0005-0000-0000-0000D4000000}"/>
    <cellStyle name="Heading 4 2" xfId="116" xr:uid="{00000000-0005-0000-0000-0000D5000000}"/>
    <cellStyle name="Hesaplama 2" xfId="271" xr:uid="{00000000-0005-0000-0000-0000D6000000}"/>
    <cellStyle name="Input" xfId="117" xr:uid="{00000000-0005-0000-0000-0000D7000000}"/>
    <cellStyle name="Input 2" xfId="118" xr:uid="{00000000-0005-0000-0000-0000D8000000}"/>
    <cellStyle name="Input 2 2" xfId="119" xr:uid="{00000000-0005-0000-0000-0000D9000000}"/>
    <cellStyle name="Input 2 2 2" xfId="272" xr:uid="{00000000-0005-0000-0000-0000DA000000}"/>
    <cellStyle name="Input 2 3" xfId="273" xr:uid="{00000000-0005-0000-0000-0000DB000000}"/>
    <cellStyle name="Input 3" xfId="274" xr:uid="{00000000-0005-0000-0000-0000DC000000}"/>
    <cellStyle name="İşaretli Hücre 2" xfId="275" xr:uid="{00000000-0005-0000-0000-0000DD000000}"/>
    <cellStyle name="İyi 2" xfId="276" xr:uid="{00000000-0005-0000-0000-0000DE000000}"/>
    <cellStyle name="Kötü 2" xfId="277" xr:uid="{00000000-0005-0000-0000-0000DF000000}"/>
    <cellStyle name="Linked Cell" xfId="120" xr:uid="{00000000-0005-0000-0000-0000E0000000}"/>
    <cellStyle name="Linked Cell 2" xfId="121" xr:uid="{00000000-0005-0000-0000-0000E1000000}"/>
    <cellStyle name="Linked Cell 2 2" xfId="122" xr:uid="{00000000-0005-0000-0000-0000E2000000}"/>
    <cellStyle name="Linked Cell 2 2 2" xfId="278" xr:uid="{00000000-0005-0000-0000-0000E3000000}"/>
    <cellStyle name="Linked Cell 2 3" xfId="279" xr:uid="{00000000-0005-0000-0000-0000E4000000}"/>
    <cellStyle name="Linked Cell 3" xfId="280" xr:uid="{00000000-0005-0000-0000-0000E5000000}"/>
    <cellStyle name="Neutral 2" xfId="123" xr:uid="{00000000-0005-0000-0000-0000E6000000}"/>
    <cellStyle name="Neutral 2 2" xfId="124" xr:uid="{00000000-0005-0000-0000-0000E7000000}"/>
    <cellStyle name="Neutral 2 2 2" xfId="281" xr:uid="{00000000-0005-0000-0000-0000E8000000}"/>
    <cellStyle name="Neutral 2 3" xfId="282" xr:uid="{00000000-0005-0000-0000-0000E9000000}"/>
    <cellStyle name="Neutral 3" xfId="283" xr:uid="{00000000-0005-0000-0000-0000EA000000}"/>
    <cellStyle name="Normal" xfId="0" builtinId="0"/>
    <cellStyle name="Normal 2" xfId="336" xr:uid="{00000000-0005-0000-0000-0000EC000000}"/>
    <cellStyle name="Normal 2 2" xfId="125" xr:uid="{00000000-0005-0000-0000-0000ED000000}"/>
    <cellStyle name="Normal 2 2 2" xfId="284" xr:uid="{00000000-0005-0000-0000-0000EE000000}"/>
    <cellStyle name="Normal 2 3" xfId="126" xr:uid="{00000000-0005-0000-0000-0000EF000000}"/>
    <cellStyle name="Normal 2 3 2" xfId="127" xr:uid="{00000000-0005-0000-0000-0000F0000000}"/>
    <cellStyle name="Normal 2 3 2 2" xfId="285" xr:uid="{00000000-0005-0000-0000-0000F1000000}"/>
    <cellStyle name="Normal 2 3 3" xfId="286" xr:uid="{00000000-0005-0000-0000-0000F2000000}"/>
    <cellStyle name="Normal 3" xfId="128" xr:uid="{00000000-0005-0000-0000-0000F3000000}"/>
    <cellStyle name="Normal 3 2" xfId="287" xr:uid="{00000000-0005-0000-0000-0000F4000000}"/>
    <cellStyle name="Normal 4" xfId="129" xr:uid="{00000000-0005-0000-0000-0000F5000000}"/>
    <cellStyle name="Normal 4 2" xfId="130" xr:uid="{00000000-0005-0000-0000-0000F6000000}"/>
    <cellStyle name="Normal 4 2 2" xfId="131" xr:uid="{00000000-0005-0000-0000-0000F7000000}"/>
    <cellStyle name="Normal 4 2 2 2" xfId="288" xr:uid="{00000000-0005-0000-0000-0000F8000000}"/>
    <cellStyle name="Normal 4 2 3" xfId="289" xr:uid="{00000000-0005-0000-0000-0000F9000000}"/>
    <cellStyle name="Normal 4 3" xfId="290" xr:uid="{00000000-0005-0000-0000-0000FA000000}"/>
    <cellStyle name="Normal 4 4" xfId="291" xr:uid="{00000000-0005-0000-0000-0000FB000000}"/>
    <cellStyle name="Normal 5" xfId="292" xr:uid="{00000000-0005-0000-0000-0000FC000000}"/>
    <cellStyle name="Normal 5 2" xfId="293" xr:uid="{00000000-0005-0000-0000-0000FD000000}"/>
    <cellStyle name="Normal 5 3" xfId="294" xr:uid="{00000000-0005-0000-0000-0000FE000000}"/>
    <cellStyle name="Normal_MAYIS_2009_İHRACAT_RAKAMLARI" xfId="2" xr:uid="{00000000-0005-0000-0000-0000FF000000}"/>
    <cellStyle name="Not 2" xfId="132" xr:uid="{00000000-0005-0000-0000-000000010000}"/>
    <cellStyle name="Not 3" xfId="295" xr:uid="{00000000-0005-0000-0000-000001010000}"/>
    <cellStyle name="Note 2" xfId="133" xr:uid="{00000000-0005-0000-0000-000002010000}"/>
    <cellStyle name="Note 2 2" xfId="134" xr:uid="{00000000-0005-0000-0000-000003010000}"/>
    <cellStyle name="Note 2 2 2" xfId="135" xr:uid="{00000000-0005-0000-0000-000004010000}"/>
    <cellStyle name="Note 2 2 2 2" xfId="136" xr:uid="{00000000-0005-0000-0000-000005010000}"/>
    <cellStyle name="Note 2 2 2 2 2" xfId="296" xr:uid="{00000000-0005-0000-0000-000006010000}"/>
    <cellStyle name="Note 2 2 2 3" xfId="297" xr:uid="{00000000-0005-0000-0000-000007010000}"/>
    <cellStyle name="Note 2 2 3" xfId="137" xr:uid="{00000000-0005-0000-0000-000008010000}"/>
    <cellStyle name="Note 2 2 3 2" xfId="138" xr:uid="{00000000-0005-0000-0000-000009010000}"/>
    <cellStyle name="Note 2 2 3 2 2" xfId="139" xr:uid="{00000000-0005-0000-0000-00000A010000}"/>
    <cellStyle name="Note 2 2 3 2 2 2" xfId="298" xr:uid="{00000000-0005-0000-0000-00000B010000}"/>
    <cellStyle name="Note 2 2 3 2 3" xfId="299" xr:uid="{00000000-0005-0000-0000-00000C010000}"/>
    <cellStyle name="Note 2 2 3 3" xfId="140" xr:uid="{00000000-0005-0000-0000-00000D010000}"/>
    <cellStyle name="Note 2 2 3 3 2" xfId="141" xr:uid="{00000000-0005-0000-0000-00000E010000}"/>
    <cellStyle name="Note 2 2 3 3 2 2" xfId="300" xr:uid="{00000000-0005-0000-0000-00000F010000}"/>
    <cellStyle name="Note 2 2 3 3 3" xfId="301" xr:uid="{00000000-0005-0000-0000-000010010000}"/>
    <cellStyle name="Note 2 2 3 4" xfId="302" xr:uid="{00000000-0005-0000-0000-000011010000}"/>
    <cellStyle name="Note 2 2 4" xfId="142" xr:uid="{00000000-0005-0000-0000-000012010000}"/>
    <cellStyle name="Note 2 2 4 2" xfId="143" xr:uid="{00000000-0005-0000-0000-000013010000}"/>
    <cellStyle name="Note 2 2 4 2 2" xfId="303" xr:uid="{00000000-0005-0000-0000-000014010000}"/>
    <cellStyle name="Note 2 2 4 3" xfId="304" xr:uid="{00000000-0005-0000-0000-000015010000}"/>
    <cellStyle name="Note 2 2 5" xfId="305" xr:uid="{00000000-0005-0000-0000-000016010000}"/>
    <cellStyle name="Note 2 2 6" xfId="306" xr:uid="{00000000-0005-0000-0000-000017010000}"/>
    <cellStyle name="Note 2 3" xfId="144" xr:uid="{00000000-0005-0000-0000-000018010000}"/>
    <cellStyle name="Note 2 3 2" xfId="145" xr:uid="{00000000-0005-0000-0000-000019010000}"/>
    <cellStyle name="Note 2 3 2 2" xfId="146" xr:uid="{00000000-0005-0000-0000-00001A010000}"/>
    <cellStyle name="Note 2 3 2 2 2" xfId="307" xr:uid="{00000000-0005-0000-0000-00001B010000}"/>
    <cellStyle name="Note 2 3 2 3" xfId="308" xr:uid="{00000000-0005-0000-0000-00001C010000}"/>
    <cellStyle name="Note 2 3 3" xfId="147" xr:uid="{00000000-0005-0000-0000-00001D010000}"/>
    <cellStyle name="Note 2 3 3 2" xfId="148" xr:uid="{00000000-0005-0000-0000-00001E010000}"/>
    <cellStyle name="Note 2 3 3 2 2" xfId="309" xr:uid="{00000000-0005-0000-0000-00001F010000}"/>
    <cellStyle name="Note 2 3 3 3" xfId="310" xr:uid="{00000000-0005-0000-0000-000020010000}"/>
    <cellStyle name="Note 2 3 4" xfId="311" xr:uid="{00000000-0005-0000-0000-000021010000}"/>
    <cellStyle name="Note 2 4" xfId="149" xr:uid="{00000000-0005-0000-0000-000022010000}"/>
    <cellStyle name="Note 2 4 2" xfId="150" xr:uid="{00000000-0005-0000-0000-000023010000}"/>
    <cellStyle name="Note 2 4 2 2" xfId="312" xr:uid="{00000000-0005-0000-0000-000024010000}"/>
    <cellStyle name="Note 2 4 3" xfId="313" xr:uid="{00000000-0005-0000-0000-000025010000}"/>
    <cellStyle name="Note 2 5" xfId="314" xr:uid="{00000000-0005-0000-0000-000026010000}"/>
    <cellStyle name="Note 3" xfId="151" xr:uid="{00000000-0005-0000-0000-000027010000}"/>
    <cellStyle name="Note 3 2" xfId="315" xr:uid="{00000000-0005-0000-0000-000028010000}"/>
    <cellStyle name="Nötr 2" xfId="316" xr:uid="{00000000-0005-0000-0000-000029010000}"/>
    <cellStyle name="Output" xfId="152" xr:uid="{00000000-0005-0000-0000-00002A010000}"/>
    <cellStyle name="Output 2" xfId="153" xr:uid="{00000000-0005-0000-0000-00002B010000}"/>
    <cellStyle name="Output 2 2" xfId="154" xr:uid="{00000000-0005-0000-0000-00002C010000}"/>
    <cellStyle name="Output 2 2 2" xfId="317" xr:uid="{00000000-0005-0000-0000-00002D010000}"/>
    <cellStyle name="Output 2 3" xfId="318" xr:uid="{00000000-0005-0000-0000-00002E010000}"/>
    <cellStyle name="Output 3" xfId="319" xr:uid="{00000000-0005-0000-0000-00002F010000}"/>
    <cellStyle name="Percent 2" xfId="155" xr:uid="{00000000-0005-0000-0000-000030010000}"/>
    <cellStyle name="Percent 2 2" xfId="156" xr:uid="{00000000-0005-0000-0000-000031010000}"/>
    <cellStyle name="Percent 2 2 2" xfId="320" xr:uid="{00000000-0005-0000-0000-000032010000}"/>
    <cellStyle name="Percent 2 3" xfId="321" xr:uid="{00000000-0005-0000-0000-000033010000}"/>
    <cellStyle name="Percent 3" xfId="157" xr:uid="{00000000-0005-0000-0000-000034010000}"/>
    <cellStyle name="Percent 3 2" xfId="322" xr:uid="{00000000-0005-0000-0000-000035010000}"/>
    <cellStyle name="Title" xfId="158" xr:uid="{00000000-0005-0000-0000-000036010000}"/>
    <cellStyle name="Title 2" xfId="159" xr:uid="{00000000-0005-0000-0000-000037010000}"/>
    <cellStyle name="Toplam 2" xfId="160" xr:uid="{00000000-0005-0000-0000-000038010000}"/>
    <cellStyle name="Total" xfId="161" xr:uid="{00000000-0005-0000-0000-000039010000}"/>
    <cellStyle name="Total 2" xfId="162" xr:uid="{00000000-0005-0000-0000-00003A010000}"/>
    <cellStyle name="Total 2 2" xfId="163" xr:uid="{00000000-0005-0000-0000-00003B010000}"/>
    <cellStyle name="Total 2 2 2" xfId="323" xr:uid="{00000000-0005-0000-0000-00003C010000}"/>
    <cellStyle name="Total 2 3" xfId="324" xr:uid="{00000000-0005-0000-0000-00003D010000}"/>
    <cellStyle name="Total 3" xfId="325" xr:uid="{00000000-0005-0000-0000-00003E010000}"/>
    <cellStyle name="Uyarı Metni 2" xfId="164" xr:uid="{00000000-0005-0000-0000-00003F010000}"/>
    <cellStyle name="Virgül 2" xfId="165" xr:uid="{00000000-0005-0000-0000-000041010000}"/>
    <cellStyle name="Virgül 3" xfId="326" xr:uid="{00000000-0005-0000-0000-000042010000}"/>
    <cellStyle name="Vurgu1 2" xfId="327" xr:uid="{00000000-0005-0000-0000-000043010000}"/>
    <cellStyle name="Vurgu2 2" xfId="328" xr:uid="{00000000-0005-0000-0000-000044010000}"/>
    <cellStyle name="Vurgu3 2" xfId="329" xr:uid="{00000000-0005-0000-0000-000045010000}"/>
    <cellStyle name="Vurgu4 2" xfId="330" xr:uid="{00000000-0005-0000-0000-000046010000}"/>
    <cellStyle name="Vurgu5 2" xfId="331" xr:uid="{00000000-0005-0000-0000-000047010000}"/>
    <cellStyle name="Vurgu6 2" xfId="332" xr:uid="{00000000-0005-0000-0000-000048010000}"/>
    <cellStyle name="Warning Text" xfId="166" xr:uid="{00000000-0005-0000-0000-000049010000}"/>
    <cellStyle name="Warning Text 2" xfId="167" xr:uid="{00000000-0005-0000-0000-00004A010000}"/>
    <cellStyle name="Warning Text 2 2" xfId="168" xr:uid="{00000000-0005-0000-0000-00004B010000}"/>
    <cellStyle name="Warning Text 2 2 2" xfId="333" xr:uid="{00000000-0005-0000-0000-00004C010000}"/>
    <cellStyle name="Warning Text 2 3" xfId="334" xr:uid="{00000000-0005-0000-0000-00004D010000}"/>
    <cellStyle name="Warning Text 3" xfId="335" xr:uid="{00000000-0005-0000-0000-00004E010000}"/>
    <cellStyle name="Yüzde 2" xfId="169" xr:uid="{00000000-0005-0000-0000-00004F010000}"/>
    <cellStyle name="Yüzde 3" xfId="170" xr:uid="{00000000-0005-0000-0000-000050010000}"/>
  </cellStyles>
  <dxfs count="6"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00B050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 sz="1000"/>
              <a:t>AYLAR BAZINDA SANAYİ SEKTÖRÜ İHRACATI</a:t>
            </a:r>
          </a:p>
        </c:rich>
      </c:tx>
      <c:layout>
        <c:manualLayout>
          <c:xMode val="edge"/>
          <c:yMode val="edge"/>
          <c:x val="0.16361646768123617"/>
          <c:y val="3.042876901798063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933638443935944"/>
          <c:y val="0.18672237001258191"/>
          <c:w val="0.7757437070938249"/>
          <c:h val="0.5518683380371866"/>
        </c:manualLayout>
      </c:layout>
      <c:lineChart>
        <c:grouping val="standard"/>
        <c:varyColors val="0"/>
        <c:ser>
          <c:idx val="0"/>
          <c:order val="0"/>
          <c:tx>
            <c:strRef>
              <c:f>'2002_2023_AYLIK_IHR'!$A$25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'2002_2023_AYLIK_IHR'!$C$1:$N$1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'2002_2023_AYLIK_IHR'!$C$25:$N$25</c:f>
              <c:numCache>
                <c:formatCode>#,##0</c:formatCode>
                <c:ptCount val="12"/>
                <c:pt idx="0">
                  <c:v>13084984.931710001</c:v>
                </c:pt>
                <c:pt idx="1">
                  <c:v>14949892.70276</c:v>
                </c:pt>
                <c:pt idx="2">
                  <c:v>17127813.749140002</c:v>
                </c:pt>
                <c:pt idx="3">
                  <c:v>17696694.252690002</c:v>
                </c:pt>
                <c:pt idx="4">
                  <c:v>14045158.825920001</c:v>
                </c:pt>
                <c:pt idx="5">
                  <c:v>17242390.646149997</c:v>
                </c:pt>
                <c:pt idx="6">
                  <c:v>13507997.50537</c:v>
                </c:pt>
                <c:pt idx="7">
                  <c:v>15249387.659620002</c:v>
                </c:pt>
                <c:pt idx="8">
                  <c:v>16228589.21989</c:v>
                </c:pt>
                <c:pt idx="9">
                  <c:v>15003278.676639998</c:v>
                </c:pt>
                <c:pt idx="10">
                  <c:v>15435798.037030002</c:v>
                </c:pt>
                <c:pt idx="11">
                  <c:v>16129278.551579999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72-4B9F-9A49-10A1DF1633CC}"/>
            </c:ext>
          </c:extLst>
        </c:ser>
        <c:ser>
          <c:idx val="1"/>
          <c:order val="1"/>
          <c:tx>
            <c:strRef>
              <c:f>'2002_2023_AYLIK_IHR'!$A$24</c:f>
              <c:strCache>
                <c:ptCount val="1"/>
                <c:pt idx="0">
                  <c:v>2023</c:v>
                </c:pt>
              </c:strCache>
            </c:strRef>
          </c:tx>
          <c:marker>
            <c:symbol val="circle"/>
            <c:size val="5"/>
          </c:marker>
          <c:cat>
            <c:strRef>
              <c:f>'2002_2023_AYLIK_IHR'!$C$1:$N$1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'2002_2023_AYLIK_IHR'!$C$24:$N$24</c:f>
              <c:numCache>
                <c:formatCode>#,##0</c:formatCode>
                <c:ptCount val="12"/>
                <c:pt idx="0">
                  <c:v>13609163.552449999</c:v>
                </c:pt>
                <c:pt idx="1">
                  <c:v>13458000.364969997</c:v>
                </c:pt>
                <c:pt idx="2">
                  <c:v>17176759.91155</c:v>
                </c:pt>
                <c:pt idx="3">
                  <c:v>13786822.0152</c:v>
                </c:pt>
                <c:pt idx="4">
                  <c:v>15340111.794230001</c:v>
                </c:pt>
                <c:pt idx="5">
                  <c:v>14884429.108969998</c:v>
                </c:pt>
                <c:pt idx="6">
                  <c:v>13999561.897349998</c:v>
                </c:pt>
                <c:pt idx="7">
                  <c:v>15154141.340190001</c:v>
                </c:pt>
                <c:pt idx="8">
                  <c:v>15660778.20788</c:v>
                </c:pt>
                <c:pt idx="9">
                  <c:v>15808978.050690003</c:v>
                </c:pt>
                <c:pt idx="10">
                  <c:v>16204542.361990003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72-4B9F-9A49-10A1DF1633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44401456"/>
        <c:axId val="-1944412880"/>
      </c:lineChart>
      <c:catAx>
        <c:axId val="-1944401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444128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44412880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44401456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702962292403256"/>
          <c:y val="0.11065006915629322"/>
          <c:w val="0.28015600002277374"/>
          <c:h val="7.8189520915694671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KURU MEYVE VE MAMULLERİ İHRACATI (Bin $)</a:t>
            </a:r>
          </a:p>
        </c:rich>
      </c:tx>
      <c:layout>
        <c:manualLayout>
          <c:xMode val="edge"/>
          <c:yMode val="edge"/>
          <c:x val="0.18514705169040729"/>
          <c:y val="6.28019323671497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41569521468954"/>
          <c:y val="0.17625584845372591"/>
          <c:w val="0.81747891369841597"/>
          <c:h val="0.60168739777093083"/>
        </c:manualLayout>
      </c:layout>
      <c:lineChart>
        <c:grouping val="standard"/>
        <c:varyColors val="0"/>
        <c:ser>
          <c:idx val="1"/>
          <c:order val="0"/>
          <c:tx>
            <c:strRef>
              <c:f>'2002_2023_AYLIK_IHR'!$A$10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'2002_2023_AYLIK_IHR'!$C$1:$N$1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'2002_2023_AYLIK_IHR'!$C$10:$N$10</c:f>
              <c:numCache>
                <c:formatCode>#,##0</c:formatCode>
                <c:ptCount val="12"/>
                <c:pt idx="0">
                  <c:v>127494.39947999999</c:v>
                </c:pt>
                <c:pt idx="1">
                  <c:v>106463.87293</c:v>
                </c:pt>
                <c:pt idx="2">
                  <c:v>149170.63036000001</c:v>
                </c:pt>
                <c:pt idx="3">
                  <c:v>109047.51317999999</c:v>
                </c:pt>
                <c:pt idx="4">
                  <c:v>119619.04162</c:v>
                </c:pt>
                <c:pt idx="5">
                  <c:v>111482.29392</c:v>
                </c:pt>
                <c:pt idx="6">
                  <c:v>101380.23450999999</c:v>
                </c:pt>
                <c:pt idx="7">
                  <c:v>115967.79528000001</c:v>
                </c:pt>
                <c:pt idx="8">
                  <c:v>135179.16704</c:v>
                </c:pt>
                <c:pt idx="9">
                  <c:v>184020.97210000001</c:v>
                </c:pt>
                <c:pt idx="10">
                  <c:v>181579.05088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8D-48F5-878E-A41158EFE783}"/>
            </c:ext>
          </c:extLst>
        </c:ser>
        <c:ser>
          <c:idx val="0"/>
          <c:order val="1"/>
          <c:tx>
            <c:strRef>
              <c:f>'2002_2023_AYLIK_IHR'!$A$11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'2002_2023_AYLIK_IHR'!$C$11:$N$11</c:f>
              <c:numCache>
                <c:formatCode>#,##0</c:formatCode>
                <c:ptCount val="12"/>
                <c:pt idx="0">
                  <c:v>119385.47077</c:v>
                </c:pt>
                <c:pt idx="1">
                  <c:v>126400.26445</c:v>
                </c:pt>
                <c:pt idx="2">
                  <c:v>155057.61134999999</c:v>
                </c:pt>
                <c:pt idx="3">
                  <c:v>137975.16302000001</c:v>
                </c:pt>
                <c:pt idx="4">
                  <c:v>94664.837509999998</c:v>
                </c:pt>
                <c:pt idx="5">
                  <c:v>119035.46713</c:v>
                </c:pt>
                <c:pt idx="6">
                  <c:v>74147.693660000004</c:v>
                </c:pt>
                <c:pt idx="7">
                  <c:v>105628.14188</c:v>
                </c:pt>
                <c:pt idx="8">
                  <c:v>146579.94868</c:v>
                </c:pt>
                <c:pt idx="9">
                  <c:v>176556.85975999999</c:v>
                </c:pt>
                <c:pt idx="10">
                  <c:v>167762.54707</c:v>
                </c:pt>
                <c:pt idx="11">
                  <c:v>145344.91847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8D-48F5-878E-A41158EFE7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07351936"/>
        <c:axId val="-1909005984"/>
      </c:lineChart>
      <c:catAx>
        <c:axId val="-1907351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90059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09005984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7351936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7178095037914921"/>
          <c:y val="0.14251207729468598"/>
          <c:w val="0.27466119096509239"/>
          <c:h val="7.1717828749667159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FINDIK VE MAMULLERİ İHRACATI (Bin $)</a:t>
            </a:r>
          </a:p>
        </c:rich>
      </c:tx>
      <c:layout>
        <c:manualLayout>
          <c:xMode val="edge"/>
          <c:yMode val="edge"/>
          <c:x val="0.17943569553805774"/>
          <c:y val="2.73631840796019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919369525904036"/>
          <c:y val="0.18283615401293282"/>
          <c:w val="0.79032335866951164"/>
          <c:h val="0.55597116220259135"/>
        </c:manualLayout>
      </c:layout>
      <c:lineChart>
        <c:grouping val="standard"/>
        <c:varyColors val="0"/>
        <c:ser>
          <c:idx val="1"/>
          <c:order val="0"/>
          <c:tx>
            <c:strRef>
              <c:f>'2002_2023_AYLIK_IHR'!$A$12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'2002_2023_AYLIK_IHR'!$C$1:$N$1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'2002_2023_AYLIK_IHR'!$C$12:$N$12</c:f>
              <c:numCache>
                <c:formatCode>#,##0</c:formatCode>
                <c:ptCount val="12"/>
                <c:pt idx="0">
                  <c:v>141954.89616</c:v>
                </c:pt>
                <c:pt idx="1">
                  <c:v>155574.24458</c:v>
                </c:pt>
                <c:pt idx="2">
                  <c:v>155777.83470000001</c:v>
                </c:pt>
                <c:pt idx="3">
                  <c:v>124195.91894</c:v>
                </c:pt>
                <c:pt idx="4">
                  <c:v>142853.85787000001</c:v>
                </c:pt>
                <c:pt idx="5">
                  <c:v>118585.45311</c:v>
                </c:pt>
                <c:pt idx="6">
                  <c:v>126150.91869999999</c:v>
                </c:pt>
                <c:pt idx="7">
                  <c:v>91592.292180000004</c:v>
                </c:pt>
                <c:pt idx="8">
                  <c:v>151500.10962</c:v>
                </c:pt>
                <c:pt idx="9">
                  <c:v>205323.88428</c:v>
                </c:pt>
                <c:pt idx="10">
                  <c:v>214799.36704000001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CF-4A26-A3FF-206D5E2D033E}"/>
            </c:ext>
          </c:extLst>
        </c:ser>
        <c:ser>
          <c:idx val="0"/>
          <c:order val="1"/>
          <c:tx>
            <c:strRef>
              <c:f>'2002_2023_AYLIK_IHR'!$A$13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'2002_2023_AYLIK_IHR'!$C$13:$N$13</c:f>
              <c:numCache>
                <c:formatCode>#,##0</c:formatCode>
                <c:ptCount val="12"/>
                <c:pt idx="0">
                  <c:v>181950.72448999999</c:v>
                </c:pt>
                <c:pt idx="1">
                  <c:v>165835.78760000001</c:v>
                </c:pt>
                <c:pt idx="2">
                  <c:v>147564.06748999999</c:v>
                </c:pt>
                <c:pt idx="3">
                  <c:v>124714.67929</c:v>
                </c:pt>
                <c:pt idx="4">
                  <c:v>99421.289829999994</c:v>
                </c:pt>
                <c:pt idx="5">
                  <c:v>111564.36086</c:v>
                </c:pt>
                <c:pt idx="6">
                  <c:v>85829.990950000007</c:v>
                </c:pt>
                <c:pt idx="7">
                  <c:v>90782.418600000005</c:v>
                </c:pt>
                <c:pt idx="8">
                  <c:v>135250.18925</c:v>
                </c:pt>
                <c:pt idx="9">
                  <c:v>177423.31140999999</c:v>
                </c:pt>
                <c:pt idx="10">
                  <c:v>223769.94023000001</c:v>
                </c:pt>
                <c:pt idx="11">
                  <c:v>202835.93794999999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CF-4A26-A3FF-206D5E2D03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08991840"/>
        <c:axId val="-1908996192"/>
      </c:lineChart>
      <c:catAx>
        <c:axId val="-1908991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89961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08996192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8991840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658009482685632"/>
          <c:y val="0.13184079601990051"/>
          <c:w val="0.26967741935483869"/>
          <c:h val="7.3858659458612447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ZEYTİN VE ZEYTİNYAĞI (Bin $)</a:t>
            </a:r>
          </a:p>
        </c:rich>
      </c:tx>
      <c:layout>
        <c:manualLayout>
          <c:xMode val="edge"/>
          <c:yMode val="edge"/>
          <c:x val="0.26156941649899396"/>
          <c:y val="4.13770017878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340710932260228"/>
          <c:y val="0.17843866171003717"/>
          <c:w val="0.81891348088531157"/>
          <c:h val="0.56753407682775714"/>
        </c:manualLayout>
      </c:layout>
      <c:lineChart>
        <c:grouping val="standard"/>
        <c:varyColors val="0"/>
        <c:ser>
          <c:idx val="1"/>
          <c:order val="0"/>
          <c:tx>
            <c:strRef>
              <c:f>'2002_2023_AYLIK_IHR'!$A$14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'2002_2023_AYLIK_IHR'!$C$1:$N$1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'2002_2023_AYLIK_IHR'!$C$14:$N$14</c:f>
              <c:numCache>
                <c:formatCode>#,##0</c:formatCode>
                <c:ptCount val="12"/>
                <c:pt idx="0">
                  <c:v>119104.41473999999</c:v>
                </c:pt>
                <c:pt idx="1">
                  <c:v>81393.866899999994</c:v>
                </c:pt>
                <c:pt idx="2">
                  <c:v>91928.388930000001</c:v>
                </c:pt>
                <c:pt idx="3">
                  <c:v>84225.148029999997</c:v>
                </c:pt>
                <c:pt idx="4">
                  <c:v>103626.08791</c:v>
                </c:pt>
                <c:pt idx="5">
                  <c:v>79520.73646</c:v>
                </c:pt>
                <c:pt idx="6">
                  <c:v>86320.410749999995</c:v>
                </c:pt>
                <c:pt idx="7">
                  <c:v>42495.028660000004</c:v>
                </c:pt>
                <c:pt idx="8">
                  <c:v>53863.459600000002</c:v>
                </c:pt>
                <c:pt idx="9">
                  <c:v>42063.195870000003</c:v>
                </c:pt>
                <c:pt idx="10">
                  <c:v>48203.684119999998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4A-47E7-AB5D-746DEA847B06}"/>
            </c:ext>
          </c:extLst>
        </c:ser>
        <c:ser>
          <c:idx val="0"/>
          <c:order val="1"/>
          <c:tx>
            <c:strRef>
              <c:f>'2002_2023_AYLIK_IHR'!$A$15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'2002_2023_AYLIK_IHR'!$C$15:$N$15</c:f>
              <c:numCache>
                <c:formatCode>#,##0</c:formatCode>
                <c:ptCount val="12"/>
                <c:pt idx="0">
                  <c:v>37521.507830000002</c:v>
                </c:pt>
                <c:pt idx="1">
                  <c:v>46265.332340000001</c:v>
                </c:pt>
                <c:pt idx="2">
                  <c:v>31049.380369999999</c:v>
                </c:pt>
                <c:pt idx="3">
                  <c:v>29631.197840000001</c:v>
                </c:pt>
                <c:pt idx="4">
                  <c:v>21837.58901</c:v>
                </c:pt>
                <c:pt idx="5">
                  <c:v>26325.63495</c:v>
                </c:pt>
                <c:pt idx="6">
                  <c:v>24070.12631</c:v>
                </c:pt>
                <c:pt idx="7">
                  <c:v>29110.841799999998</c:v>
                </c:pt>
                <c:pt idx="8">
                  <c:v>44324.273529999999</c:v>
                </c:pt>
                <c:pt idx="9">
                  <c:v>37697.34519</c:v>
                </c:pt>
                <c:pt idx="10">
                  <c:v>64223.611640000003</c:v>
                </c:pt>
                <c:pt idx="11">
                  <c:v>103405.87989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4A-47E7-AB5D-746DEA847B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08990752"/>
        <c:axId val="-1908995648"/>
      </c:lineChart>
      <c:catAx>
        <c:axId val="-1908990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89956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08995648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899075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1662732299307655"/>
          <c:y val="0.13517592909581955"/>
          <c:w val="0.26913480885311869"/>
          <c:h val="7.1717828749667159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TÜTÜN İHRACATI (Bin $)</a:t>
            </a:r>
          </a:p>
        </c:rich>
      </c:tx>
      <c:layout>
        <c:manualLayout>
          <c:xMode val="edge"/>
          <c:yMode val="edge"/>
          <c:x val="0.29508199475065616"/>
          <c:y val="3.480589022757697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387978142076504"/>
          <c:y val="0.18206242292002656"/>
          <c:w val="0.82513661202185795"/>
          <c:h val="0.56358979223982542"/>
        </c:manualLayout>
      </c:layout>
      <c:lineChart>
        <c:grouping val="standard"/>
        <c:varyColors val="0"/>
        <c:ser>
          <c:idx val="1"/>
          <c:order val="0"/>
          <c:tx>
            <c:strRef>
              <c:f>'2002_2023_AYLIK_IHR'!$A$16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'2002_2023_AYLIK_IHR'!$C$1:$N$1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'2002_2023_AYLIK_IHR'!$C$16:$N$16</c:f>
              <c:numCache>
                <c:formatCode>#,##0</c:formatCode>
                <c:ptCount val="12"/>
                <c:pt idx="0">
                  <c:v>86086.110459999996</c:v>
                </c:pt>
                <c:pt idx="1">
                  <c:v>64822.363810000003</c:v>
                </c:pt>
                <c:pt idx="2">
                  <c:v>71187.896110000001</c:v>
                </c:pt>
                <c:pt idx="3">
                  <c:v>58280.474829999999</c:v>
                </c:pt>
                <c:pt idx="4">
                  <c:v>94991.992450000005</c:v>
                </c:pt>
                <c:pt idx="5">
                  <c:v>80637.588019999996</c:v>
                </c:pt>
                <c:pt idx="6">
                  <c:v>91732.632410000006</c:v>
                </c:pt>
                <c:pt idx="7">
                  <c:v>83292.168380000003</c:v>
                </c:pt>
                <c:pt idx="8">
                  <c:v>80306.921660000007</c:v>
                </c:pt>
                <c:pt idx="9">
                  <c:v>75895.714399999997</c:v>
                </c:pt>
                <c:pt idx="10">
                  <c:v>68185.203630000004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97-4742-B8FF-FE0DC8C44DA4}"/>
            </c:ext>
          </c:extLst>
        </c:ser>
        <c:ser>
          <c:idx val="0"/>
          <c:order val="1"/>
          <c:tx>
            <c:strRef>
              <c:f>'2002_2023_AYLIK_IHR'!$A$17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chemeClr val="tx2"/>
              </a:solidFill>
            </c:spPr>
          </c:marker>
          <c:val>
            <c:numRef>
              <c:f>'2002_2023_AYLIK_IHR'!$C$17:$N$17</c:f>
              <c:numCache>
                <c:formatCode>#,##0</c:formatCode>
                <c:ptCount val="12"/>
                <c:pt idx="0">
                  <c:v>54248.671849999999</c:v>
                </c:pt>
                <c:pt idx="1">
                  <c:v>55002.358999999997</c:v>
                </c:pt>
                <c:pt idx="2">
                  <c:v>64496.353640000001</c:v>
                </c:pt>
                <c:pt idx="3">
                  <c:v>51947.963620000002</c:v>
                </c:pt>
                <c:pt idx="4">
                  <c:v>53632.734109999998</c:v>
                </c:pt>
                <c:pt idx="5">
                  <c:v>78822.504300000001</c:v>
                </c:pt>
                <c:pt idx="6">
                  <c:v>56311.739930000003</c:v>
                </c:pt>
                <c:pt idx="7">
                  <c:v>88413.106140000004</c:v>
                </c:pt>
                <c:pt idx="8">
                  <c:v>83802.197409999993</c:v>
                </c:pt>
                <c:pt idx="9">
                  <c:v>87581.333559999999</c:v>
                </c:pt>
                <c:pt idx="10">
                  <c:v>75182.485799999995</c:v>
                </c:pt>
                <c:pt idx="11">
                  <c:v>79429.707819999996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97-4742-B8FF-FE0DC8C44D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09004352"/>
        <c:axId val="-1909002720"/>
      </c:lineChart>
      <c:catAx>
        <c:axId val="-1909004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90027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09002720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900435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3475359580052494"/>
          <c:y val="0.13654618473895583"/>
          <c:w val="0.26751999999999998"/>
          <c:h val="7.9494460782763607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SÜS BİTKİLERİ İHRACATI (Bin $)</a:t>
            </a:r>
          </a:p>
        </c:rich>
      </c:tx>
      <c:layout>
        <c:manualLayout>
          <c:xMode val="edge"/>
          <c:yMode val="edge"/>
          <c:x val="0.24180327868852458"/>
          <c:y val="3.745318352059941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061510456354246"/>
          <c:y val="0.18701970352297509"/>
          <c:w val="0.86230822961645937"/>
          <c:h val="0.57888913533695618"/>
        </c:manualLayout>
      </c:layout>
      <c:lineChart>
        <c:grouping val="standard"/>
        <c:varyColors val="0"/>
        <c:ser>
          <c:idx val="1"/>
          <c:order val="0"/>
          <c:tx>
            <c:strRef>
              <c:f>'2002_2023_AYLIK_IHR'!$A$18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'2002_2023_AYLIK_IHR'!$C$1:$N$1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'2002_2023_AYLIK_IHR'!$C$18:$N$18</c:f>
              <c:numCache>
                <c:formatCode>#,##0</c:formatCode>
                <c:ptCount val="12"/>
                <c:pt idx="0">
                  <c:v>13942.906209999999</c:v>
                </c:pt>
                <c:pt idx="1">
                  <c:v>16068.542299999999</c:v>
                </c:pt>
                <c:pt idx="2">
                  <c:v>18032.499930000002</c:v>
                </c:pt>
                <c:pt idx="3">
                  <c:v>14477.681780000001</c:v>
                </c:pt>
                <c:pt idx="4">
                  <c:v>13997.55701</c:v>
                </c:pt>
                <c:pt idx="5">
                  <c:v>8514.9922299999998</c:v>
                </c:pt>
                <c:pt idx="6">
                  <c:v>7353.5853699999998</c:v>
                </c:pt>
                <c:pt idx="7">
                  <c:v>7429.0817399999996</c:v>
                </c:pt>
                <c:pt idx="8">
                  <c:v>6531.4781000000003</c:v>
                </c:pt>
                <c:pt idx="9">
                  <c:v>7645.2929299999996</c:v>
                </c:pt>
                <c:pt idx="10">
                  <c:v>9334.0265299999992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80-47F0-912F-9DF6D206047E}"/>
            </c:ext>
          </c:extLst>
        </c:ser>
        <c:ser>
          <c:idx val="0"/>
          <c:order val="1"/>
          <c:tx>
            <c:strRef>
              <c:f>'2002_2023_AYLIK_IHR'!$A$19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'2002_2023_AYLIK_IHR'!$C$19:$N$19</c:f>
              <c:numCache>
                <c:formatCode>#,##0</c:formatCode>
                <c:ptCount val="12"/>
                <c:pt idx="0">
                  <c:v>12415.09123</c:v>
                </c:pt>
                <c:pt idx="1">
                  <c:v>15693.36544</c:v>
                </c:pt>
                <c:pt idx="2">
                  <c:v>17018.63062</c:v>
                </c:pt>
                <c:pt idx="3">
                  <c:v>18025.69253</c:v>
                </c:pt>
                <c:pt idx="4">
                  <c:v>12424.481959999999</c:v>
                </c:pt>
                <c:pt idx="5">
                  <c:v>9079.7731199999998</c:v>
                </c:pt>
                <c:pt idx="6">
                  <c:v>5411.4847600000003</c:v>
                </c:pt>
                <c:pt idx="7">
                  <c:v>8150.7517200000002</c:v>
                </c:pt>
                <c:pt idx="8">
                  <c:v>7678.1554299999998</c:v>
                </c:pt>
                <c:pt idx="9">
                  <c:v>8254.6918999999998</c:v>
                </c:pt>
                <c:pt idx="10">
                  <c:v>10091.904850000001</c:v>
                </c:pt>
                <c:pt idx="11">
                  <c:v>12919.24202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80-47F0-912F-9DF6D20604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08996736"/>
        <c:axId val="-1908999456"/>
      </c:lineChart>
      <c:catAx>
        <c:axId val="-1908996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89994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08999456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8996736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4603222752893587"/>
          <c:y val="0.13523492662008801"/>
          <c:w val="0.26967741935483869"/>
          <c:h val="6.9697608221507529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 b="1" i="0" u="none" strike="noStrike" baseline="0">
                <a:solidFill>
                  <a:srgbClr val="000000"/>
                </a:solidFill>
                <a:latin typeface="Arial Tur"/>
                <a:cs typeface="Arial Tur"/>
              </a:rPr>
              <a:t>SU ÜRÜNLERİ VE HAY. MAM. İHRACATI (Bin $)</a:t>
            </a:r>
            <a:endParaRPr lang="tr-TR" sz="700"/>
          </a:p>
        </c:rich>
      </c:tx>
      <c:layout>
        <c:manualLayout>
          <c:xMode val="edge"/>
          <c:yMode val="edge"/>
          <c:x val="0.15214236824093086"/>
          <c:y val="2.24719101123595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430548594156736"/>
          <c:y val="0.21348393248596756"/>
          <c:w val="0.84257444205511267"/>
          <c:h val="0.54931532434850139"/>
        </c:manualLayout>
      </c:layout>
      <c:lineChart>
        <c:grouping val="standard"/>
        <c:varyColors val="0"/>
        <c:ser>
          <c:idx val="1"/>
          <c:order val="0"/>
          <c:tx>
            <c:strRef>
              <c:f>'2002_2023_AYLIK_IHR'!$A$20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'2002_2023_AYLIK_IHR'!$C$1:$N$1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'2002_2023_AYLIK_IHR'!$C$20:$N$20</c:f>
              <c:numCache>
                <c:formatCode>#,##0</c:formatCode>
                <c:ptCount val="12"/>
                <c:pt idx="0">
                  <c:v>270948.65119</c:v>
                </c:pt>
                <c:pt idx="1">
                  <c:v>242539.37667</c:v>
                </c:pt>
                <c:pt idx="2">
                  <c:v>306412.23316</c:v>
                </c:pt>
                <c:pt idx="3">
                  <c:v>274546.70837000001</c:v>
                </c:pt>
                <c:pt idx="4">
                  <c:v>310016.05894999998</c:v>
                </c:pt>
                <c:pt idx="5">
                  <c:v>289598.55484</c:v>
                </c:pt>
                <c:pt idx="6">
                  <c:v>299245.19647000002</c:v>
                </c:pt>
                <c:pt idx="7">
                  <c:v>293786.98972999997</c:v>
                </c:pt>
                <c:pt idx="8">
                  <c:v>294390.00935000001</c:v>
                </c:pt>
                <c:pt idx="9">
                  <c:v>291841.53931999998</c:v>
                </c:pt>
                <c:pt idx="10">
                  <c:v>307281.67664000002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B8-4EDE-9F2C-F10EC02D2265}"/>
            </c:ext>
          </c:extLst>
        </c:ser>
        <c:ser>
          <c:idx val="0"/>
          <c:order val="1"/>
          <c:tx>
            <c:strRef>
              <c:f>'2002_2023_AYLIK_IHR'!$A$21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'2002_2023_AYLIK_IHR'!$C$21:$N$21</c:f>
              <c:numCache>
                <c:formatCode>#,##0</c:formatCode>
                <c:ptCount val="12"/>
                <c:pt idx="0">
                  <c:v>300295.32032</c:v>
                </c:pt>
                <c:pt idx="1">
                  <c:v>316201.99005999998</c:v>
                </c:pt>
                <c:pt idx="2">
                  <c:v>380631.50910000002</c:v>
                </c:pt>
                <c:pt idx="3">
                  <c:v>382265.55797999998</c:v>
                </c:pt>
                <c:pt idx="4">
                  <c:v>301401.84957000002</c:v>
                </c:pt>
                <c:pt idx="5">
                  <c:v>369497.39085999998</c:v>
                </c:pt>
                <c:pt idx="6">
                  <c:v>318336.14055000001</c:v>
                </c:pt>
                <c:pt idx="7">
                  <c:v>323036.57241000002</c:v>
                </c:pt>
                <c:pt idx="8">
                  <c:v>355787.51679000002</c:v>
                </c:pt>
                <c:pt idx="9">
                  <c:v>308775.10398000001</c:v>
                </c:pt>
                <c:pt idx="10">
                  <c:v>355407.83247000002</c:v>
                </c:pt>
                <c:pt idx="11">
                  <c:v>351943.73171000002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B8-4EDE-9F2C-F10EC02D22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08993472"/>
        <c:axId val="-1909000000"/>
      </c:lineChart>
      <c:catAx>
        <c:axId val="-1908993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90000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09000000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899347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445574436665639"/>
          <c:y val="0.10888908549352679"/>
          <c:w val="0.27466119096509239"/>
          <c:h val="7.4135283651341338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orientation="landscape" horizontalDpi="1200" verticalDpi="120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AĞAÇ MAM. VE ORMAN ÜRÜNLERİ İHRACATI (Bin $)</a:t>
            </a:r>
          </a:p>
        </c:rich>
      </c:tx>
      <c:layout>
        <c:manualLayout>
          <c:xMode val="edge"/>
          <c:yMode val="edge"/>
          <c:x val="0.15020576131687244"/>
          <c:y val="1.960784313725490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471900888932093"/>
          <c:y val="0.19730392156862744"/>
          <c:w val="0.7942402790643468"/>
          <c:h val="0.56985294117647067"/>
        </c:manualLayout>
      </c:layout>
      <c:lineChart>
        <c:grouping val="standard"/>
        <c:varyColors val="0"/>
        <c:ser>
          <c:idx val="1"/>
          <c:order val="0"/>
          <c:tx>
            <c:strRef>
              <c:f>'2002_2023_AYLIK_IHR'!$A$22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'2002_2023_AYLIK_IHR'!$C$1:$N$1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'2002_2023_AYLIK_IHR'!$C$22:$N$22</c:f>
              <c:numCache>
                <c:formatCode>#,##0</c:formatCode>
                <c:ptCount val="12"/>
                <c:pt idx="0">
                  <c:v>623169.43310999998</c:v>
                </c:pt>
                <c:pt idx="1">
                  <c:v>575903.55605000001</c:v>
                </c:pt>
                <c:pt idx="2">
                  <c:v>758555.62410000002</c:v>
                </c:pt>
                <c:pt idx="3">
                  <c:v>626740.22549999994</c:v>
                </c:pt>
                <c:pt idx="4">
                  <c:v>729214.35984000005</c:v>
                </c:pt>
                <c:pt idx="5">
                  <c:v>664176.35927000002</c:v>
                </c:pt>
                <c:pt idx="6">
                  <c:v>607047.21670999995</c:v>
                </c:pt>
                <c:pt idx="7">
                  <c:v>677350.60947000002</c:v>
                </c:pt>
                <c:pt idx="8">
                  <c:v>680089.14934999996</c:v>
                </c:pt>
                <c:pt idx="9">
                  <c:v>676926.17365000001</c:v>
                </c:pt>
                <c:pt idx="10">
                  <c:v>690426.0858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32-40AE-9AEC-7C29F32654DF}"/>
            </c:ext>
          </c:extLst>
        </c:ser>
        <c:ser>
          <c:idx val="0"/>
          <c:order val="1"/>
          <c:tx>
            <c:strRef>
              <c:f>'2002_2023_AYLIK_IHR'!$A$23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'2002_2023_AYLIK_IHR'!$C$23:$N$23</c:f>
              <c:numCache>
                <c:formatCode>#,##0</c:formatCode>
                <c:ptCount val="12"/>
                <c:pt idx="0">
                  <c:v>557400.76728000003</c:v>
                </c:pt>
                <c:pt idx="1">
                  <c:v>622156.36588000006</c:v>
                </c:pt>
                <c:pt idx="2">
                  <c:v>751891.70181</c:v>
                </c:pt>
                <c:pt idx="3">
                  <c:v>775660.34239999996</c:v>
                </c:pt>
                <c:pt idx="4">
                  <c:v>612460.77609000006</c:v>
                </c:pt>
                <c:pt idx="5">
                  <c:v>799352.87908999994</c:v>
                </c:pt>
                <c:pt idx="6">
                  <c:v>605383.27394999994</c:v>
                </c:pt>
                <c:pt idx="7">
                  <c:v>730779.59597999998</c:v>
                </c:pt>
                <c:pt idx="8">
                  <c:v>759405.13135000004</c:v>
                </c:pt>
                <c:pt idx="9">
                  <c:v>702849.07897000003</c:v>
                </c:pt>
                <c:pt idx="10">
                  <c:v>762443.58614999999</c:v>
                </c:pt>
                <c:pt idx="11">
                  <c:v>755251.48901999998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32-40AE-9AEC-7C29F32654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08992928"/>
        <c:axId val="-1909001088"/>
      </c:lineChart>
      <c:catAx>
        <c:axId val="-1908992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90010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09001088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8992928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415637860082305"/>
          <c:y val="9.612745098039216E-2"/>
          <c:w val="0.27522633744855968"/>
          <c:h val="7.277250270186815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50"/>
              <a:t>TEKSTİL VE HAMMADDELERİ İHRACATI (Bin $)</a:t>
            </a:r>
          </a:p>
        </c:rich>
      </c:tx>
      <c:layout>
        <c:manualLayout>
          <c:xMode val="edge"/>
          <c:yMode val="edge"/>
          <c:x val="0.17687096255825163"/>
          <c:y val="3.703703703703703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734710553562077"/>
          <c:y val="0.20740815758158895"/>
          <c:w val="0.79387834211410224"/>
          <c:h val="0.52592782815331363"/>
        </c:manualLayout>
      </c:layout>
      <c:lineChart>
        <c:grouping val="standard"/>
        <c:varyColors val="0"/>
        <c:ser>
          <c:idx val="1"/>
          <c:order val="0"/>
          <c:tx>
            <c:strRef>
              <c:f>'2002_2023_AYLIK_IHR'!$A$26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'2002_2023_AYLIK_IHR'!$C$1:$N$1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'2002_2023_AYLIK_IHR'!$C$26:$N$26</c:f>
              <c:numCache>
                <c:formatCode>#,##0</c:formatCode>
                <c:ptCount val="12"/>
                <c:pt idx="0">
                  <c:v>816022.56250999996</c:v>
                </c:pt>
                <c:pt idx="1">
                  <c:v>714732.62335999997</c:v>
                </c:pt>
                <c:pt idx="2">
                  <c:v>900187.26887999999</c:v>
                </c:pt>
                <c:pt idx="3">
                  <c:v>756875.90376999998</c:v>
                </c:pt>
                <c:pt idx="4">
                  <c:v>847389.20753999997</c:v>
                </c:pt>
                <c:pt idx="5">
                  <c:v>770721.82738999999</c:v>
                </c:pt>
                <c:pt idx="6">
                  <c:v>694573.08190999995</c:v>
                </c:pt>
                <c:pt idx="7">
                  <c:v>781785.42778000003</c:v>
                </c:pt>
                <c:pt idx="8">
                  <c:v>870876.45417000004</c:v>
                </c:pt>
                <c:pt idx="9">
                  <c:v>840350.07411000005</c:v>
                </c:pt>
                <c:pt idx="10">
                  <c:v>802375.41422999999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1C-48DC-A0F5-85AD48B1BE12}"/>
            </c:ext>
          </c:extLst>
        </c:ser>
        <c:ser>
          <c:idx val="0"/>
          <c:order val="1"/>
          <c:tx>
            <c:strRef>
              <c:f>'2002_2023_AYLIK_IHR'!$A$27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'2002_2023_AYLIK_IHR'!$C$27:$N$27</c:f>
              <c:numCache>
                <c:formatCode>#,##0</c:formatCode>
                <c:ptCount val="12"/>
                <c:pt idx="0">
                  <c:v>814726.31256999995</c:v>
                </c:pt>
                <c:pt idx="1">
                  <c:v>879772.29428999999</c:v>
                </c:pt>
                <c:pt idx="2">
                  <c:v>950764.31969999999</c:v>
                </c:pt>
                <c:pt idx="3">
                  <c:v>992882.50549999997</c:v>
                </c:pt>
                <c:pt idx="4">
                  <c:v>766271.68854</c:v>
                </c:pt>
                <c:pt idx="5">
                  <c:v>980776.99295999995</c:v>
                </c:pt>
                <c:pt idx="6">
                  <c:v>726344.14720000001</c:v>
                </c:pt>
                <c:pt idx="7">
                  <c:v>834290.68918999995</c:v>
                </c:pt>
                <c:pt idx="8">
                  <c:v>933340.61598999996</c:v>
                </c:pt>
                <c:pt idx="9">
                  <c:v>831448.66772999999</c:v>
                </c:pt>
                <c:pt idx="10">
                  <c:v>842532.55041999999</c:v>
                </c:pt>
                <c:pt idx="11">
                  <c:v>797035.70111999998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1C-48DC-A0F5-85AD48B1BE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08998368"/>
        <c:axId val="-1908997824"/>
      </c:lineChart>
      <c:catAx>
        <c:axId val="-1908998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89978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08997824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8998368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482393272269536"/>
          <c:y val="0.12249402158063576"/>
          <c:w val="0.2903519202956773"/>
          <c:h val="7.988723631768252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noFill/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DERİ VE MAMULLERİ İHRACATI (Bin $)</a:t>
            </a:r>
          </a:p>
        </c:rich>
      </c:tx>
      <c:layout>
        <c:manualLayout>
          <c:xMode val="edge"/>
          <c:yMode val="edge"/>
          <c:x val="0.1897961326262797"/>
          <c:y val="3.703703703703705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346960201403397"/>
          <c:y val="0.25555633323612326"/>
          <c:w val="0.77142934015200504"/>
          <c:h val="0.4888906571566024"/>
        </c:manualLayout>
      </c:layout>
      <c:lineChart>
        <c:grouping val="standard"/>
        <c:varyColors val="0"/>
        <c:ser>
          <c:idx val="1"/>
          <c:order val="0"/>
          <c:tx>
            <c:strRef>
              <c:f>'2002_2023_AYLIK_IHR'!$A$28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'2002_2023_AYLIK_IHR'!$C$1:$N$1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'2002_2023_AYLIK_IHR'!$C$28:$N$28</c:f>
              <c:numCache>
                <c:formatCode>#,##0</c:formatCode>
                <c:ptCount val="12"/>
                <c:pt idx="0">
                  <c:v>177753.89418999999</c:v>
                </c:pt>
                <c:pt idx="1">
                  <c:v>171514.28174999999</c:v>
                </c:pt>
                <c:pt idx="2">
                  <c:v>219483.32148000001</c:v>
                </c:pt>
                <c:pt idx="3">
                  <c:v>146020.73608999999</c:v>
                </c:pt>
                <c:pt idx="4">
                  <c:v>149302.74898</c:v>
                </c:pt>
                <c:pt idx="5">
                  <c:v>160287.24765999999</c:v>
                </c:pt>
                <c:pt idx="6">
                  <c:v>134966.26967000001</c:v>
                </c:pt>
                <c:pt idx="7">
                  <c:v>167680.05953</c:v>
                </c:pt>
                <c:pt idx="8">
                  <c:v>159291.07229000001</c:v>
                </c:pt>
                <c:pt idx="9">
                  <c:v>134805.21749000001</c:v>
                </c:pt>
                <c:pt idx="10">
                  <c:v>124422.14999000001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79-400C-85FF-AFB9441E77F2}"/>
            </c:ext>
          </c:extLst>
        </c:ser>
        <c:ser>
          <c:idx val="0"/>
          <c:order val="1"/>
          <c:tx>
            <c:strRef>
              <c:f>'2002_2023_AYLIK_IHR'!$A$29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'2002_2023_AYLIK_IHR'!$C$29:$N$29</c:f>
              <c:numCache>
                <c:formatCode>#,##0</c:formatCode>
                <c:ptCount val="12"/>
                <c:pt idx="0">
                  <c:v>132687.614</c:v>
                </c:pt>
                <c:pt idx="1">
                  <c:v>177382.25305</c:v>
                </c:pt>
                <c:pt idx="2">
                  <c:v>191674.08778</c:v>
                </c:pt>
                <c:pt idx="3">
                  <c:v>186942.25571999999</c:v>
                </c:pt>
                <c:pt idx="4">
                  <c:v>116430.7378</c:v>
                </c:pt>
                <c:pt idx="5">
                  <c:v>171938.27655000001</c:v>
                </c:pt>
                <c:pt idx="6">
                  <c:v>155306.66952</c:v>
                </c:pt>
                <c:pt idx="7">
                  <c:v>190866.79866</c:v>
                </c:pt>
                <c:pt idx="8">
                  <c:v>209721.9314</c:v>
                </c:pt>
                <c:pt idx="9">
                  <c:v>168268.20879</c:v>
                </c:pt>
                <c:pt idx="10">
                  <c:v>173111.74541</c:v>
                </c:pt>
                <c:pt idx="11">
                  <c:v>181957.05793000001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79-400C-85FF-AFB9441E77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12224032"/>
        <c:axId val="-1912214240"/>
      </c:lineChart>
      <c:catAx>
        <c:axId val="-1912224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122142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12214240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1222403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HALI İHRACATI (Bin $)</a:t>
            </a:r>
          </a:p>
        </c:rich>
      </c:tx>
      <c:layout>
        <c:manualLayout>
          <c:xMode val="edge"/>
          <c:yMode val="edge"/>
          <c:x val="0.32040837752423973"/>
          <c:y val="3.731343283582089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346960201403397"/>
          <c:y val="0.24875661064754964"/>
          <c:w val="0.77142934015200504"/>
          <c:h val="0.50746361113793192"/>
        </c:manualLayout>
      </c:layout>
      <c:lineChart>
        <c:grouping val="standard"/>
        <c:varyColors val="0"/>
        <c:ser>
          <c:idx val="1"/>
          <c:order val="0"/>
          <c:tx>
            <c:strRef>
              <c:f>'2002_2023_AYLIK_IHR'!$A$30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'2002_2023_AYLIK_IHR'!$C$1:$N$1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'2002_2023_AYLIK_IHR'!$C$30:$N$30</c:f>
              <c:numCache>
                <c:formatCode>#,##0</c:formatCode>
                <c:ptCount val="12"/>
                <c:pt idx="0">
                  <c:v>209144.68768</c:v>
                </c:pt>
                <c:pt idx="1">
                  <c:v>131446.27711</c:v>
                </c:pt>
                <c:pt idx="2">
                  <c:v>262216.63101999997</c:v>
                </c:pt>
                <c:pt idx="3">
                  <c:v>216365.99752999999</c:v>
                </c:pt>
                <c:pt idx="4">
                  <c:v>233627.51775999999</c:v>
                </c:pt>
                <c:pt idx="5">
                  <c:v>225469.65090000001</c:v>
                </c:pt>
                <c:pt idx="6">
                  <c:v>187538.52763</c:v>
                </c:pt>
                <c:pt idx="7">
                  <c:v>233972.07347999999</c:v>
                </c:pt>
                <c:pt idx="8">
                  <c:v>256088.3015</c:v>
                </c:pt>
                <c:pt idx="9">
                  <c:v>274710.80576999998</c:v>
                </c:pt>
                <c:pt idx="10">
                  <c:v>267048.51178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7D-4B39-AE7C-1EB53902C708}"/>
            </c:ext>
          </c:extLst>
        </c:ser>
        <c:ser>
          <c:idx val="0"/>
          <c:order val="1"/>
          <c:tx>
            <c:strRef>
              <c:f>'2002_2023_AYLIK_IHR'!$A$31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'2002_2023_AYLIK_IHR'!$C$31:$N$31</c:f>
              <c:numCache>
                <c:formatCode>#,##0</c:formatCode>
                <c:ptCount val="12"/>
                <c:pt idx="0">
                  <c:v>198477.64064999999</c:v>
                </c:pt>
                <c:pt idx="1">
                  <c:v>251000.23457999999</c:v>
                </c:pt>
                <c:pt idx="2">
                  <c:v>259243.72829</c:v>
                </c:pt>
                <c:pt idx="3">
                  <c:v>262164.34668000002</c:v>
                </c:pt>
                <c:pt idx="4">
                  <c:v>157792.49171</c:v>
                </c:pt>
                <c:pt idx="5">
                  <c:v>225184.98795000001</c:v>
                </c:pt>
                <c:pt idx="6">
                  <c:v>156147.20764000001</c:v>
                </c:pt>
                <c:pt idx="7">
                  <c:v>224283.58918000001</c:v>
                </c:pt>
                <c:pt idx="8">
                  <c:v>245518.36559999999</c:v>
                </c:pt>
                <c:pt idx="9">
                  <c:v>256622.58987</c:v>
                </c:pt>
                <c:pt idx="10">
                  <c:v>256407.3983</c:v>
                </c:pt>
                <c:pt idx="11">
                  <c:v>260537.56518000001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7D-4B39-AE7C-1EB53902C7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12213696"/>
        <c:axId val="-1912213152"/>
      </c:lineChart>
      <c:catAx>
        <c:axId val="-1912213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122131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12213152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12213696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/>
              <a:t>AYLAR BAZINDA MADENCİLİK İHRACAT</a:t>
            </a:r>
            <a:r>
              <a:rPr lang="tr-TR"/>
              <a:t>I</a:t>
            </a:r>
            <a:endParaRPr lang="en-US"/>
          </a:p>
        </c:rich>
      </c:tx>
      <c:layout>
        <c:manualLayout>
          <c:xMode val="edge"/>
          <c:yMode val="edge"/>
          <c:x val="0.20134597305776514"/>
          <c:y val="3.745318352059925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055063851804235"/>
          <c:y val="0.21722925894362621"/>
          <c:w val="0.77064306488660361"/>
          <c:h val="0.50936515890229372"/>
        </c:manualLayout>
      </c:layout>
      <c:lineChart>
        <c:grouping val="standard"/>
        <c:varyColors val="0"/>
        <c:ser>
          <c:idx val="0"/>
          <c:order val="0"/>
          <c:tx>
            <c:strRef>
              <c:f>'2002_2023_AYLIK_IHR'!$A$59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'2002_2023_AYLIK_IHR'!$C$1:$N$1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'2002_2023_AYLIK_IHR'!$C$59:$N$59</c:f>
              <c:numCache>
                <c:formatCode>#,##0</c:formatCode>
                <c:ptCount val="12"/>
                <c:pt idx="0">
                  <c:v>497849.89552999998</c:v>
                </c:pt>
                <c:pt idx="1">
                  <c:v>471704.26270999998</c:v>
                </c:pt>
                <c:pt idx="2">
                  <c:v>554613.88878000004</c:v>
                </c:pt>
                <c:pt idx="3">
                  <c:v>704145.15989999997</c:v>
                </c:pt>
                <c:pt idx="4">
                  <c:v>533041.87158000004</c:v>
                </c:pt>
                <c:pt idx="5">
                  <c:v>594051.50404999999</c:v>
                </c:pt>
                <c:pt idx="6">
                  <c:v>487987.18544999999</c:v>
                </c:pt>
                <c:pt idx="7">
                  <c:v>593089.54356999998</c:v>
                </c:pt>
                <c:pt idx="8">
                  <c:v>537861.99407999997</c:v>
                </c:pt>
                <c:pt idx="9">
                  <c:v>462008.54527</c:v>
                </c:pt>
                <c:pt idx="10">
                  <c:v>503422.24767000001</c:v>
                </c:pt>
                <c:pt idx="11">
                  <c:v>515296.55952000001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A9-4425-869C-DE79CB9FF844}"/>
            </c:ext>
          </c:extLst>
        </c:ser>
        <c:ser>
          <c:idx val="1"/>
          <c:order val="1"/>
          <c:tx>
            <c:strRef>
              <c:f>'2002_2023_AYLIK_IHR'!$A$58</c:f>
              <c:strCache>
                <c:ptCount val="1"/>
                <c:pt idx="0">
                  <c:v>2023</c:v>
                </c:pt>
              </c:strCache>
            </c:strRef>
          </c:tx>
          <c:marker>
            <c:symbol val="circle"/>
            <c:size val="5"/>
          </c:marker>
          <c:cat>
            <c:strRef>
              <c:f>'2002_2023_AYLIK_IHR'!$C$1:$N$1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'2002_2023_AYLIK_IHR'!$C$58:$N$58</c:f>
              <c:numCache>
                <c:formatCode>#,##0</c:formatCode>
                <c:ptCount val="12"/>
                <c:pt idx="0">
                  <c:v>441306.82462999999</c:v>
                </c:pt>
                <c:pt idx="1">
                  <c:v>397254.84522000002</c:v>
                </c:pt>
                <c:pt idx="2">
                  <c:v>478851.44981999998</c:v>
                </c:pt>
                <c:pt idx="3">
                  <c:v>467165.44588999997</c:v>
                </c:pt>
                <c:pt idx="4">
                  <c:v>546209.96944999998</c:v>
                </c:pt>
                <c:pt idx="5">
                  <c:v>482721.04359000002</c:v>
                </c:pt>
                <c:pt idx="6">
                  <c:v>462900.0919</c:v>
                </c:pt>
                <c:pt idx="7">
                  <c:v>495711.68640000001</c:v>
                </c:pt>
                <c:pt idx="8">
                  <c:v>487183.19845000003</c:v>
                </c:pt>
                <c:pt idx="9">
                  <c:v>498761.28876000002</c:v>
                </c:pt>
                <c:pt idx="10">
                  <c:v>483272.34194000001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A9-4425-869C-DE79CB9FF8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0075904"/>
        <c:axId val="-2080074272"/>
      </c:lineChart>
      <c:catAx>
        <c:axId val="-2080075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0800742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80074272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08007590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KİMYEVİ MADDELER VE MAMULLERİ İHRACATI (Bin $)</a:t>
            </a:r>
          </a:p>
        </c:rich>
      </c:tx>
      <c:layout>
        <c:manualLayout>
          <c:xMode val="edge"/>
          <c:yMode val="edge"/>
          <c:x val="0.14814836417052862"/>
          <c:y val="3.87596899224806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283993821759935"/>
          <c:y val="0.25064680868379824"/>
          <c:w val="0.7736641060315943"/>
          <c:h val="0.51162984356015384"/>
        </c:manualLayout>
      </c:layout>
      <c:lineChart>
        <c:grouping val="standard"/>
        <c:varyColors val="0"/>
        <c:ser>
          <c:idx val="1"/>
          <c:order val="0"/>
          <c:tx>
            <c:strRef>
              <c:f>'2002_2023_AYLIK_IHR'!$A$32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'2002_2023_AYLIK_IHR'!$C$1:$N$1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'2002_2023_AYLIK_IHR'!$C$32:$N$32</c:f>
              <c:numCache>
                <c:formatCode>#,##0</c:formatCode>
                <c:ptCount val="12"/>
                <c:pt idx="0">
                  <c:v>2300585.4571099998</c:v>
                </c:pt>
                <c:pt idx="1">
                  <c:v>2263061.0295899999</c:v>
                </c:pt>
                <c:pt idx="2">
                  <c:v>2881797.1108499998</c:v>
                </c:pt>
                <c:pt idx="3">
                  <c:v>2383185.1085199998</c:v>
                </c:pt>
                <c:pt idx="4">
                  <c:v>2440457.1449600002</c:v>
                </c:pt>
                <c:pt idx="5">
                  <c:v>2385746.0053699999</c:v>
                </c:pt>
                <c:pt idx="6">
                  <c:v>2174334.2918099998</c:v>
                </c:pt>
                <c:pt idx="7">
                  <c:v>2658969.84185</c:v>
                </c:pt>
                <c:pt idx="8">
                  <c:v>2799450.1752399998</c:v>
                </c:pt>
                <c:pt idx="9">
                  <c:v>2695860.5395599999</c:v>
                </c:pt>
                <c:pt idx="10">
                  <c:v>2878850.4308099998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2D-4CC2-A4D7-87A5CF538DB8}"/>
            </c:ext>
          </c:extLst>
        </c:ser>
        <c:ser>
          <c:idx val="0"/>
          <c:order val="1"/>
          <c:tx>
            <c:strRef>
              <c:f>'2002_2023_AYLIK_IHR'!$A$33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'2002_2023_AYLIK_IHR'!$C$33:$N$33</c:f>
              <c:numCache>
                <c:formatCode>#,##0</c:formatCode>
                <c:ptCount val="12"/>
                <c:pt idx="0">
                  <c:v>2140677.5815400002</c:v>
                </c:pt>
                <c:pt idx="1">
                  <c:v>2431936.4970100001</c:v>
                </c:pt>
                <c:pt idx="2">
                  <c:v>3018845.3198899999</c:v>
                </c:pt>
                <c:pt idx="3">
                  <c:v>3329482.90063</c:v>
                </c:pt>
                <c:pt idx="4">
                  <c:v>2789086.5466200002</c:v>
                </c:pt>
                <c:pt idx="5">
                  <c:v>3166406.9564999999</c:v>
                </c:pt>
                <c:pt idx="6">
                  <c:v>2890136.9170499998</c:v>
                </c:pt>
                <c:pt idx="7">
                  <c:v>2920920.6393200001</c:v>
                </c:pt>
                <c:pt idx="8">
                  <c:v>2929565.2954799999</c:v>
                </c:pt>
                <c:pt idx="9">
                  <c:v>2615029.2381699998</c:v>
                </c:pt>
                <c:pt idx="10">
                  <c:v>2572270.57724</c:v>
                </c:pt>
                <c:pt idx="11">
                  <c:v>2701976.0603999998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2D-4CC2-A4D7-87A5CF538D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12217504"/>
        <c:axId val="-1912210976"/>
      </c:lineChart>
      <c:catAx>
        <c:axId val="-1912217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122109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12210976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1221750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50"/>
              <a:t>MAKİNE VE AKSAMLARI İHRACATI (Bin $)</a:t>
            </a:r>
          </a:p>
        </c:rich>
      </c:tx>
      <c:layout>
        <c:manualLayout>
          <c:xMode val="edge"/>
          <c:yMode val="edge"/>
          <c:x val="0.16734715303444253"/>
          <c:y val="3.731343283582089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329909162156335"/>
          <c:y val="0.17537345384913924"/>
          <c:w val="0.80976314834393193"/>
          <c:h val="0.61318525482822106"/>
        </c:manualLayout>
      </c:layout>
      <c:lineChart>
        <c:grouping val="standard"/>
        <c:varyColors val="0"/>
        <c:ser>
          <c:idx val="1"/>
          <c:order val="0"/>
          <c:tx>
            <c:strRef>
              <c:f>'2002_2023_AYLIK_IHR'!$A$42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'2002_2023_AYLIK_IHR'!$C$1:$N$1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'2002_2023_AYLIK_IHR'!$C$42:$N$42</c:f>
              <c:numCache>
                <c:formatCode>#,##0</c:formatCode>
                <c:ptCount val="12"/>
                <c:pt idx="0">
                  <c:v>841196.85574999999</c:v>
                </c:pt>
                <c:pt idx="1">
                  <c:v>847883.02260000003</c:v>
                </c:pt>
                <c:pt idx="2">
                  <c:v>1050259.67922</c:v>
                </c:pt>
                <c:pt idx="3">
                  <c:v>882968.34738000005</c:v>
                </c:pt>
                <c:pt idx="4">
                  <c:v>922573.44267000002</c:v>
                </c:pt>
                <c:pt idx="5">
                  <c:v>976125.07512000005</c:v>
                </c:pt>
                <c:pt idx="6">
                  <c:v>831618.68654000002</c:v>
                </c:pt>
                <c:pt idx="7">
                  <c:v>972885.27214999998</c:v>
                </c:pt>
                <c:pt idx="8">
                  <c:v>1006754.11252</c:v>
                </c:pt>
                <c:pt idx="9">
                  <c:v>996331.43422000005</c:v>
                </c:pt>
                <c:pt idx="10">
                  <c:v>1020762.50703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46-4262-BD13-C4893219C019}"/>
            </c:ext>
          </c:extLst>
        </c:ser>
        <c:ser>
          <c:idx val="0"/>
          <c:order val="1"/>
          <c:tx>
            <c:strRef>
              <c:f>'2002_2023_AYLIK_IHR'!$A$43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'2002_2023_AYLIK_IHR'!$C$43:$N$43</c:f>
              <c:numCache>
                <c:formatCode>#,##0</c:formatCode>
                <c:ptCount val="12"/>
                <c:pt idx="0">
                  <c:v>710623.13197999995</c:v>
                </c:pt>
                <c:pt idx="1">
                  <c:v>812964.40657999995</c:v>
                </c:pt>
                <c:pt idx="2">
                  <c:v>908444.94969000004</c:v>
                </c:pt>
                <c:pt idx="3">
                  <c:v>905617.86228</c:v>
                </c:pt>
                <c:pt idx="4">
                  <c:v>719443.06295000005</c:v>
                </c:pt>
                <c:pt idx="5">
                  <c:v>903202.12999000004</c:v>
                </c:pt>
                <c:pt idx="6">
                  <c:v>720295.57866999996</c:v>
                </c:pt>
                <c:pt idx="7">
                  <c:v>847976.47115999996</c:v>
                </c:pt>
                <c:pt idx="8">
                  <c:v>946729.31211000006</c:v>
                </c:pt>
                <c:pt idx="9">
                  <c:v>851490.25800000003</c:v>
                </c:pt>
                <c:pt idx="10">
                  <c:v>1009760.97751</c:v>
                </c:pt>
                <c:pt idx="11">
                  <c:v>1024924.05667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46-4262-BD13-C4893219C0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12212064"/>
        <c:axId val="-1912221312"/>
      </c:lineChart>
      <c:catAx>
        <c:axId val="-1912212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122213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12221312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1221206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 b="1" i="0" u="none" strike="noStrike" baseline="0">
                <a:solidFill>
                  <a:srgbClr val="000000"/>
                </a:solidFill>
                <a:latin typeface="Arial Tur"/>
                <a:cs typeface="Arial Tur"/>
              </a:rPr>
              <a:t>OTOMOTİV ENDÜSTRİSİ İHRACATI (Bin $)</a:t>
            </a:r>
            <a:endParaRPr lang="tr-TR" sz="700"/>
          </a:p>
        </c:rich>
      </c:tx>
      <c:layout>
        <c:manualLayout>
          <c:xMode val="edge"/>
          <c:yMode val="edge"/>
          <c:x val="0.25253530555644105"/>
          <c:y val="4.244694132334581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149681289838767"/>
          <c:y val="0.1610494755571284"/>
          <c:w val="0.78367425031315086"/>
          <c:h val="0.57303567391154753"/>
        </c:manualLayout>
      </c:layout>
      <c:lineChart>
        <c:grouping val="standard"/>
        <c:varyColors val="0"/>
        <c:ser>
          <c:idx val="1"/>
          <c:order val="0"/>
          <c:tx>
            <c:strRef>
              <c:f>'2002_2023_AYLIK_IHR'!$A$36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'2002_2023_AYLIK_IHR'!$C$1:$N$1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'2002_2023_AYLIK_IHR'!$C$36:$N$36</c:f>
              <c:numCache>
                <c:formatCode>#,##0</c:formatCode>
                <c:ptCount val="12"/>
                <c:pt idx="0">
                  <c:v>2711996.1321999999</c:v>
                </c:pt>
                <c:pt idx="1">
                  <c:v>2610329.2798199998</c:v>
                </c:pt>
                <c:pt idx="2">
                  <c:v>3284646.9442599998</c:v>
                </c:pt>
                <c:pt idx="3">
                  <c:v>2690070.9843000001</c:v>
                </c:pt>
                <c:pt idx="4">
                  <c:v>3026168.9661400001</c:v>
                </c:pt>
                <c:pt idx="5">
                  <c:v>2986179.9723299998</c:v>
                </c:pt>
                <c:pt idx="6">
                  <c:v>2723221.6034200001</c:v>
                </c:pt>
                <c:pt idx="7">
                  <c:v>2725885.81507</c:v>
                </c:pt>
                <c:pt idx="8">
                  <c:v>2818826.6176999998</c:v>
                </c:pt>
                <c:pt idx="9">
                  <c:v>3081578.1294900002</c:v>
                </c:pt>
                <c:pt idx="10">
                  <c:v>3172086.7111499999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0F-44C0-9690-A70C16799082}"/>
            </c:ext>
          </c:extLst>
        </c:ser>
        <c:ser>
          <c:idx val="0"/>
          <c:order val="1"/>
          <c:tx>
            <c:strRef>
              <c:f>'2002_2023_AYLIK_IHR'!$A$37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'2002_2023_AYLIK_IHR'!$C$37:$N$37</c:f>
              <c:numCache>
                <c:formatCode>#,##0</c:formatCode>
                <c:ptCount val="12"/>
                <c:pt idx="0">
                  <c:v>2227430.0556600001</c:v>
                </c:pt>
                <c:pt idx="1">
                  <c:v>2537876.19153</c:v>
                </c:pt>
                <c:pt idx="2">
                  <c:v>2679350.7283000001</c:v>
                </c:pt>
                <c:pt idx="3">
                  <c:v>2742242.9338000002</c:v>
                </c:pt>
                <c:pt idx="4">
                  <c:v>2294857.86919</c:v>
                </c:pt>
                <c:pt idx="5">
                  <c:v>2768701.8180800001</c:v>
                </c:pt>
                <c:pt idx="6">
                  <c:v>2048166.8320200001</c:v>
                </c:pt>
                <c:pt idx="7">
                  <c:v>2264566.8483500001</c:v>
                </c:pt>
                <c:pt idx="8">
                  <c:v>2751297.0780400001</c:v>
                </c:pt>
                <c:pt idx="9">
                  <c:v>2647880.8144700001</c:v>
                </c:pt>
                <c:pt idx="10">
                  <c:v>2872036.3347299998</c:v>
                </c:pt>
                <c:pt idx="11">
                  <c:v>3141286.03682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0F-44C0-9690-A70C167990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12223488"/>
        <c:axId val="-1912212608"/>
      </c:lineChart>
      <c:catAx>
        <c:axId val="-1912223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122126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12212608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12223488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 sz="1000"/>
              <a:t>ELEKTRİK ELEKTRONİK </a:t>
            </a:r>
            <a:r>
              <a:rPr lang="tr-TR" sz="1000" baseline="0"/>
              <a:t>VE HİZMET </a:t>
            </a:r>
            <a:r>
              <a:rPr lang="en-US" sz="1000"/>
              <a:t>İHRACATI </a:t>
            </a:r>
            <a:r>
              <a:rPr lang="tr-TR" sz="1000"/>
              <a:t> </a:t>
            </a:r>
            <a:r>
              <a:rPr lang="en-US" sz="1000"/>
              <a:t>(Bin $)</a:t>
            </a:r>
          </a:p>
        </c:rich>
      </c:tx>
      <c:layout>
        <c:manualLayout>
          <c:xMode val="edge"/>
          <c:yMode val="edge"/>
          <c:x val="0.17293786129494548"/>
          <c:y val="3.636363636363636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397804147720971"/>
          <c:y val="0.18909090909090953"/>
          <c:w val="0.8067191601049869"/>
          <c:h val="0.57212121212121214"/>
        </c:manualLayout>
      </c:layout>
      <c:lineChart>
        <c:grouping val="standard"/>
        <c:varyColors val="0"/>
        <c:ser>
          <c:idx val="1"/>
          <c:order val="0"/>
          <c:tx>
            <c:strRef>
              <c:f>'2002_2023_AYLIK_IHR'!$A$40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'2002_2023_AYLIK_IHR'!$C$1:$N$1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'2002_2023_AYLIK_IHR'!$C$40:$N$40</c:f>
              <c:numCache>
                <c:formatCode>#,##0</c:formatCode>
                <c:ptCount val="12"/>
                <c:pt idx="0">
                  <c:v>1173646.8828799999</c:v>
                </c:pt>
                <c:pt idx="1">
                  <c:v>1303259.4447399999</c:v>
                </c:pt>
                <c:pt idx="2">
                  <c:v>1511735.4009700001</c:v>
                </c:pt>
                <c:pt idx="3">
                  <c:v>1216440.05461</c:v>
                </c:pt>
                <c:pt idx="4">
                  <c:v>1379978.24079</c:v>
                </c:pt>
                <c:pt idx="5">
                  <c:v>1337550.46154</c:v>
                </c:pt>
                <c:pt idx="6">
                  <c:v>1263248.7969200001</c:v>
                </c:pt>
                <c:pt idx="7">
                  <c:v>1399572.9755599999</c:v>
                </c:pt>
                <c:pt idx="8">
                  <c:v>1399283.5476299999</c:v>
                </c:pt>
                <c:pt idx="9">
                  <c:v>1416645.8847699999</c:v>
                </c:pt>
                <c:pt idx="10">
                  <c:v>1395670.5324899999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15-4170-952C-28B5E0B441D8}"/>
            </c:ext>
          </c:extLst>
        </c:ser>
        <c:ser>
          <c:idx val="0"/>
          <c:order val="1"/>
          <c:tx>
            <c:strRef>
              <c:f>'2002_2023_AYLIK_IHR'!$A$41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'2002_2023_AYLIK_IHR'!$C$41:$N$41</c:f>
              <c:numCache>
                <c:formatCode>#,##0</c:formatCode>
                <c:ptCount val="12"/>
                <c:pt idx="0">
                  <c:v>980376.86144999997</c:v>
                </c:pt>
                <c:pt idx="1">
                  <c:v>1173474.2985799999</c:v>
                </c:pt>
                <c:pt idx="2">
                  <c:v>1365461.8518999999</c:v>
                </c:pt>
                <c:pt idx="3">
                  <c:v>1395615.83901</c:v>
                </c:pt>
                <c:pt idx="4">
                  <c:v>1064241.48202</c:v>
                </c:pt>
                <c:pt idx="5">
                  <c:v>1356580.0254800001</c:v>
                </c:pt>
                <c:pt idx="6">
                  <c:v>1024631.0788200001</c:v>
                </c:pt>
                <c:pt idx="7">
                  <c:v>1253655.895</c:v>
                </c:pt>
                <c:pt idx="8">
                  <c:v>1334616.5833300001</c:v>
                </c:pt>
                <c:pt idx="9">
                  <c:v>1320586.8474999999</c:v>
                </c:pt>
                <c:pt idx="10">
                  <c:v>1423781.7828500001</c:v>
                </c:pt>
                <c:pt idx="11">
                  <c:v>1472991.42989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15-4170-952C-28B5E0B441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12224576"/>
        <c:axId val="-1912218048"/>
      </c:lineChart>
      <c:catAx>
        <c:axId val="-1912224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122180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12218048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12224576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HAZIR GİYİM VE KONFEKSİYON İHRACATI (Bin $)</a:t>
            </a:r>
          </a:p>
        </c:rich>
      </c:tx>
      <c:layout>
        <c:manualLayout>
          <c:xMode val="edge"/>
          <c:yMode val="edge"/>
          <c:x val="0.16530637895615161"/>
          <c:y val="4.91367861885790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285735711607478"/>
          <c:y val="0.22576361221779548"/>
          <c:w val="0.79387834211410224"/>
          <c:h val="0.50199203187250996"/>
        </c:manualLayout>
      </c:layout>
      <c:lineChart>
        <c:grouping val="standard"/>
        <c:varyColors val="0"/>
        <c:ser>
          <c:idx val="1"/>
          <c:order val="0"/>
          <c:tx>
            <c:strRef>
              <c:f>'2002_2023_AYLIK_IHR'!$A$34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'2002_2023_AYLIK_IHR'!$C$1:$N$1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'2002_2023_AYLIK_IHR'!$C$34:$N$34</c:f>
              <c:numCache>
                <c:formatCode>#,##0</c:formatCode>
                <c:ptCount val="12"/>
                <c:pt idx="0">
                  <c:v>1623744.6405499999</c:v>
                </c:pt>
                <c:pt idx="1">
                  <c:v>1576694.31981</c:v>
                </c:pt>
                <c:pt idx="2">
                  <c:v>1989842.7563100001</c:v>
                </c:pt>
                <c:pt idx="3">
                  <c:v>1497644.1638499999</c:v>
                </c:pt>
                <c:pt idx="4">
                  <c:v>1647583.8358400001</c:v>
                </c:pt>
                <c:pt idx="5">
                  <c:v>1651942.9232300001</c:v>
                </c:pt>
                <c:pt idx="6">
                  <c:v>1550701.9734799999</c:v>
                </c:pt>
                <c:pt idx="7">
                  <c:v>1669541.54003</c:v>
                </c:pt>
                <c:pt idx="8">
                  <c:v>1670988.9576999999</c:v>
                </c:pt>
                <c:pt idx="9">
                  <c:v>1494673.1089000001</c:v>
                </c:pt>
                <c:pt idx="10">
                  <c:v>1432046.87797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94-4C45-85C7-81E1087A311C}"/>
            </c:ext>
          </c:extLst>
        </c:ser>
        <c:ser>
          <c:idx val="0"/>
          <c:order val="1"/>
          <c:tx>
            <c:strRef>
              <c:f>'2002_2023_AYLIK_IHR'!$A$35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'2002_2023_AYLIK_IHR'!$C$35:$N$35</c:f>
              <c:numCache>
                <c:formatCode>#,##0</c:formatCode>
                <c:ptCount val="12"/>
                <c:pt idx="0">
                  <c:v>1591558.0122100001</c:v>
                </c:pt>
                <c:pt idx="1">
                  <c:v>1840227.1335499999</c:v>
                </c:pt>
                <c:pt idx="2">
                  <c:v>2014038.1791300001</c:v>
                </c:pt>
                <c:pt idx="3">
                  <c:v>2035670.0064399999</c:v>
                </c:pt>
                <c:pt idx="4">
                  <c:v>1335833.5803100001</c:v>
                </c:pt>
                <c:pt idx="5">
                  <c:v>1965643.8595400001</c:v>
                </c:pt>
                <c:pt idx="6">
                  <c:v>1617500.9518299999</c:v>
                </c:pt>
                <c:pt idx="7">
                  <c:v>1836844.14206</c:v>
                </c:pt>
                <c:pt idx="8">
                  <c:v>1919975.1106799999</c:v>
                </c:pt>
                <c:pt idx="9">
                  <c:v>1701759.7744799999</c:v>
                </c:pt>
                <c:pt idx="10">
                  <c:v>1630640.8557</c:v>
                </c:pt>
                <c:pt idx="11">
                  <c:v>1703957.6196699999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94-4C45-85C7-81E1087A31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12220768"/>
        <c:axId val="-1912219680"/>
      </c:lineChart>
      <c:catAx>
        <c:axId val="-1912220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122196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12219680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12220768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6549124216615775"/>
          <c:y val="0.13248339973439574"/>
          <c:w val="0.26913480885311869"/>
          <c:h val="7.8861038784494561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DEMİR VE DEMİRDIŞI METALLER İHRACATI (Bin $)</a:t>
            </a:r>
          </a:p>
        </c:rich>
      </c:tx>
      <c:layout>
        <c:manualLayout>
          <c:xMode val="edge"/>
          <c:yMode val="edge"/>
          <c:x val="0.2034015748031496"/>
          <c:y val="4.726368159203980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714307140178907"/>
          <c:y val="0.250000391742077"/>
          <c:w val="0.80612325227524362"/>
          <c:h val="0.4850755106465548"/>
        </c:manualLayout>
      </c:layout>
      <c:lineChart>
        <c:grouping val="standard"/>
        <c:varyColors val="0"/>
        <c:ser>
          <c:idx val="1"/>
          <c:order val="0"/>
          <c:tx>
            <c:strRef>
              <c:f>'2002_2023_AYLIK_IHR'!$A$44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'2002_2023_AYLIK_IHR'!$C$1:$N$1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'2002_2023_AYLIK_IHR'!$C$44:$N$44</c:f>
              <c:numCache>
                <c:formatCode>#,##0</c:formatCode>
                <c:ptCount val="12"/>
                <c:pt idx="0">
                  <c:v>1050062.7729</c:v>
                </c:pt>
                <c:pt idx="1">
                  <c:v>1001411.93876</c:v>
                </c:pt>
                <c:pt idx="2">
                  <c:v>1224513.37589</c:v>
                </c:pt>
                <c:pt idx="3">
                  <c:v>997223.86615000002</c:v>
                </c:pt>
                <c:pt idx="4">
                  <c:v>1143089.5377799999</c:v>
                </c:pt>
                <c:pt idx="5">
                  <c:v>1089624.7625</c:v>
                </c:pt>
                <c:pt idx="6">
                  <c:v>987908.36728000001</c:v>
                </c:pt>
                <c:pt idx="7">
                  <c:v>1065361.9190100001</c:v>
                </c:pt>
                <c:pt idx="8">
                  <c:v>1016438.39455</c:v>
                </c:pt>
                <c:pt idx="9">
                  <c:v>972046.53703999997</c:v>
                </c:pt>
                <c:pt idx="10">
                  <c:v>977970.40358000004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33-4F87-BB4D-7D8AA3CFD930}"/>
            </c:ext>
          </c:extLst>
        </c:ser>
        <c:ser>
          <c:idx val="0"/>
          <c:order val="1"/>
          <c:tx>
            <c:strRef>
              <c:f>'2002_2023_AYLIK_IHR'!$A$45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'2002_2023_AYLIK_IHR'!$C$45:$N$45</c:f>
              <c:numCache>
                <c:formatCode>#,##0</c:formatCode>
                <c:ptCount val="12"/>
                <c:pt idx="0">
                  <c:v>1119856.0573100001</c:v>
                </c:pt>
                <c:pt idx="1">
                  <c:v>1241104.3258199999</c:v>
                </c:pt>
                <c:pt idx="2">
                  <c:v>1443490.54956</c:v>
                </c:pt>
                <c:pt idx="3">
                  <c:v>1496963.6429900001</c:v>
                </c:pt>
                <c:pt idx="4">
                  <c:v>1165756.6396900001</c:v>
                </c:pt>
                <c:pt idx="5">
                  <c:v>1343438.3547799999</c:v>
                </c:pt>
                <c:pt idx="6">
                  <c:v>978544.04180999997</c:v>
                </c:pt>
                <c:pt idx="7">
                  <c:v>1131631.1985200001</c:v>
                </c:pt>
                <c:pt idx="8">
                  <c:v>1187649.8916799999</c:v>
                </c:pt>
                <c:pt idx="9">
                  <c:v>1048139.25584</c:v>
                </c:pt>
                <c:pt idx="10">
                  <c:v>1127724.56843</c:v>
                </c:pt>
                <c:pt idx="11">
                  <c:v>1095772.14518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33-4F87-BB4D-7D8AA3CFD9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51182512"/>
        <c:axId val="-1951184688"/>
      </c:lineChart>
      <c:catAx>
        <c:axId val="-1951182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511846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51184688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5118251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7115046333494023"/>
          <c:y val="0.15920398009950248"/>
          <c:w val="0.2903519202956773"/>
          <c:h val="8.0483409723038357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 b="1" i="0" u="none" strike="noStrike" baseline="0">
                <a:solidFill>
                  <a:srgbClr val="000000"/>
                </a:solidFill>
                <a:latin typeface="Arial Tur"/>
                <a:cs typeface="Arial Tur"/>
              </a:rPr>
              <a:t>ÇİMENTO CAM SERAMİK VE TOPRAK ÜRÜNLERİ İHRACATI (Bin $)</a:t>
            </a:r>
            <a:endParaRPr lang="tr-TR" sz="700" b="1"/>
          </a:p>
        </c:rich>
      </c:tx>
      <c:layout>
        <c:manualLayout>
          <c:xMode val="edge"/>
          <c:yMode val="edge"/>
          <c:x val="0.14693898976913675"/>
          <c:y val="1.741293532338308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93892193371522"/>
          <c:y val="0.23880640524138091"/>
          <c:w val="0.81020488899562437"/>
          <c:h val="0.47388146040086643"/>
        </c:manualLayout>
      </c:layout>
      <c:lineChart>
        <c:grouping val="standard"/>
        <c:varyColors val="0"/>
        <c:ser>
          <c:idx val="1"/>
          <c:order val="0"/>
          <c:tx>
            <c:strRef>
              <c:f>'2002_2023_AYLIK_IHR'!$A$48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'2002_2023_AYLIK_IHR'!$C$1:$N$1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'2002_2023_AYLIK_IHR'!$C$48:$N$48</c:f>
              <c:numCache>
                <c:formatCode>#,##0</c:formatCode>
                <c:ptCount val="12"/>
                <c:pt idx="0">
                  <c:v>360462.28898999997</c:v>
                </c:pt>
                <c:pt idx="1">
                  <c:v>354125.73582</c:v>
                </c:pt>
                <c:pt idx="2">
                  <c:v>438196.80982999998</c:v>
                </c:pt>
                <c:pt idx="3">
                  <c:v>373599.58103</c:v>
                </c:pt>
                <c:pt idx="4">
                  <c:v>450033.32088000001</c:v>
                </c:pt>
                <c:pt idx="5">
                  <c:v>412001.04162999999</c:v>
                </c:pt>
                <c:pt idx="6">
                  <c:v>371915.01912000001</c:v>
                </c:pt>
                <c:pt idx="7">
                  <c:v>395263.7193</c:v>
                </c:pt>
                <c:pt idx="8">
                  <c:v>382944.94912</c:v>
                </c:pt>
                <c:pt idx="9">
                  <c:v>365049.95977999998</c:v>
                </c:pt>
                <c:pt idx="10">
                  <c:v>347385.65918999998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18-4D92-8BCF-89562101FD9D}"/>
            </c:ext>
          </c:extLst>
        </c:ser>
        <c:ser>
          <c:idx val="0"/>
          <c:order val="1"/>
          <c:tx>
            <c:strRef>
              <c:f>'2002_2023_AYLIK_IHR'!$A$49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'2002_2023_AYLIK_IHR'!$C$49:$N$49</c:f>
              <c:numCache>
                <c:formatCode>#,##0</c:formatCode>
                <c:ptCount val="12"/>
                <c:pt idx="0">
                  <c:v>353650.46789000003</c:v>
                </c:pt>
                <c:pt idx="1">
                  <c:v>428029.62461</c:v>
                </c:pt>
                <c:pt idx="2">
                  <c:v>512983.46048000001</c:v>
                </c:pt>
                <c:pt idx="3">
                  <c:v>565765.46421000001</c:v>
                </c:pt>
                <c:pt idx="4">
                  <c:v>444256.31745999999</c:v>
                </c:pt>
                <c:pt idx="5">
                  <c:v>522786.63435000001</c:v>
                </c:pt>
                <c:pt idx="6">
                  <c:v>416802.49142999999</c:v>
                </c:pt>
                <c:pt idx="7">
                  <c:v>473859.94527999999</c:v>
                </c:pt>
                <c:pt idx="8">
                  <c:v>458797.53444000002</c:v>
                </c:pt>
                <c:pt idx="9">
                  <c:v>413607.78064000001</c:v>
                </c:pt>
                <c:pt idx="10">
                  <c:v>416755.06638999999</c:v>
                </c:pt>
                <c:pt idx="11">
                  <c:v>439725.59570000001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18-4D92-8BCF-89562101FD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51192848"/>
        <c:axId val="-1951187408"/>
      </c:lineChart>
      <c:catAx>
        <c:axId val="-1951192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511874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51187408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51192848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MÜCEVHER İHRACATI (Bin $)</a:t>
            </a:r>
          </a:p>
        </c:rich>
      </c:tx>
      <c:layout>
        <c:manualLayout>
          <c:xMode val="edge"/>
          <c:yMode val="edge"/>
          <c:x val="0.31793884198210159"/>
          <c:y val="4.567901234567900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465895742924319"/>
          <c:y val="0.18518585498356113"/>
          <c:w val="0.79116621008685151"/>
          <c:h val="0.5185203939539712"/>
        </c:manualLayout>
      </c:layout>
      <c:lineChart>
        <c:grouping val="standard"/>
        <c:varyColors val="0"/>
        <c:ser>
          <c:idx val="1"/>
          <c:order val="0"/>
          <c:tx>
            <c:strRef>
              <c:f>'2002_2023_AYLIK_IHR'!$A$50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'2002_2023_AYLIK_IHR'!$C$1:$N$1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'2002_2023_AYLIK_IHR'!$C$50:$N$50</c:f>
              <c:numCache>
                <c:formatCode>#,##0</c:formatCode>
                <c:ptCount val="12"/>
                <c:pt idx="0">
                  <c:v>414228.29746999999</c:v>
                </c:pt>
                <c:pt idx="1">
                  <c:v>525446.51521999994</c:v>
                </c:pt>
                <c:pt idx="2">
                  <c:v>737564.16877999995</c:v>
                </c:pt>
                <c:pt idx="3">
                  <c:v>477350.15331000002</c:v>
                </c:pt>
                <c:pt idx="4">
                  <c:v>459144.10941999999</c:v>
                </c:pt>
                <c:pt idx="5">
                  <c:v>439002.99524999998</c:v>
                </c:pt>
                <c:pt idx="6">
                  <c:v>496892.45447</c:v>
                </c:pt>
                <c:pt idx="7">
                  <c:v>461441.58123000001</c:v>
                </c:pt>
                <c:pt idx="8">
                  <c:v>692718.32478999998</c:v>
                </c:pt>
                <c:pt idx="9">
                  <c:v>995125.82568000001</c:v>
                </c:pt>
                <c:pt idx="10">
                  <c:v>1250953.3071099999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FF-4EFA-8A15-3AD98E2FF4AD}"/>
            </c:ext>
          </c:extLst>
        </c:ser>
        <c:ser>
          <c:idx val="0"/>
          <c:order val="1"/>
          <c:tx>
            <c:strRef>
              <c:f>'2002_2023_AYLIK_IHR'!$A$51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'2002_2023_AYLIK_IHR'!$C$51:$N$51</c:f>
              <c:numCache>
                <c:formatCode>#,##0</c:formatCode>
                <c:ptCount val="12"/>
                <c:pt idx="0">
                  <c:v>358702.97214999999</c:v>
                </c:pt>
                <c:pt idx="1">
                  <c:v>490368.09152999998</c:v>
                </c:pt>
                <c:pt idx="2">
                  <c:v>434421.48194000003</c:v>
                </c:pt>
                <c:pt idx="3">
                  <c:v>528467.88006999996</c:v>
                </c:pt>
                <c:pt idx="4">
                  <c:v>352247.50109999999</c:v>
                </c:pt>
                <c:pt idx="5">
                  <c:v>532181.44374000002</c:v>
                </c:pt>
                <c:pt idx="6">
                  <c:v>370694.84694999998</c:v>
                </c:pt>
                <c:pt idx="7">
                  <c:v>500628.32678</c:v>
                </c:pt>
                <c:pt idx="8">
                  <c:v>602816.76728999999</c:v>
                </c:pt>
                <c:pt idx="9">
                  <c:v>534980.29251000006</c:v>
                </c:pt>
                <c:pt idx="10">
                  <c:v>604023.04359999998</c:v>
                </c:pt>
                <c:pt idx="11">
                  <c:v>547013.78835000005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FF-4EFA-8A15-3AD98E2FF4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51184144"/>
        <c:axId val="-1951183600"/>
      </c:lineChart>
      <c:catAx>
        <c:axId val="-1951184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511836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51183600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5118414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4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ÇELİK İHRACATI</a:t>
            </a:r>
            <a:r>
              <a:rPr lang="tr-TR" baseline="0"/>
              <a:t> </a:t>
            </a:r>
            <a:r>
              <a:rPr lang="tr-TR"/>
              <a:t>(Bin $)</a:t>
            </a:r>
          </a:p>
        </c:rich>
      </c:tx>
      <c:layout>
        <c:manualLayout>
          <c:xMode val="edge"/>
          <c:yMode val="edge"/>
          <c:x val="0.34691106585200271"/>
          <c:y val="3.6900369003690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682281059063141"/>
          <c:y val="0.19926238002537525"/>
          <c:w val="0.80651731160896056"/>
          <c:h val="0.5387463581540417"/>
        </c:manualLayout>
      </c:layout>
      <c:lineChart>
        <c:grouping val="standard"/>
        <c:varyColors val="0"/>
        <c:ser>
          <c:idx val="1"/>
          <c:order val="0"/>
          <c:tx>
            <c:strRef>
              <c:f>'2002_2023_AYLIK_IHR'!$A$56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'2002_2023_AYLIK_IHR'!$C$1:$N$1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'2002_2023_AYLIK_IHR'!$C$46:$N$46</c:f>
              <c:numCache>
                <c:formatCode>#,##0</c:formatCode>
                <c:ptCount val="12"/>
                <c:pt idx="0">
                  <c:v>1105699.5939499999</c:v>
                </c:pt>
                <c:pt idx="1">
                  <c:v>1056102.06198</c:v>
                </c:pt>
                <c:pt idx="2">
                  <c:v>1388526.29351</c:v>
                </c:pt>
                <c:pt idx="3">
                  <c:v>1063460.9768000001</c:v>
                </c:pt>
                <c:pt idx="4">
                  <c:v>1249335.4723100001</c:v>
                </c:pt>
                <c:pt idx="5">
                  <c:v>1315151.4229600001</c:v>
                </c:pt>
                <c:pt idx="6">
                  <c:v>1153759.52333</c:v>
                </c:pt>
                <c:pt idx="7">
                  <c:v>1339367.6566699999</c:v>
                </c:pt>
                <c:pt idx="8">
                  <c:v>1372427.7029200001</c:v>
                </c:pt>
                <c:pt idx="9">
                  <c:v>1318926.92133</c:v>
                </c:pt>
                <c:pt idx="10">
                  <c:v>1182620.55168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3E-42B5-9807-8FD69DC2BC16}"/>
            </c:ext>
          </c:extLst>
        </c:ser>
        <c:ser>
          <c:idx val="0"/>
          <c:order val="1"/>
          <c:tx>
            <c:strRef>
              <c:f>'2002_2023_AYLIK_IHR'!$A$47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'2002_2023_AYLIK_IHR'!$C$47:$N$47</c:f>
              <c:numCache>
                <c:formatCode>#,##0</c:formatCode>
                <c:ptCount val="12"/>
                <c:pt idx="0">
                  <c:v>1623907.8937899999</c:v>
                </c:pt>
                <c:pt idx="1">
                  <c:v>1746698.6198</c:v>
                </c:pt>
                <c:pt idx="2">
                  <c:v>2254350.3941299999</c:v>
                </c:pt>
                <c:pt idx="3">
                  <c:v>2016288.0705599999</c:v>
                </c:pt>
                <c:pt idx="4">
                  <c:v>1903111.08714</c:v>
                </c:pt>
                <c:pt idx="5">
                  <c:v>2283458.2668699999</c:v>
                </c:pt>
                <c:pt idx="6">
                  <c:v>1596973.6671500001</c:v>
                </c:pt>
                <c:pt idx="7">
                  <c:v>1804223.83433</c:v>
                </c:pt>
                <c:pt idx="8">
                  <c:v>1754835.0504300001</c:v>
                </c:pt>
                <c:pt idx="9">
                  <c:v>1376173.6589899999</c:v>
                </c:pt>
                <c:pt idx="10">
                  <c:v>1337396.81651</c:v>
                </c:pt>
                <c:pt idx="11">
                  <c:v>1327494.9132600001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3E-42B5-9807-8FD69DC2B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51181424"/>
        <c:axId val="-1951195024"/>
      </c:lineChart>
      <c:catAx>
        <c:axId val="-1951181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511950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51195024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5118142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MADENCİLİK ÜRÜNLERİ İHRACATI (Bin $)</a:t>
            </a:r>
          </a:p>
        </c:rich>
      </c:tx>
      <c:layout>
        <c:manualLayout>
          <c:xMode val="edge"/>
          <c:yMode val="edge"/>
          <c:x val="0.23400000000000001"/>
          <c:y val="4.744067336410537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"/>
          <c:y val="0.17603060638535223"/>
          <c:w val="0.86000000000000065"/>
          <c:h val="0.57303580376508445"/>
        </c:manualLayout>
      </c:layout>
      <c:lineChart>
        <c:grouping val="standard"/>
        <c:varyColors val="0"/>
        <c:ser>
          <c:idx val="1"/>
          <c:order val="0"/>
          <c:tx>
            <c:strRef>
              <c:f>'2002_2023_AYLIK_IHR'!$A$60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'2002_2023_AYLIK_IHR'!$C$1:$N$1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'2002_2023_AYLIK_IHR'!$C$60:$N$60</c:f>
              <c:numCache>
                <c:formatCode>#,##0</c:formatCode>
                <c:ptCount val="12"/>
                <c:pt idx="0">
                  <c:v>441306.82462999999</c:v>
                </c:pt>
                <c:pt idx="1">
                  <c:v>397254.84522000002</c:v>
                </c:pt>
                <c:pt idx="2">
                  <c:v>478851.44981999998</c:v>
                </c:pt>
                <c:pt idx="3">
                  <c:v>467165.44588999997</c:v>
                </c:pt>
                <c:pt idx="4">
                  <c:v>546209.96944999998</c:v>
                </c:pt>
                <c:pt idx="5">
                  <c:v>482721.04359000002</c:v>
                </c:pt>
                <c:pt idx="6">
                  <c:v>462900.0919</c:v>
                </c:pt>
                <c:pt idx="7">
                  <c:v>495711.68640000001</c:v>
                </c:pt>
                <c:pt idx="8">
                  <c:v>487183.19845000003</c:v>
                </c:pt>
                <c:pt idx="9">
                  <c:v>498761.28876000002</c:v>
                </c:pt>
                <c:pt idx="10">
                  <c:v>483272.34194000001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C2-47A4-9D91-862489D728A2}"/>
            </c:ext>
          </c:extLst>
        </c:ser>
        <c:ser>
          <c:idx val="0"/>
          <c:order val="1"/>
          <c:tx>
            <c:strRef>
              <c:f>'2002_2023_AYLIK_IHR'!$A$61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'2002_2023_AYLIK_IHR'!$C$61:$N$61</c:f>
              <c:numCache>
                <c:formatCode>#,##0</c:formatCode>
                <c:ptCount val="12"/>
                <c:pt idx="0">
                  <c:v>497849.89552999998</c:v>
                </c:pt>
                <c:pt idx="1">
                  <c:v>471704.26270999998</c:v>
                </c:pt>
                <c:pt idx="2">
                  <c:v>554613.88878000004</c:v>
                </c:pt>
                <c:pt idx="3">
                  <c:v>704145.15989999997</c:v>
                </c:pt>
                <c:pt idx="4">
                  <c:v>533041.87158000004</c:v>
                </c:pt>
                <c:pt idx="5">
                  <c:v>594051.50404999999</c:v>
                </c:pt>
                <c:pt idx="6">
                  <c:v>487987.18544999999</c:v>
                </c:pt>
                <c:pt idx="7">
                  <c:v>593089.54356999998</c:v>
                </c:pt>
                <c:pt idx="8">
                  <c:v>537861.99407999997</c:v>
                </c:pt>
                <c:pt idx="9">
                  <c:v>462008.54527</c:v>
                </c:pt>
                <c:pt idx="10">
                  <c:v>503422.24767000001</c:v>
                </c:pt>
                <c:pt idx="11">
                  <c:v>515296.55952000001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C2-47A4-9D91-862489D728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51189040"/>
        <c:axId val="-1951189584"/>
      </c:lineChart>
      <c:catAx>
        <c:axId val="-1951189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511895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51189584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51189040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AYLAR BAZINDA TOPLAM İHRACAT
</a:t>
            </a:r>
          </a:p>
        </c:rich>
      </c:tx>
      <c:layout>
        <c:manualLayout>
          <c:xMode val="edge"/>
          <c:yMode val="edge"/>
          <c:x val="0.27731374487279997"/>
          <c:y val="3.663003663003663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21967963386727"/>
          <c:y val="0.21611798920411671"/>
          <c:w val="0.75972540045766757"/>
          <c:h val="0.51648536403017697"/>
        </c:manualLayout>
      </c:layout>
      <c:lineChart>
        <c:grouping val="standard"/>
        <c:varyColors val="0"/>
        <c:ser>
          <c:idx val="0"/>
          <c:order val="0"/>
          <c:tx>
            <c:strRef>
              <c:f>'2002_2023_AYLIK_IHR'!$A$82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'2002_2023_AYLIK_IHR'!$C$1:$N$1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'2002_2023_AYLIK_IHR'!$C$82:$N$82</c:f>
              <c:numCache>
                <c:formatCode>#,##0</c:formatCode>
                <c:ptCount val="12"/>
                <c:pt idx="0">
                  <c:v>17553745.067000002</c:v>
                </c:pt>
                <c:pt idx="1">
                  <c:v>19904331.120000001</c:v>
                </c:pt>
                <c:pt idx="2">
                  <c:v>22609642.478</c:v>
                </c:pt>
                <c:pt idx="3">
                  <c:v>23330991.125</c:v>
                </c:pt>
                <c:pt idx="4">
                  <c:v>18931811.633000001</c:v>
                </c:pt>
                <c:pt idx="5">
                  <c:v>23359482.375999998</c:v>
                </c:pt>
                <c:pt idx="6">
                  <c:v>18536547.530999999</c:v>
                </c:pt>
                <c:pt idx="7">
                  <c:v>21275849.662</c:v>
                </c:pt>
                <c:pt idx="8">
                  <c:v>22596774.302000001</c:v>
                </c:pt>
                <c:pt idx="9">
                  <c:v>21300785.131999999</c:v>
                </c:pt>
                <c:pt idx="10">
                  <c:v>21871038.612</c:v>
                </c:pt>
                <c:pt idx="11">
                  <c:v>22898748.625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19-4A68-A978-839CDC97D32B}"/>
            </c:ext>
          </c:extLst>
        </c:ser>
        <c:ser>
          <c:idx val="1"/>
          <c:order val="1"/>
          <c:tx>
            <c:strRef>
              <c:f>'2002_2023_AYLIK_IHR'!$A$83</c:f>
              <c:strCache>
                <c:ptCount val="1"/>
                <c:pt idx="0">
                  <c:v>2023</c:v>
                </c:pt>
              </c:strCache>
            </c:strRef>
          </c:tx>
          <c:marker>
            <c:symbol val="circle"/>
            <c:size val="5"/>
          </c:marker>
          <c:cat>
            <c:strRef>
              <c:f>'2002_2023_AYLIK_IHR'!$C$1:$N$1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'2002_2023_AYLIK_IHR'!$C$83:$N$83</c:f>
              <c:numCache>
                <c:formatCode>#,##0</c:formatCode>
                <c:ptCount val="12"/>
                <c:pt idx="0">
                  <c:v>19324434.962000001</c:v>
                </c:pt>
                <c:pt idx="1">
                  <c:v>18570365.999000002</c:v>
                </c:pt>
                <c:pt idx="2">
                  <c:v>23561732.524</c:v>
                </c:pt>
                <c:pt idx="3">
                  <c:v>19257407.634</c:v>
                </c:pt>
                <c:pt idx="4">
                  <c:v>21634743.463</c:v>
                </c:pt>
                <c:pt idx="5">
                  <c:v>20833515.473000001</c:v>
                </c:pt>
                <c:pt idx="6">
                  <c:v>19807744.943</c:v>
                </c:pt>
                <c:pt idx="7">
                  <c:v>21581826.848000001</c:v>
                </c:pt>
                <c:pt idx="8">
                  <c:v>22461016.252</c:v>
                </c:pt>
                <c:pt idx="9">
                  <c:v>22871099.568999998</c:v>
                </c:pt>
                <c:pt idx="10">
                  <c:v>23011477.504000001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19-4A68-A978-839CDC97D3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07349760"/>
        <c:axId val="-1907357376"/>
      </c:lineChart>
      <c:catAx>
        <c:axId val="-1907349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73573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07357376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7349760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GEMİ</a:t>
            </a:r>
            <a:r>
              <a:rPr lang="tr-TR" sz="1000" baseline="0"/>
              <a:t> VE YAT</a:t>
            </a:r>
            <a:r>
              <a:rPr lang="en-US" sz="1000"/>
              <a:t> İHRACATI (Bin $)</a:t>
            </a:r>
          </a:p>
        </c:rich>
      </c:tx>
      <c:layout>
        <c:manualLayout>
          <c:xMode val="edge"/>
          <c:yMode val="edge"/>
          <c:x val="0.31400000000000078"/>
          <c:y val="4.244694132334591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999999999999999"/>
          <c:y val="0.14606820214888874"/>
          <c:w val="0.86000000000000065"/>
          <c:h val="0.57303580376508478"/>
        </c:manualLayout>
      </c:layout>
      <c:lineChart>
        <c:grouping val="standard"/>
        <c:varyColors val="0"/>
        <c:ser>
          <c:idx val="1"/>
          <c:order val="0"/>
          <c:tx>
            <c:strRef>
              <c:f>'2002_2023_AYLIK_IHR'!$A$38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'2002_2023_AYLIK_IHR'!$C$1:$N$1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'2002_2023_AYLIK_IHR'!$C$38:$N$38</c:f>
              <c:numCache>
                <c:formatCode>#,##0</c:formatCode>
                <c:ptCount val="12"/>
                <c:pt idx="0">
                  <c:v>20511.080989999999</c:v>
                </c:pt>
                <c:pt idx="1">
                  <c:v>48988.009310000001</c:v>
                </c:pt>
                <c:pt idx="2">
                  <c:v>108585.76742</c:v>
                </c:pt>
                <c:pt idx="3">
                  <c:v>107987.69313</c:v>
                </c:pt>
                <c:pt idx="4">
                  <c:v>203809.47146</c:v>
                </c:pt>
                <c:pt idx="5">
                  <c:v>185363.21223</c:v>
                </c:pt>
                <c:pt idx="6">
                  <c:v>202576.08718999999</c:v>
                </c:pt>
                <c:pt idx="7">
                  <c:v>304348.46383999998</c:v>
                </c:pt>
                <c:pt idx="8">
                  <c:v>179322.18877000001</c:v>
                </c:pt>
                <c:pt idx="9">
                  <c:v>96963.818669999993</c:v>
                </c:pt>
                <c:pt idx="10">
                  <c:v>259968.75424000001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8C-47A6-A84C-773D7A30B069}"/>
            </c:ext>
          </c:extLst>
        </c:ser>
        <c:ser>
          <c:idx val="0"/>
          <c:order val="1"/>
          <c:tx>
            <c:strRef>
              <c:f>'2002_2023_AYLIK_IHR'!$A$39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'2002_2023_AYLIK_IHR'!$C$39:$N$39</c:f>
              <c:numCache>
                <c:formatCode>#,##0</c:formatCode>
                <c:ptCount val="12"/>
                <c:pt idx="0">
                  <c:v>70779.795960000003</c:v>
                </c:pt>
                <c:pt idx="1">
                  <c:v>67064.578930000003</c:v>
                </c:pt>
                <c:pt idx="2">
                  <c:v>140227.68844</c:v>
                </c:pt>
                <c:pt idx="3">
                  <c:v>198881.65714</c:v>
                </c:pt>
                <c:pt idx="4">
                  <c:v>100124.42561000001</c:v>
                </c:pt>
                <c:pt idx="5">
                  <c:v>101131.22425</c:v>
                </c:pt>
                <c:pt idx="6">
                  <c:v>44142.997860000003</c:v>
                </c:pt>
                <c:pt idx="7">
                  <c:v>77395.488570000001</c:v>
                </c:pt>
                <c:pt idx="8">
                  <c:v>199348.73256</c:v>
                </c:pt>
                <c:pt idx="9">
                  <c:v>209571.99903000001</c:v>
                </c:pt>
                <c:pt idx="10">
                  <c:v>55079.846700000002</c:v>
                </c:pt>
                <c:pt idx="11">
                  <c:v>189314.94339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8C-47A6-A84C-773D7A30B0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51193936"/>
        <c:axId val="-1951194480"/>
      </c:lineChart>
      <c:catAx>
        <c:axId val="-1951193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511944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51194480"/>
        <c:scaling>
          <c:orientation val="minMax"/>
          <c:max val="4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51193936"/>
        <c:crosses val="autoZero"/>
        <c:crossBetween val="between"/>
        <c:majorUnit val="5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SAVUNMA</a:t>
            </a:r>
            <a:r>
              <a:rPr lang="tr-TR" sz="1000" baseline="0"/>
              <a:t> VE HAVACILIK SANAYİİ</a:t>
            </a:r>
            <a:r>
              <a:rPr lang="en-US" sz="1000"/>
              <a:t> İHRACATI (Bin $)</a:t>
            </a:r>
          </a:p>
        </c:rich>
      </c:tx>
      <c:layout>
        <c:manualLayout>
          <c:xMode val="edge"/>
          <c:yMode val="edge"/>
          <c:x val="0.22066666666666668"/>
          <c:y val="2.74656679151061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999999999999999"/>
          <c:y val="0.15106195995163529"/>
          <c:w val="0.86000000000000065"/>
          <c:h val="0.57303580376508445"/>
        </c:manualLayout>
      </c:layout>
      <c:lineChart>
        <c:grouping val="standard"/>
        <c:varyColors val="0"/>
        <c:ser>
          <c:idx val="1"/>
          <c:order val="0"/>
          <c:tx>
            <c:strRef>
              <c:f>'2002_2023_AYLIK_IHR'!$A$52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'2002_2023_AYLIK_IHR'!$C$1:$N$1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'2002_2023_AYLIK_IHR'!$C$52:$N$52</c:f>
              <c:numCache>
                <c:formatCode>#,##0</c:formatCode>
                <c:ptCount val="12"/>
                <c:pt idx="0">
                  <c:v>278884.94871000003</c:v>
                </c:pt>
                <c:pt idx="1">
                  <c:v>287110.67463999998</c:v>
                </c:pt>
                <c:pt idx="2">
                  <c:v>505697.54947999999</c:v>
                </c:pt>
                <c:pt idx="3">
                  <c:v>417259.74021999998</c:v>
                </c:pt>
                <c:pt idx="4">
                  <c:v>549934.81740000006</c:v>
                </c:pt>
                <c:pt idx="5">
                  <c:v>332637.27938999998</c:v>
                </c:pt>
                <c:pt idx="6">
                  <c:v>657172.97959999996</c:v>
                </c:pt>
                <c:pt idx="7">
                  <c:v>375762.79655000003</c:v>
                </c:pt>
                <c:pt idx="8">
                  <c:v>430316.97447999998</c:v>
                </c:pt>
                <c:pt idx="9">
                  <c:v>514622.53152000002</c:v>
                </c:pt>
                <c:pt idx="10">
                  <c:v>484906.60855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D6-452E-B66D-1EF371E00EB6}"/>
            </c:ext>
          </c:extLst>
        </c:ser>
        <c:ser>
          <c:idx val="0"/>
          <c:order val="1"/>
          <c:tx>
            <c:strRef>
              <c:f>'2002_2023_AYLIK_IHR'!$A$53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chemeClr val="tx2"/>
              </a:solidFill>
            </a:ln>
          </c:spPr>
          <c:marker>
            <c:symbol val="diamond"/>
            <c:size val="7"/>
            <c:spPr>
              <a:solidFill>
                <a:schemeClr val="tx2"/>
              </a:solidFill>
            </c:spPr>
          </c:marker>
          <c:cat>
            <c:strRef>
              <c:f>'2002_2023_AYLIK_IHR'!$C$1:$N$1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'2002_2023_AYLIK_IHR'!$C$53:$N$53</c:f>
              <c:numCache>
                <c:formatCode>#,##0</c:formatCode>
                <c:ptCount val="12"/>
                <c:pt idx="0">
                  <c:v>295374.95462999999</c:v>
                </c:pt>
                <c:pt idx="1">
                  <c:v>325086.05401000002</c:v>
                </c:pt>
                <c:pt idx="2">
                  <c:v>326941.74854</c:v>
                </c:pt>
                <c:pt idx="3">
                  <c:v>390461.09840999998</c:v>
                </c:pt>
                <c:pt idx="4">
                  <c:v>330384.31631000002</c:v>
                </c:pt>
                <c:pt idx="5">
                  <c:v>286911.48207999999</c:v>
                </c:pt>
                <c:pt idx="6">
                  <c:v>294368.00948000001</c:v>
                </c:pt>
                <c:pt idx="7">
                  <c:v>333532.23485000001</c:v>
                </c:pt>
                <c:pt idx="8">
                  <c:v>166231.57717999999</c:v>
                </c:pt>
                <c:pt idx="9">
                  <c:v>464523.28284</c:v>
                </c:pt>
                <c:pt idx="10">
                  <c:v>503256.20325999998</c:v>
                </c:pt>
                <c:pt idx="11">
                  <c:v>647435.86632000003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D6-452E-B66D-1EF371E00E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51186864"/>
        <c:axId val="-1951186320"/>
      </c:lineChart>
      <c:catAx>
        <c:axId val="-1951186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511863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51186320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5118686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892262467191599"/>
          <c:y val="0.11235955056179775"/>
          <c:w val="0.26751999999999998"/>
          <c:h val="7.4135283651341338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İKLİMLENDİRME</a:t>
            </a:r>
            <a:r>
              <a:rPr lang="tr-TR" sz="1000" baseline="0"/>
              <a:t> SANAYİ </a:t>
            </a:r>
            <a:r>
              <a:rPr lang="en-US" sz="1000"/>
              <a:t>İHRACATI (Bin $)</a:t>
            </a:r>
          </a:p>
        </c:rich>
      </c:tx>
      <c:layout>
        <c:manualLayout>
          <c:xMode val="edge"/>
          <c:yMode val="edge"/>
          <c:x val="0.25800000000000001"/>
          <c:y val="3.24594257178526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"/>
          <c:y val="0.17603060638535223"/>
          <c:w val="0.86000000000000065"/>
          <c:h val="0.55306064270056132"/>
        </c:manualLayout>
      </c:layout>
      <c:lineChart>
        <c:grouping val="standard"/>
        <c:varyColors val="0"/>
        <c:ser>
          <c:idx val="1"/>
          <c:order val="0"/>
          <c:tx>
            <c:strRef>
              <c:f>'2002_2023_AYLIK_IHR'!$A$54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'2002_2023_AYLIK_IHR'!$C$1:$N$1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'2002_2023_AYLIK_IHR'!$C$54:$N$54</c:f>
              <c:numCache>
                <c:formatCode>#,##0</c:formatCode>
                <c:ptCount val="12"/>
                <c:pt idx="0">
                  <c:v>525223.45657000004</c:v>
                </c:pt>
                <c:pt idx="1">
                  <c:v>565895.15046000003</c:v>
                </c:pt>
                <c:pt idx="2">
                  <c:v>673506.83365000004</c:v>
                </c:pt>
                <c:pt idx="3">
                  <c:v>560368.70851000003</c:v>
                </c:pt>
                <c:pt idx="4">
                  <c:v>637683.96030000004</c:v>
                </c:pt>
                <c:pt idx="5">
                  <c:v>616625.23147</c:v>
                </c:pt>
                <c:pt idx="6">
                  <c:v>569134.23497999995</c:v>
                </c:pt>
                <c:pt idx="7">
                  <c:v>602302.19813999999</c:v>
                </c:pt>
                <c:pt idx="8">
                  <c:v>605050.43449999997</c:v>
                </c:pt>
                <c:pt idx="9">
                  <c:v>611287.26236000005</c:v>
                </c:pt>
                <c:pt idx="10">
                  <c:v>607473.94218999997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33-42DA-9FF3-1F19EFE6F72D}"/>
            </c:ext>
          </c:extLst>
        </c:ser>
        <c:ser>
          <c:idx val="0"/>
          <c:order val="1"/>
          <c:tx>
            <c:strRef>
              <c:f>'2002_2023_AYLIK_IHR'!$A$55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chemeClr val="tx2"/>
              </a:solidFill>
            </a:ln>
          </c:spPr>
          <c:marker>
            <c:symbol val="diamond"/>
            <c:size val="7"/>
            <c:spPr>
              <a:solidFill>
                <a:schemeClr val="tx2"/>
              </a:solidFill>
            </c:spPr>
          </c:marker>
          <c:cat>
            <c:strRef>
              <c:f>'2002_2023_AYLIK_IHR'!$C$1:$N$1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'2002_2023_AYLIK_IHR'!$C$55:$N$55</c:f>
              <c:numCache>
                <c:formatCode>#,##0</c:formatCode>
                <c:ptCount val="12"/>
                <c:pt idx="0">
                  <c:v>457957.73116999998</c:v>
                </c:pt>
                <c:pt idx="1">
                  <c:v>536898.83403999999</c:v>
                </c:pt>
                <c:pt idx="2">
                  <c:v>616156.92067000002</c:v>
                </c:pt>
                <c:pt idx="3">
                  <c:v>634958.22169999999</c:v>
                </c:pt>
                <c:pt idx="4">
                  <c:v>494690.45110000001</c:v>
                </c:pt>
                <c:pt idx="5">
                  <c:v>619959.08288</c:v>
                </c:pt>
                <c:pt idx="6">
                  <c:v>458391.49213999999</c:v>
                </c:pt>
                <c:pt idx="7">
                  <c:v>544490.96169999999</c:v>
                </c:pt>
                <c:pt idx="8">
                  <c:v>576740.81547000003</c:v>
                </c:pt>
                <c:pt idx="9">
                  <c:v>551121.03616000002</c:v>
                </c:pt>
                <c:pt idx="10">
                  <c:v>598845.03720999998</c:v>
                </c:pt>
                <c:pt idx="11">
                  <c:v>586343.28162999998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33-42DA-9FF3-1F19EFE6F7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08366768"/>
        <c:axId val="-1908358064"/>
      </c:lineChart>
      <c:catAx>
        <c:axId val="-1908366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83580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08358064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8366768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 sz="1000"/>
              <a:t>AYLAR BAZINDA TARIM İHRACATI</a:t>
            </a:r>
            <a:endParaRPr lang="tr-TR" sz="1000" b="1" i="0" u="none" strike="noStrike" baseline="0"/>
          </a:p>
        </c:rich>
      </c:tx>
      <c:layout>
        <c:manualLayout>
          <c:xMode val="edge"/>
          <c:yMode val="edge"/>
          <c:x val="0.27169617989891004"/>
          <c:y val="5.5335968379446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390845884621779"/>
          <c:y val="0.18972368631825576"/>
          <c:w val="0.75402468126949163"/>
          <c:h val="0.54940817496328231"/>
        </c:manualLayout>
      </c:layout>
      <c:lineChart>
        <c:grouping val="standard"/>
        <c:varyColors val="0"/>
        <c:ser>
          <c:idx val="0"/>
          <c:order val="0"/>
          <c:tx>
            <c:strRef>
              <c:f>'2002_2023_AYLIK_IHR'!$A$3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'2002_2023_AYLIK_IHR'!$C$1:$N$1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'2002_2023_AYLIK_IHR'!$C$3:$N$3</c:f>
              <c:numCache>
                <c:formatCode>#,##0</c:formatCode>
                <c:ptCount val="12"/>
                <c:pt idx="0">
                  <c:v>2549557.3796999999</c:v>
                </c:pt>
                <c:pt idx="1">
                  <c:v>2742205.0033899997</c:v>
                </c:pt>
                <c:pt idx="2">
                  <c:v>2963191.9598599998</c:v>
                </c:pt>
                <c:pt idx="3">
                  <c:v>2748370.5377000002</c:v>
                </c:pt>
                <c:pt idx="4">
                  <c:v>2407877.16952</c:v>
                </c:pt>
                <c:pt idx="5">
                  <c:v>2983981.6145700002</c:v>
                </c:pt>
                <c:pt idx="6">
                  <c:v>2311169.9273099997</c:v>
                </c:pt>
                <c:pt idx="7">
                  <c:v>2758968.2908899998</c:v>
                </c:pt>
                <c:pt idx="8">
                  <c:v>2981816.99663</c:v>
                </c:pt>
                <c:pt idx="9">
                  <c:v>3023908.7006300003</c:v>
                </c:pt>
                <c:pt idx="10">
                  <c:v>3316958.2920199996</c:v>
                </c:pt>
                <c:pt idx="11">
                  <c:v>3425198.5077299997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E0-435C-89ED-3527757BB3FD}"/>
            </c:ext>
          </c:extLst>
        </c:ser>
        <c:ser>
          <c:idx val="1"/>
          <c:order val="1"/>
          <c:tx>
            <c:strRef>
              <c:f>'2002_2023_AYLIK_IHR'!$A$2</c:f>
              <c:strCache>
                <c:ptCount val="1"/>
                <c:pt idx="0">
                  <c:v>2023</c:v>
                </c:pt>
              </c:strCache>
            </c:strRef>
          </c:tx>
          <c:marker>
            <c:symbol val="circle"/>
            <c:size val="5"/>
          </c:marker>
          <c:cat>
            <c:strRef>
              <c:f>'2002_2023_AYLIK_IHR'!$C$1:$N$1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'2002_2023_AYLIK_IHR'!$C$2:$N$2</c:f>
              <c:numCache>
                <c:formatCode>#,##0</c:formatCode>
                <c:ptCount val="12"/>
                <c:pt idx="0">
                  <c:v>2859016.8610499995</c:v>
                </c:pt>
                <c:pt idx="1">
                  <c:v>2543645.4692700002</c:v>
                </c:pt>
                <c:pt idx="2">
                  <c:v>3180816.3393099997</c:v>
                </c:pt>
                <c:pt idx="3">
                  <c:v>2551949.9778500004</c:v>
                </c:pt>
                <c:pt idx="4">
                  <c:v>2885558.2493000003</c:v>
                </c:pt>
                <c:pt idx="5">
                  <c:v>2567065.49871</c:v>
                </c:pt>
                <c:pt idx="6">
                  <c:v>2816314.1130900001</c:v>
                </c:pt>
                <c:pt idx="7">
                  <c:v>2808894.9758600001</c:v>
                </c:pt>
                <c:pt idx="8">
                  <c:v>3031543.5160400001</c:v>
                </c:pt>
                <c:pt idx="9">
                  <c:v>3234173.4509899998</c:v>
                </c:pt>
                <c:pt idx="10">
                  <c:v>3342917.3686899999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E0-435C-89ED-3527757BB3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07362272"/>
        <c:axId val="-1907349216"/>
      </c:lineChart>
      <c:catAx>
        <c:axId val="-1907362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73492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07349216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736227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AYLIK İHRACAT RAKAMLARINDAKİ DEĞİŞİM, 2009-2023</a:t>
            </a:r>
          </a:p>
        </c:rich>
      </c:tx>
      <c:layout>
        <c:manualLayout>
          <c:xMode val="edge"/>
          <c:yMode val="edge"/>
          <c:x val="0.21774221770665791"/>
          <c:y val="3.409090909090908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053783200215318"/>
          <c:y val="0.16477295583961588"/>
          <c:w val="0.73656010658196058"/>
          <c:h val="0.60795538878754851"/>
        </c:manualLayout>
      </c:layout>
      <c:lineChart>
        <c:grouping val="standard"/>
        <c:varyColors val="0"/>
        <c:ser>
          <c:idx val="5"/>
          <c:order val="0"/>
          <c:tx>
            <c:v>2009</c:v>
          </c:tx>
          <c:spPr>
            <a:ln w="38100">
              <a:solidFill>
                <a:srgbClr val="800000"/>
              </a:solidFill>
              <a:prstDash val="solid"/>
            </a:ln>
          </c:spPr>
          <c:marker>
            <c:symbol val="none"/>
          </c:marker>
          <c:val>
            <c:numRef>
              <c:f>'2002_2023_AYLIK_IHR'!$C$69:$N$69</c:f>
              <c:numCache>
                <c:formatCode>#,##0</c:formatCode>
                <c:ptCount val="12"/>
                <c:pt idx="0">
                  <c:v>7884493.5240000002</c:v>
                </c:pt>
                <c:pt idx="1">
                  <c:v>8435115.8340000007</c:v>
                </c:pt>
                <c:pt idx="2">
                  <c:v>8155485.0810000002</c:v>
                </c:pt>
                <c:pt idx="3">
                  <c:v>7561696.2829999998</c:v>
                </c:pt>
                <c:pt idx="4">
                  <c:v>7346407.5279999999</c:v>
                </c:pt>
                <c:pt idx="5">
                  <c:v>8329692.7829999998</c:v>
                </c:pt>
                <c:pt idx="6">
                  <c:v>9055733.6710000001</c:v>
                </c:pt>
                <c:pt idx="7">
                  <c:v>7839908.8420000002</c:v>
                </c:pt>
                <c:pt idx="8">
                  <c:v>8480708.3870000001</c:v>
                </c:pt>
                <c:pt idx="9">
                  <c:v>10095768.029999999</c:v>
                </c:pt>
                <c:pt idx="10">
                  <c:v>8903010.773</c:v>
                </c:pt>
                <c:pt idx="11">
                  <c:v>10054591.867000001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E5-4CDB-95E4-8E6D668BA313}"/>
            </c:ext>
          </c:extLst>
        </c:ser>
        <c:ser>
          <c:idx val="6"/>
          <c:order val="1"/>
          <c:tx>
            <c:strRef>
              <c:f>'2002_2023_AYLIK_IHR'!$A$70</c:f>
              <c:strCache>
                <c:ptCount val="1"/>
                <c:pt idx="0">
                  <c:v>2010</c:v>
                </c:pt>
              </c:strCache>
            </c:strRef>
          </c:tx>
          <c:marker>
            <c:symbol val="none"/>
          </c:marker>
          <c:val>
            <c:numRef>
              <c:f>'2002_2023_AYLIK_IHR'!$C$70:$N$70</c:f>
              <c:numCache>
                <c:formatCode>#,##0</c:formatCode>
                <c:ptCount val="12"/>
                <c:pt idx="0">
                  <c:v>7828748.0580000002</c:v>
                </c:pt>
                <c:pt idx="1">
                  <c:v>8263237.8140000002</c:v>
                </c:pt>
                <c:pt idx="2">
                  <c:v>9886488.1710000001</c:v>
                </c:pt>
                <c:pt idx="3">
                  <c:v>9396006.6539999992</c:v>
                </c:pt>
                <c:pt idx="4">
                  <c:v>9799958.1170000006</c:v>
                </c:pt>
                <c:pt idx="5">
                  <c:v>9542907.6439999994</c:v>
                </c:pt>
                <c:pt idx="6">
                  <c:v>9564682.5449999999</c:v>
                </c:pt>
                <c:pt idx="7">
                  <c:v>8523451.9729999993</c:v>
                </c:pt>
                <c:pt idx="8">
                  <c:v>8909230.5209999997</c:v>
                </c:pt>
                <c:pt idx="9">
                  <c:v>10963586.27</c:v>
                </c:pt>
                <c:pt idx="10">
                  <c:v>9382369.7180000003</c:v>
                </c:pt>
                <c:pt idx="11">
                  <c:v>11822551.698999999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E5-4CDB-95E4-8E6D668BA313}"/>
            </c:ext>
          </c:extLst>
        </c:ser>
        <c:ser>
          <c:idx val="7"/>
          <c:order val="2"/>
          <c:tx>
            <c:strRef>
              <c:f>'2002_2023_AYLIK_IHR'!$A$71</c:f>
              <c:strCache>
                <c:ptCount val="1"/>
                <c:pt idx="0">
                  <c:v>2011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val>
            <c:numRef>
              <c:f>'2002_2023_AYLIK_IHR'!$C$71:$N$71</c:f>
              <c:numCache>
                <c:formatCode>#,##0</c:formatCode>
                <c:ptCount val="12"/>
                <c:pt idx="0">
                  <c:v>9551084.6390000004</c:v>
                </c:pt>
                <c:pt idx="1">
                  <c:v>10059126.307</c:v>
                </c:pt>
                <c:pt idx="2">
                  <c:v>11811085.16</c:v>
                </c:pt>
                <c:pt idx="3">
                  <c:v>11873269.447000001</c:v>
                </c:pt>
                <c:pt idx="4">
                  <c:v>10943364.372</c:v>
                </c:pt>
                <c:pt idx="5">
                  <c:v>11349953.558</c:v>
                </c:pt>
                <c:pt idx="6">
                  <c:v>11860004.271</c:v>
                </c:pt>
                <c:pt idx="7">
                  <c:v>11245124.657</c:v>
                </c:pt>
                <c:pt idx="8">
                  <c:v>10750626.098999999</c:v>
                </c:pt>
                <c:pt idx="9">
                  <c:v>11907219.297</c:v>
                </c:pt>
                <c:pt idx="10">
                  <c:v>11078524.743000001</c:v>
                </c:pt>
                <c:pt idx="11">
                  <c:v>12477486.279999999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E5-4CDB-95E4-8E6D668BA313}"/>
            </c:ext>
          </c:extLst>
        </c:ser>
        <c:ser>
          <c:idx val="0"/>
          <c:order val="3"/>
          <c:tx>
            <c:strRef>
              <c:f>'2002_2023_AYLIK_IHR'!$A$72</c:f>
              <c:strCache>
                <c:ptCount val="1"/>
                <c:pt idx="0">
                  <c:v>2012</c:v>
                </c:pt>
              </c:strCache>
            </c:strRef>
          </c:tx>
          <c:marker>
            <c:symbol val="none"/>
          </c:marker>
          <c:val>
            <c:numRef>
              <c:f>'2002_2023_AYLIK_IHR'!$C$72:$N$72</c:f>
              <c:numCache>
                <c:formatCode>#,##0</c:formatCode>
                <c:ptCount val="12"/>
                <c:pt idx="0">
                  <c:v>10348187.165999999</c:v>
                </c:pt>
                <c:pt idx="1">
                  <c:v>11748000.124</c:v>
                </c:pt>
                <c:pt idx="2">
                  <c:v>13208572.977</c:v>
                </c:pt>
                <c:pt idx="3">
                  <c:v>12630226.718</c:v>
                </c:pt>
                <c:pt idx="4">
                  <c:v>13131530.960999999</c:v>
                </c:pt>
                <c:pt idx="5">
                  <c:v>13231198.687999999</c:v>
                </c:pt>
                <c:pt idx="6">
                  <c:v>12830675.307</c:v>
                </c:pt>
                <c:pt idx="7">
                  <c:v>12831394.572000001</c:v>
                </c:pt>
                <c:pt idx="8">
                  <c:v>12952651.721999999</c:v>
                </c:pt>
                <c:pt idx="9">
                  <c:v>13190769.654999999</c:v>
                </c:pt>
                <c:pt idx="10">
                  <c:v>13753052.493000001</c:v>
                </c:pt>
                <c:pt idx="11">
                  <c:v>12605476.173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1E5-4CDB-95E4-8E6D668BA313}"/>
            </c:ext>
          </c:extLst>
        </c:ser>
        <c:ser>
          <c:idx val="3"/>
          <c:order val="4"/>
          <c:tx>
            <c:strRef>
              <c:f>'2002_2023_AYLIK_IHR'!$A$73</c:f>
              <c:strCache>
                <c:ptCount val="1"/>
                <c:pt idx="0">
                  <c:v>2013</c:v>
                </c:pt>
              </c:strCache>
            </c:strRef>
          </c:tx>
          <c:marker>
            <c:symbol val="none"/>
          </c:marker>
          <c:val>
            <c:numRef>
              <c:f>'2002_2023_AYLIK_IHR'!$C$73:$N$73</c:f>
              <c:numCache>
                <c:formatCode>#,##0</c:formatCode>
                <c:ptCount val="12"/>
                <c:pt idx="0">
                  <c:v>11481521.079</c:v>
                </c:pt>
                <c:pt idx="1">
                  <c:v>12385690.909</c:v>
                </c:pt>
                <c:pt idx="2">
                  <c:v>13122058.141000001</c:v>
                </c:pt>
                <c:pt idx="3">
                  <c:v>12468202.903000001</c:v>
                </c:pt>
                <c:pt idx="4">
                  <c:v>13277209.017000001</c:v>
                </c:pt>
                <c:pt idx="5">
                  <c:v>12399973.961999999</c:v>
                </c:pt>
                <c:pt idx="6">
                  <c:v>13059519.685000001</c:v>
                </c:pt>
                <c:pt idx="7">
                  <c:v>11118300.903000001</c:v>
                </c:pt>
                <c:pt idx="8">
                  <c:v>13060371.039000001</c:v>
                </c:pt>
                <c:pt idx="9">
                  <c:v>12053704.638</c:v>
                </c:pt>
                <c:pt idx="10">
                  <c:v>14201227.351</c:v>
                </c:pt>
                <c:pt idx="11">
                  <c:v>13174857.460000001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1E5-4CDB-95E4-8E6D668BA313}"/>
            </c:ext>
          </c:extLst>
        </c:ser>
        <c:ser>
          <c:idx val="4"/>
          <c:order val="5"/>
          <c:tx>
            <c:strRef>
              <c:f>'2002_2023_AYLIK_IHR'!$A$74</c:f>
              <c:strCache>
                <c:ptCount val="1"/>
                <c:pt idx="0">
                  <c:v>2014</c:v>
                </c:pt>
              </c:strCache>
            </c:strRef>
          </c:tx>
          <c:marker>
            <c:symbol val="diamond"/>
            <c:size val="5"/>
          </c:marker>
          <c:val>
            <c:numRef>
              <c:f>'2002_2023_AYLIK_IHR'!$C$74:$N$74</c:f>
              <c:numCache>
                <c:formatCode>#,##0</c:formatCode>
                <c:ptCount val="12"/>
                <c:pt idx="0">
                  <c:v>12399761.948000001</c:v>
                </c:pt>
                <c:pt idx="1">
                  <c:v>13053292.493000001</c:v>
                </c:pt>
                <c:pt idx="2">
                  <c:v>14680110.779999999</c:v>
                </c:pt>
                <c:pt idx="3">
                  <c:v>13371185.664000001</c:v>
                </c:pt>
                <c:pt idx="4">
                  <c:v>13681906.159</c:v>
                </c:pt>
                <c:pt idx="5">
                  <c:v>12880924.245999999</c:v>
                </c:pt>
                <c:pt idx="6">
                  <c:v>13344776.958000001</c:v>
                </c:pt>
                <c:pt idx="7">
                  <c:v>11386828.925000001</c:v>
                </c:pt>
                <c:pt idx="8">
                  <c:v>13583120.905999999</c:v>
                </c:pt>
                <c:pt idx="9">
                  <c:v>12891630.102</c:v>
                </c:pt>
                <c:pt idx="10">
                  <c:v>13067348.107000001</c:v>
                </c:pt>
                <c:pt idx="11">
                  <c:v>13269271.402000001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1E5-4CDB-95E4-8E6D668BA313}"/>
            </c:ext>
          </c:extLst>
        </c:ser>
        <c:ser>
          <c:idx val="1"/>
          <c:order val="6"/>
          <c:tx>
            <c:strRef>
              <c:f>'2002_2023_AYLIK_IHR'!$A$75</c:f>
              <c:strCache>
                <c:ptCount val="1"/>
                <c:pt idx="0">
                  <c:v>2015</c:v>
                </c:pt>
              </c:strCache>
            </c:strRef>
          </c:tx>
          <c:marker>
            <c:symbol val="none"/>
          </c:marker>
          <c:val>
            <c:numRef>
              <c:f>'2002_2023_AYLIK_IHR'!$C$75:$N$75</c:f>
              <c:numCache>
                <c:formatCode>#,##0</c:formatCode>
                <c:ptCount val="12"/>
                <c:pt idx="0">
                  <c:v>12301766.75</c:v>
                </c:pt>
                <c:pt idx="1">
                  <c:v>12231860.140000001</c:v>
                </c:pt>
                <c:pt idx="2">
                  <c:v>12519910.437999999</c:v>
                </c:pt>
                <c:pt idx="3">
                  <c:v>13349346.866</c:v>
                </c:pt>
                <c:pt idx="4">
                  <c:v>11080385.127</c:v>
                </c:pt>
                <c:pt idx="5">
                  <c:v>11949647.085999999</c:v>
                </c:pt>
                <c:pt idx="6">
                  <c:v>11129358.973999999</c:v>
                </c:pt>
                <c:pt idx="7">
                  <c:v>11022045.344000001</c:v>
                </c:pt>
                <c:pt idx="8">
                  <c:v>11581703.842</c:v>
                </c:pt>
                <c:pt idx="9">
                  <c:v>13240039.088</c:v>
                </c:pt>
                <c:pt idx="10">
                  <c:v>11681989.013</c:v>
                </c:pt>
                <c:pt idx="11">
                  <c:v>11750818.76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1E5-4CDB-95E4-8E6D668BA313}"/>
            </c:ext>
          </c:extLst>
        </c:ser>
        <c:ser>
          <c:idx val="2"/>
          <c:order val="7"/>
          <c:tx>
            <c:strRef>
              <c:f>'2002_2023_AYLIK_IHR'!$A$76</c:f>
              <c:strCache>
                <c:ptCount val="1"/>
                <c:pt idx="0">
                  <c:v>2016</c:v>
                </c:pt>
              </c:strCache>
            </c:strRef>
          </c:tx>
          <c:marker>
            <c:symbol val="none"/>
          </c:marker>
          <c:val>
            <c:numRef>
              <c:f>'2002_2023_AYLIK_IHR'!$C$76:$N$76</c:f>
              <c:numCache>
                <c:formatCode>#,##0</c:formatCode>
                <c:ptCount val="12"/>
                <c:pt idx="0">
                  <c:v>9546115.4000000004</c:v>
                </c:pt>
                <c:pt idx="1">
                  <c:v>12366388.057</c:v>
                </c:pt>
                <c:pt idx="2">
                  <c:v>12757672.093</c:v>
                </c:pt>
                <c:pt idx="3">
                  <c:v>11950497.685000001</c:v>
                </c:pt>
                <c:pt idx="4">
                  <c:v>12098611.067</c:v>
                </c:pt>
                <c:pt idx="5">
                  <c:v>12864154.060000001</c:v>
                </c:pt>
                <c:pt idx="6">
                  <c:v>9850124.8719999995</c:v>
                </c:pt>
                <c:pt idx="7">
                  <c:v>11830762.82</c:v>
                </c:pt>
                <c:pt idx="8">
                  <c:v>10901638.452</c:v>
                </c:pt>
                <c:pt idx="9">
                  <c:v>12796159.91</c:v>
                </c:pt>
                <c:pt idx="10">
                  <c:v>12786936.247</c:v>
                </c:pt>
                <c:pt idx="11">
                  <c:v>12780523.145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1E5-4CDB-95E4-8E6D668BA313}"/>
            </c:ext>
          </c:extLst>
        </c:ser>
        <c:ser>
          <c:idx val="8"/>
          <c:order val="8"/>
          <c:tx>
            <c:strRef>
              <c:f>'2002_2023_AYLIK_IHR'!$A$77</c:f>
              <c:strCache>
                <c:ptCount val="1"/>
                <c:pt idx="0">
                  <c:v>2017</c:v>
                </c:pt>
              </c:strCache>
            </c:strRef>
          </c:tx>
          <c:marker>
            <c:symbol val="none"/>
          </c:marker>
          <c:val>
            <c:numRef>
              <c:f>'2002_2023_AYLIK_IHR'!$C$77:$N$77</c:f>
              <c:numCache>
                <c:formatCode>#,##0</c:formatCode>
                <c:ptCount val="12"/>
                <c:pt idx="0">
                  <c:v>11247585.677000133</c:v>
                </c:pt>
                <c:pt idx="1">
                  <c:v>12089908.933999483</c:v>
                </c:pt>
                <c:pt idx="2">
                  <c:v>14470814.05899963</c:v>
                </c:pt>
                <c:pt idx="3">
                  <c:v>12859938.790999187</c:v>
                </c:pt>
                <c:pt idx="4">
                  <c:v>13582079.73099998</c:v>
                </c:pt>
                <c:pt idx="5">
                  <c:v>13125306.943999315</c:v>
                </c:pt>
                <c:pt idx="6">
                  <c:v>12612074.05599888</c:v>
                </c:pt>
                <c:pt idx="7">
                  <c:v>13248462.990000026</c:v>
                </c:pt>
                <c:pt idx="8">
                  <c:v>11810080.804999635</c:v>
                </c:pt>
                <c:pt idx="9">
                  <c:v>13912699.49399944</c:v>
                </c:pt>
                <c:pt idx="10">
                  <c:v>14188323.115998682</c:v>
                </c:pt>
                <c:pt idx="11">
                  <c:v>13845665.816998869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1E5-4CDB-95E4-8E6D668BA313}"/>
            </c:ext>
          </c:extLst>
        </c:ser>
        <c:ser>
          <c:idx val="9"/>
          <c:order val="9"/>
          <c:tx>
            <c:strRef>
              <c:f>'2002_2023_AYLIK_IHR'!$A$78</c:f>
              <c:strCache>
                <c:ptCount val="1"/>
                <c:pt idx="0">
                  <c:v>2018</c:v>
                </c:pt>
              </c:strCache>
            </c:strRef>
          </c:tx>
          <c:marker>
            <c:symbol val="none"/>
          </c:marker>
          <c:val>
            <c:numRef>
              <c:f>'2002_2023_AYLIK_IHR'!$C$78:$N$78</c:f>
              <c:numCache>
                <c:formatCode>#,##0</c:formatCode>
                <c:ptCount val="12"/>
                <c:pt idx="0">
                  <c:v>13080096.762</c:v>
                </c:pt>
                <c:pt idx="1">
                  <c:v>13827132.654999999</c:v>
                </c:pt>
                <c:pt idx="2">
                  <c:v>16338253.918</c:v>
                </c:pt>
                <c:pt idx="3">
                  <c:v>14530822.873</c:v>
                </c:pt>
                <c:pt idx="4">
                  <c:v>15166648.044</c:v>
                </c:pt>
                <c:pt idx="5">
                  <c:v>13657091.159</c:v>
                </c:pt>
                <c:pt idx="6">
                  <c:v>14771360.698000001</c:v>
                </c:pt>
                <c:pt idx="7">
                  <c:v>12926754.198999999</c:v>
                </c:pt>
                <c:pt idx="8">
                  <c:v>15247368.846000001</c:v>
                </c:pt>
                <c:pt idx="9">
                  <c:v>16590652.49</c:v>
                </c:pt>
                <c:pt idx="10">
                  <c:v>16386878.392999999</c:v>
                </c:pt>
                <c:pt idx="11">
                  <c:v>14645696.251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1E5-4CDB-95E4-8E6D668BA313}"/>
            </c:ext>
          </c:extLst>
        </c:ser>
        <c:ser>
          <c:idx val="10"/>
          <c:order val="10"/>
          <c:tx>
            <c:strRef>
              <c:f>'2002_2023_AYLIK_IHR'!$A$79</c:f>
              <c:strCache>
                <c:ptCount val="1"/>
                <c:pt idx="0">
                  <c:v>2019</c:v>
                </c:pt>
              </c:strCache>
            </c:strRef>
          </c:tx>
          <c:marker>
            <c:symbol val="none"/>
          </c:marker>
          <c:val>
            <c:numRef>
              <c:f>'2002_2023_AYLIK_IHR'!$C$79:$N$79</c:f>
              <c:numCache>
                <c:formatCode>#,##0</c:formatCode>
                <c:ptCount val="12"/>
                <c:pt idx="0">
                  <c:v>13874826.012</c:v>
                </c:pt>
                <c:pt idx="1">
                  <c:v>14323043.041999999</c:v>
                </c:pt>
                <c:pt idx="2">
                  <c:v>16335862.397</c:v>
                </c:pt>
                <c:pt idx="3">
                  <c:v>15340619.824999999</c:v>
                </c:pt>
                <c:pt idx="4">
                  <c:v>16855105.096999999</c:v>
                </c:pt>
                <c:pt idx="5">
                  <c:v>11634653.880999999</c:v>
                </c:pt>
                <c:pt idx="6">
                  <c:v>15932004.723999999</c:v>
                </c:pt>
                <c:pt idx="7">
                  <c:v>13222876.222999999</c:v>
                </c:pt>
                <c:pt idx="8">
                  <c:v>15273579.960999999</c:v>
                </c:pt>
                <c:pt idx="9">
                  <c:v>16410781.68</c:v>
                </c:pt>
                <c:pt idx="10">
                  <c:v>16242650.391000001</c:v>
                </c:pt>
                <c:pt idx="11">
                  <c:v>15386718.469000001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1E5-4CDB-95E4-8E6D668BA313}"/>
            </c:ext>
          </c:extLst>
        </c:ser>
        <c:ser>
          <c:idx val="11"/>
          <c:order val="11"/>
          <c:tx>
            <c:strRef>
              <c:f>'2002_2023_AYLIK_IHR'!$A$81</c:f>
              <c:strCache>
                <c:ptCount val="1"/>
                <c:pt idx="0">
                  <c:v>2021</c:v>
                </c:pt>
              </c:strCache>
            </c:strRef>
          </c:tx>
          <c:marker>
            <c:symbol val="none"/>
          </c:marker>
          <c:val>
            <c:numRef>
              <c:f>'2002_2023_AYLIK_IHR'!$C$81:$N$81</c:f>
              <c:numCache>
                <c:formatCode>#,##0</c:formatCode>
                <c:ptCount val="12"/>
                <c:pt idx="0">
                  <c:v>15306487.643915899</c:v>
                </c:pt>
                <c:pt idx="1">
                  <c:v>15777151.373676499</c:v>
                </c:pt>
                <c:pt idx="2">
                  <c:v>18125533.345878098</c:v>
                </c:pt>
                <c:pt idx="3">
                  <c:v>18106582.520971801</c:v>
                </c:pt>
                <c:pt idx="4">
                  <c:v>18587253.5966384</c:v>
                </c:pt>
                <c:pt idx="5">
                  <c:v>19036800.670268498</c:v>
                </c:pt>
                <c:pt idx="6">
                  <c:v>19020902.292177301</c:v>
                </c:pt>
                <c:pt idx="7">
                  <c:v>18681996.8976386</c:v>
                </c:pt>
                <c:pt idx="8">
                  <c:v>19984264.497713201</c:v>
                </c:pt>
                <c:pt idx="9">
                  <c:v>21100833.1277362</c:v>
                </c:pt>
                <c:pt idx="10">
                  <c:v>20749365.9948617</c:v>
                </c:pt>
                <c:pt idx="11">
                  <c:v>21316881.481321499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1E5-4CDB-95E4-8E6D668BA313}"/>
            </c:ext>
          </c:extLst>
        </c:ser>
        <c:ser>
          <c:idx val="12"/>
          <c:order val="12"/>
          <c:tx>
            <c:strRef>
              <c:f>'2002_2023_AYLIK_IHR'!$A$82</c:f>
              <c:strCache>
                <c:ptCount val="1"/>
                <c:pt idx="0">
                  <c:v>2022</c:v>
                </c:pt>
              </c:strCache>
            </c:strRef>
          </c:tx>
          <c:marker>
            <c:symbol val="none"/>
          </c:marker>
          <c:val>
            <c:numRef>
              <c:f>'2002_2023_AYLIK_IHR'!$C$82:$N$82</c:f>
              <c:numCache>
                <c:formatCode>#,##0</c:formatCode>
                <c:ptCount val="12"/>
                <c:pt idx="0">
                  <c:v>17553745.067000002</c:v>
                </c:pt>
                <c:pt idx="1">
                  <c:v>19904331.120000001</c:v>
                </c:pt>
                <c:pt idx="2">
                  <c:v>22609642.478</c:v>
                </c:pt>
                <c:pt idx="3">
                  <c:v>23330991.125</c:v>
                </c:pt>
                <c:pt idx="4">
                  <c:v>18931811.633000001</c:v>
                </c:pt>
                <c:pt idx="5">
                  <c:v>23359482.375999998</c:v>
                </c:pt>
                <c:pt idx="6">
                  <c:v>18536547.530999999</c:v>
                </c:pt>
                <c:pt idx="7">
                  <c:v>21275849.662</c:v>
                </c:pt>
                <c:pt idx="8">
                  <c:v>22596774.302000001</c:v>
                </c:pt>
                <c:pt idx="9">
                  <c:v>21300785.131999999</c:v>
                </c:pt>
                <c:pt idx="10">
                  <c:v>21871038.612</c:v>
                </c:pt>
                <c:pt idx="11">
                  <c:v>22898748.625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1E5-4CDB-95E4-8E6D668BA313}"/>
            </c:ext>
          </c:extLst>
        </c:ser>
        <c:ser>
          <c:idx val="13"/>
          <c:order val="13"/>
          <c:tx>
            <c:strRef>
              <c:f>'2002_2023_AYLIK_IHR'!$A$83</c:f>
              <c:strCache>
                <c:ptCount val="1"/>
                <c:pt idx="0">
                  <c:v>2023</c:v>
                </c:pt>
              </c:strCache>
            </c:strRef>
          </c:tx>
          <c:marker>
            <c:symbol val="none"/>
          </c:marker>
          <c:val>
            <c:numRef>
              <c:f>'2002_2023_AYLIK_IHR'!$C$83:$N$83</c:f>
              <c:numCache>
                <c:formatCode>#,##0</c:formatCode>
                <c:ptCount val="12"/>
                <c:pt idx="0">
                  <c:v>19324434.962000001</c:v>
                </c:pt>
                <c:pt idx="1">
                  <c:v>18570365.999000002</c:v>
                </c:pt>
                <c:pt idx="2">
                  <c:v>23561732.524</c:v>
                </c:pt>
                <c:pt idx="3">
                  <c:v>19257407.634</c:v>
                </c:pt>
                <c:pt idx="4">
                  <c:v>21634743.463</c:v>
                </c:pt>
                <c:pt idx="5">
                  <c:v>20833515.473000001</c:v>
                </c:pt>
                <c:pt idx="6">
                  <c:v>19807744.943</c:v>
                </c:pt>
                <c:pt idx="7">
                  <c:v>21581826.848000001</c:v>
                </c:pt>
                <c:pt idx="8">
                  <c:v>22461016.252</c:v>
                </c:pt>
                <c:pt idx="9">
                  <c:v>22871099.568999998</c:v>
                </c:pt>
                <c:pt idx="10">
                  <c:v>23011477.504000001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1E5-4CDB-95E4-8E6D668BA3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07356832"/>
        <c:axId val="-1907355200"/>
      </c:lineChart>
      <c:catAx>
        <c:axId val="-1907356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73552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073552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BİN DOLAR</a:t>
                </a:r>
              </a:p>
            </c:rich>
          </c:tx>
          <c:layout>
            <c:manualLayout>
              <c:xMode val="edge"/>
              <c:yMode val="edge"/>
              <c:x val="2.150537634408603E-2"/>
              <c:y val="0.3750005965163448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7356832"/>
        <c:crosses val="autoZero"/>
        <c:crossBetween val="between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9247424717071655"/>
          <c:y val="0.30397757098544698"/>
          <c:w val="8.666666666666667E-2"/>
          <c:h val="0.6960224290145550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YILLAR İTİBARİYLE TÜRKİYE İHRACATI 2002-2022 (1.000 $)</a:t>
            </a:r>
          </a:p>
        </c:rich>
      </c:tx>
      <c:layout>
        <c:manualLayout>
          <c:xMode val="edge"/>
          <c:yMode val="edge"/>
          <c:x val="0.19840230689799673"/>
          <c:y val="3.29113924050634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84821140056188"/>
          <c:y val="5.9915611814345994E-2"/>
          <c:w val="0.84702378111826926"/>
          <c:h val="0.8261603375527426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'2002_2023_AYLIK_IHR'!$A$62:$A$83</c:f>
              <c:strCache>
                <c:ptCount val="22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  <c:pt idx="18">
                  <c:v>2020</c:v>
                </c:pt>
                <c:pt idx="19">
                  <c:v>2021</c:v>
                </c:pt>
                <c:pt idx="20">
                  <c:v>2022</c:v>
                </c:pt>
                <c:pt idx="21">
                  <c:v>2023</c:v>
                </c:pt>
              </c:strCache>
            </c:strRef>
          </c:tx>
          <c:spPr>
            <a:gradFill rotWithShape="0">
              <a:gsLst>
                <a:gs pos="0">
                  <a:srgbClr val="000080">
                    <a:gamma/>
                    <a:shade val="46275"/>
                    <a:invGamma/>
                  </a:srgbClr>
                </a:gs>
                <a:gs pos="100000">
                  <a:srgbClr val="000080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</c:spPr>
            <c:txPr>
              <a:bodyPr anchor="ctr" anchorCtr="0"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'2002_2023_AYLIK_IHR'!$A$62:$A$82</c:f>
              <c:numCache>
                <c:formatCode>General</c:formatCode>
                <c:ptCount val="21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  <c:pt idx="18">
                  <c:v>2020</c:v>
                </c:pt>
                <c:pt idx="19">
                  <c:v>2021</c:v>
                </c:pt>
                <c:pt idx="20">
                  <c:v>2022</c:v>
                </c:pt>
              </c:numCache>
            </c:numRef>
          </c:cat>
          <c:val>
            <c:numRef>
              <c:f>'2002_2023_AYLIK_IHR'!$O$62:$O$83</c:f>
              <c:numCache>
                <c:formatCode>#,##0</c:formatCode>
                <c:ptCount val="22"/>
                <c:pt idx="0">
                  <c:v>36059089.028999999</c:v>
                </c:pt>
                <c:pt idx="1">
                  <c:v>47252836.302000001</c:v>
                </c:pt>
                <c:pt idx="2">
                  <c:v>63167152.819999993</c:v>
                </c:pt>
                <c:pt idx="3">
                  <c:v>73476408.142999992</c:v>
                </c:pt>
                <c:pt idx="4">
                  <c:v>85534675.517999992</c:v>
                </c:pt>
                <c:pt idx="5">
                  <c:v>107271749.90399998</c:v>
                </c:pt>
                <c:pt idx="6">
                  <c:v>132027195.626</c:v>
                </c:pt>
                <c:pt idx="7">
                  <c:v>102142612.603</c:v>
                </c:pt>
                <c:pt idx="8">
                  <c:v>113883219.18399999</c:v>
                </c:pt>
                <c:pt idx="9">
                  <c:v>134906868.83000001</c:v>
                </c:pt>
                <c:pt idx="10">
                  <c:v>152461736.55599999</c:v>
                </c:pt>
                <c:pt idx="11">
                  <c:v>151802637.08700001</c:v>
                </c:pt>
                <c:pt idx="12">
                  <c:v>157610157.69</c:v>
                </c:pt>
                <c:pt idx="13">
                  <c:v>143838871.428</c:v>
                </c:pt>
                <c:pt idx="14">
                  <c:v>142529583.80799997</c:v>
                </c:pt>
                <c:pt idx="15">
                  <c:v>156992940.41399324</c:v>
                </c:pt>
                <c:pt idx="16">
                  <c:v>177168756.28799999</c:v>
                </c:pt>
                <c:pt idx="17">
                  <c:v>180832721.70199999</c:v>
                </c:pt>
                <c:pt idx="18">
                  <c:v>169637755.31000003</c:v>
                </c:pt>
                <c:pt idx="19">
                  <c:v>225794053.44279772</c:v>
                </c:pt>
                <c:pt idx="20">
                  <c:v>254169747.66300002</c:v>
                </c:pt>
                <c:pt idx="21">
                  <c:v>232915365.171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3F-4C54-B889-9BE2071BB4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907361184"/>
        <c:axId val="-1907354656"/>
      </c:barChart>
      <c:catAx>
        <c:axId val="-1907361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73546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07354656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7361184"/>
        <c:crosses val="autoZero"/>
        <c:crossBetween val="between"/>
      </c:valAx>
      <c:spPr>
        <a:gradFill rotWithShape="0">
          <a:gsLst>
            <a:gs pos="0">
              <a:srgbClr val="99CCFF"/>
            </a:gs>
            <a:gs pos="100000">
              <a:srgbClr val="99CCFF">
                <a:gamma/>
                <a:shade val="46275"/>
                <a:invGamma/>
              </a:srgbClr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5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HUBUBAT BAKLİYAT VE YAĞLI TOHUMLAR İHRACATI</a:t>
            </a:r>
            <a:r>
              <a:rPr lang="tr-TR" baseline="0"/>
              <a:t> </a:t>
            </a:r>
          </a:p>
          <a:p>
            <a:pPr algn="ctr"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(Bin</a:t>
            </a:r>
            <a:r>
              <a:rPr lang="tr-TR" baseline="0"/>
              <a:t> </a:t>
            </a:r>
            <a:r>
              <a:rPr lang="tr-TR"/>
              <a:t>$)</a:t>
            </a:r>
          </a:p>
        </c:rich>
      </c:tx>
      <c:layout>
        <c:manualLayout>
          <c:xMode val="edge"/>
          <c:yMode val="edge"/>
          <c:x val="0.1179279583917041"/>
          <c:y val="2.334782779018294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701458855482493"/>
          <c:y val="0.2178477690288714"/>
          <c:w val="0.82208753132894641"/>
          <c:h val="0.5031322462644926"/>
        </c:manualLayout>
      </c:layout>
      <c:lineChart>
        <c:grouping val="standard"/>
        <c:varyColors val="0"/>
        <c:ser>
          <c:idx val="1"/>
          <c:order val="0"/>
          <c:tx>
            <c:strRef>
              <c:f>'2002_2023_AYLIK_IHR'!$A$4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'2002_2023_AYLIK_IHR'!$C$1:$N$1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'2002_2023_AYLIK_IHR'!$C$4:$N$4</c:f>
              <c:numCache>
                <c:formatCode>#,##0</c:formatCode>
                <c:ptCount val="12"/>
                <c:pt idx="0">
                  <c:v>981698.03743999999</c:v>
                </c:pt>
                <c:pt idx="1">
                  <c:v>822151.67434999999</c:v>
                </c:pt>
                <c:pt idx="2">
                  <c:v>1114317.13212</c:v>
                </c:pt>
                <c:pt idx="3">
                  <c:v>857028.44646000001</c:v>
                </c:pt>
                <c:pt idx="4">
                  <c:v>937003.94617000001</c:v>
                </c:pt>
                <c:pt idx="5">
                  <c:v>772177.23054000002</c:v>
                </c:pt>
                <c:pt idx="6">
                  <c:v>1114387.17417</c:v>
                </c:pt>
                <c:pt idx="7">
                  <c:v>1116748.8926200001</c:v>
                </c:pt>
                <c:pt idx="8">
                  <c:v>1166666.65665</c:v>
                </c:pt>
                <c:pt idx="9">
                  <c:v>1197567.5199200001</c:v>
                </c:pt>
                <c:pt idx="10">
                  <c:v>1196245.4755599999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54-4AD7-8D6F-3E8D49121D16}"/>
            </c:ext>
          </c:extLst>
        </c:ser>
        <c:ser>
          <c:idx val="0"/>
          <c:order val="1"/>
          <c:tx>
            <c:strRef>
              <c:f>'2002_2023_AYLIK_IHR'!$A$5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  <a:ln w="9525">
                <a:noFill/>
              </a:ln>
            </c:spPr>
          </c:marker>
          <c:val>
            <c:numRef>
              <c:f>'2002_2023_AYLIK_IHR'!$C$5:$N$5</c:f>
              <c:numCache>
                <c:formatCode>#,##0</c:formatCode>
                <c:ptCount val="12"/>
                <c:pt idx="0">
                  <c:v>828945.51020000002</c:v>
                </c:pt>
                <c:pt idx="1">
                  <c:v>938093.24592000002</c:v>
                </c:pt>
                <c:pt idx="2">
                  <c:v>960869.57848000003</c:v>
                </c:pt>
                <c:pt idx="3">
                  <c:v>811604.11647000001</c:v>
                </c:pt>
                <c:pt idx="4">
                  <c:v>864789.17327999999</c:v>
                </c:pt>
                <c:pt idx="5">
                  <c:v>994700.73366000003</c:v>
                </c:pt>
                <c:pt idx="6">
                  <c:v>825888.83288</c:v>
                </c:pt>
                <c:pt idx="7">
                  <c:v>992455.39200999995</c:v>
                </c:pt>
                <c:pt idx="8">
                  <c:v>1008996.6328500001</c:v>
                </c:pt>
                <c:pt idx="9">
                  <c:v>1039700.78813</c:v>
                </c:pt>
                <c:pt idx="10">
                  <c:v>1072880.19361</c:v>
                </c:pt>
                <c:pt idx="11">
                  <c:v>1122200.5348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54-4AD7-8D6F-3E8D49121D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07351392"/>
        <c:axId val="-1907348672"/>
      </c:lineChart>
      <c:catAx>
        <c:axId val="-1907351392"/>
        <c:scaling>
          <c:orientation val="minMax"/>
        </c:scaling>
        <c:delete val="0"/>
        <c:axPos val="b"/>
        <c:numFmt formatCode="#\ ?/?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73486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07348672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735139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2453397313065929"/>
          <c:y val="0.16911505464801974"/>
          <c:w val="0.27353783231083845"/>
          <c:h val="7.3858659458612447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YAŞ MEYVE VE SEBZE İHRACATI (Bin $)</a:t>
            </a:r>
          </a:p>
        </c:rich>
      </c:tx>
      <c:layout>
        <c:manualLayout>
          <c:xMode val="edge"/>
          <c:yMode val="edge"/>
          <c:x val="0.20612266323852377"/>
          <c:y val="1.76100628930817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93892193371522"/>
          <c:y val="0.18113240922097806"/>
          <c:w val="0.81836816243638633"/>
          <c:h val="0.55471800323924569"/>
        </c:manualLayout>
      </c:layout>
      <c:lineChart>
        <c:grouping val="standard"/>
        <c:varyColors val="0"/>
        <c:ser>
          <c:idx val="1"/>
          <c:order val="0"/>
          <c:tx>
            <c:strRef>
              <c:f>'2002_2023_AYLIK_IHR'!$A$6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'2002_2023_AYLIK_IHR'!$C$1:$N$1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'2002_2023_AYLIK_IHR'!$C$6:$N$6</c:f>
              <c:numCache>
                <c:formatCode>#,##0</c:formatCode>
                <c:ptCount val="12"/>
                <c:pt idx="0">
                  <c:v>324176.46178999997</c:v>
                </c:pt>
                <c:pt idx="1">
                  <c:v>308025.51497000002</c:v>
                </c:pt>
                <c:pt idx="2">
                  <c:v>306941.33895</c:v>
                </c:pt>
                <c:pt idx="3">
                  <c:v>234981.65276999999</c:v>
                </c:pt>
                <c:pt idx="4">
                  <c:v>248971.49520999999</c:v>
                </c:pt>
                <c:pt idx="5">
                  <c:v>272479.31365000003</c:v>
                </c:pt>
                <c:pt idx="6">
                  <c:v>197119.35247000001</c:v>
                </c:pt>
                <c:pt idx="7">
                  <c:v>157614.44893000001</c:v>
                </c:pt>
                <c:pt idx="8">
                  <c:v>244236.26457999999</c:v>
                </c:pt>
                <c:pt idx="9">
                  <c:v>313769.33476</c:v>
                </c:pt>
                <c:pt idx="10">
                  <c:v>396422.31935000001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C4-4A2A-8F37-E7F2A36BC1BD}"/>
            </c:ext>
          </c:extLst>
        </c:ser>
        <c:ser>
          <c:idx val="0"/>
          <c:order val="1"/>
          <c:tx>
            <c:strRef>
              <c:f>'2002_2023_AYLIK_IHR'!$A$7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'2002_2023_AYLIK_IHR'!$C$7:$N$7</c:f>
              <c:numCache>
                <c:formatCode>#,##0</c:formatCode>
                <c:ptCount val="12"/>
                <c:pt idx="0">
                  <c:v>284427.62802</c:v>
                </c:pt>
                <c:pt idx="1">
                  <c:v>253755.51634</c:v>
                </c:pt>
                <c:pt idx="2">
                  <c:v>224880.32947</c:v>
                </c:pt>
                <c:pt idx="3">
                  <c:v>209873.58611</c:v>
                </c:pt>
                <c:pt idx="4">
                  <c:v>189527.81724</c:v>
                </c:pt>
                <c:pt idx="5">
                  <c:v>293428.89767999999</c:v>
                </c:pt>
                <c:pt idx="6">
                  <c:v>155047.71494000001</c:v>
                </c:pt>
                <c:pt idx="7">
                  <c:v>154822.78200000001</c:v>
                </c:pt>
                <c:pt idx="8">
                  <c:v>178508.83384000001</c:v>
                </c:pt>
                <c:pt idx="9">
                  <c:v>238876.24402000001</c:v>
                </c:pt>
                <c:pt idx="10">
                  <c:v>354076.34114999999</c:v>
                </c:pt>
                <c:pt idx="11">
                  <c:v>414729.89486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C4-4A2A-8F37-E7F2A36B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07352480"/>
        <c:axId val="-1907360096"/>
      </c:lineChart>
      <c:catAx>
        <c:axId val="-1907352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73600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07360096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7352480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3849740211045048"/>
          <c:y val="0.13836477987421383"/>
          <c:w val="0.2729795918367347"/>
          <c:h val="7.4694795226068436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MEYVE SEBZE MAMULLERİ İHRACATI (Bin $)</a:t>
            </a:r>
          </a:p>
        </c:rich>
      </c:tx>
      <c:layout>
        <c:manualLayout>
          <c:xMode val="edge"/>
          <c:yMode val="edge"/>
          <c:x val="0.16973458072342185"/>
          <c:y val="2.33463035019455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05951940056574"/>
          <c:y val="0.18417639429312582"/>
          <c:w val="0.83435749448311181"/>
          <c:h val="0.57587548638132469"/>
        </c:manualLayout>
      </c:layout>
      <c:lineChart>
        <c:grouping val="standard"/>
        <c:varyColors val="0"/>
        <c:ser>
          <c:idx val="1"/>
          <c:order val="0"/>
          <c:tx>
            <c:strRef>
              <c:f>'2002_2023_AYLIK_IHR'!$A$8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'2002_2023_AYLIK_IHR'!$C$1:$N$1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'2002_2023_AYLIK_IHR'!$C$8:$N$8</c:f>
              <c:numCache>
                <c:formatCode>#,##0</c:formatCode>
                <c:ptCount val="12"/>
                <c:pt idx="0">
                  <c:v>170441.55046999999</c:v>
                </c:pt>
                <c:pt idx="1">
                  <c:v>170702.45671</c:v>
                </c:pt>
                <c:pt idx="2">
                  <c:v>208492.76095</c:v>
                </c:pt>
                <c:pt idx="3">
                  <c:v>168426.20799</c:v>
                </c:pt>
                <c:pt idx="4">
                  <c:v>185263.85227</c:v>
                </c:pt>
                <c:pt idx="5">
                  <c:v>169892.97667</c:v>
                </c:pt>
                <c:pt idx="6">
                  <c:v>185577.39152999999</c:v>
                </c:pt>
                <c:pt idx="7">
                  <c:v>222617.66886999999</c:v>
                </c:pt>
                <c:pt idx="8">
                  <c:v>218780.30009</c:v>
                </c:pt>
                <c:pt idx="9">
                  <c:v>239119.82376</c:v>
                </c:pt>
                <c:pt idx="10">
                  <c:v>230440.47914000001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23-4BDD-ACF4-0487D79D0841}"/>
            </c:ext>
          </c:extLst>
        </c:ser>
        <c:ser>
          <c:idx val="0"/>
          <c:order val="1"/>
          <c:tx>
            <c:strRef>
              <c:f>'2002_2023_AYLIK_IHR'!$A$9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'2002_2023_AYLIK_IHR'!$C$9:$N$9</c:f>
              <c:numCache>
                <c:formatCode>#,##0</c:formatCode>
                <c:ptCount val="12"/>
                <c:pt idx="0">
                  <c:v>172966.68771</c:v>
                </c:pt>
                <c:pt idx="1">
                  <c:v>202800.77635999999</c:v>
                </c:pt>
                <c:pt idx="2">
                  <c:v>229732.79753000001</c:v>
                </c:pt>
                <c:pt idx="3">
                  <c:v>206672.23843999999</c:v>
                </c:pt>
                <c:pt idx="4">
                  <c:v>157716.62091999999</c:v>
                </c:pt>
                <c:pt idx="5">
                  <c:v>182173.97292</c:v>
                </c:pt>
                <c:pt idx="6">
                  <c:v>160742.92937999999</c:v>
                </c:pt>
                <c:pt idx="7">
                  <c:v>235788.68835000001</c:v>
                </c:pt>
                <c:pt idx="8">
                  <c:v>261484.11749999999</c:v>
                </c:pt>
                <c:pt idx="9">
                  <c:v>246193.94370999999</c:v>
                </c:pt>
                <c:pt idx="10">
                  <c:v>231119.84904999999</c:v>
                </c:pt>
                <c:pt idx="11">
                  <c:v>237137.17118999999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23-4BDD-ACF4-0487D79D08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07363904"/>
        <c:axId val="-1907359552"/>
      </c:lineChart>
      <c:catAx>
        <c:axId val="-1907363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73595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07359552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ysDash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736390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812676789634418"/>
          <c:y val="0.12710765239948119"/>
          <c:w val="0.27353783231083845"/>
          <c:h val="7.7019925038553066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7.xml"/><Relationship Id="rId13" Type="http://schemas.openxmlformats.org/officeDocument/2006/relationships/chart" Target="../charts/chart32.xml"/><Relationship Id="rId3" Type="http://schemas.openxmlformats.org/officeDocument/2006/relationships/chart" Target="../charts/chart22.xml"/><Relationship Id="rId7" Type="http://schemas.openxmlformats.org/officeDocument/2006/relationships/chart" Target="../charts/chart26.xml"/><Relationship Id="rId12" Type="http://schemas.openxmlformats.org/officeDocument/2006/relationships/chart" Target="../charts/chart31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6" Type="http://schemas.openxmlformats.org/officeDocument/2006/relationships/chart" Target="../charts/chart25.xml"/><Relationship Id="rId11" Type="http://schemas.openxmlformats.org/officeDocument/2006/relationships/chart" Target="../charts/chart30.xml"/><Relationship Id="rId5" Type="http://schemas.openxmlformats.org/officeDocument/2006/relationships/chart" Target="../charts/chart24.xml"/><Relationship Id="rId10" Type="http://schemas.openxmlformats.org/officeDocument/2006/relationships/chart" Target="../charts/chart29.xml"/><Relationship Id="rId4" Type="http://schemas.openxmlformats.org/officeDocument/2006/relationships/chart" Target="../charts/chart23.xml"/><Relationship Id="rId9" Type="http://schemas.openxmlformats.org/officeDocument/2006/relationships/chart" Target="../charts/chart28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1.png"/><Relationship Id="rId4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71438</xdr:colOff>
      <xdr:row>0</xdr:row>
      <xdr:rowOff>0</xdr:rowOff>
    </xdr:from>
    <xdr:to>
      <xdr:col>0</xdr:col>
      <xdr:colOff>3445192</xdr:colOff>
      <xdr:row>3</xdr:row>
      <xdr:rowOff>134302</xdr:rowOff>
    </xdr:to>
    <xdr:pic>
      <xdr:nvPicPr>
        <xdr:cNvPr id="4" name="Resim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438" y="0"/>
          <a:ext cx="3381374" cy="785812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19050</xdr:rowOff>
    </xdr:from>
    <xdr:to>
      <xdr:col>6</xdr:col>
      <xdr:colOff>457200</xdr:colOff>
      <xdr:row>19</xdr:row>
      <xdr:rowOff>0</xdr:rowOff>
    </xdr:to>
    <xdr:graphicFrame macro="">
      <xdr:nvGraphicFramePr>
        <xdr:cNvPr id="2" name="Chart 1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20</xdr:row>
      <xdr:rowOff>19050</xdr:rowOff>
    </xdr:from>
    <xdr:to>
      <xdr:col>6</xdr:col>
      <xdr:colOff>476250</xdr:colOff>
      <xdr:row>36</xdr:row>
      <xdr:rowOff>0</xdr:rowOff>
    </xdr:to>
    <xdr:graphicFrame macro="">
      <xdr:nvGraphicFramePr>
        <xdr:cNvPr id="3" name="Chart 13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</xdr:colOff>
      <xdr:row>37</xdr:row>
      <xdr:rowOff>38100</xdr:rowOff>
    </xdr:from>
    <xdr:to>
      <xdr:col>6</xdr:col>
      <xdr:colOff>485775</xdr:colOff>
      <xdr:row>53</xdr:row>
      <xdr:rowOff>0</xdr:rowOff>
    </xdr:to>
    <xdr:graphicFrame macro="">
      <xdr:nvGraphicFramePr>
        <xdr:cNvPr id="4" name="Chart 14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</xdr:colOff>
      <xdr:row>1</xdr:row>
      <xdr:rowOff>66675</xdr:rowOff>
    </xdr:from>
    <xdr:to>
      <xdr:col>6</xdr:col>
      <xdr:colOff>219074</xdr:colOff>
      <xdr:row>16</xdr:row>
      <xdr:rowOff>95250</xdr:rowOff>
    </xdr:to>
    <xdr:graphicFrame macro="">
      <xdr:nvGraphicFramePr>
        <xdr:cNvPr id="2" name="Chart 17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47624</xdr:colOff>
      <xdr:row>83</xdr:row>
      <xdr:rowOff>19050</xdr:rowOff>
    </xdr:from>
    <xdr:to>
      <xdr:col>6</xdr:col>
      <xdr:colOff>266699</xdr:colOff>
      <xdr:row>98</xdr:row>
      <xdr:rowOff>142875</xdr:rowOff>
    </xdr:to>
    <xdr:graphicFrame macro="">
      <xdr:nvGraphicFramePr>
        <xdr:cNvPr id="3" name="Chart 18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19050</xdr:colOff>
      <xdr:row>32</xdr:row>
      <xdr:rowOff>123825</xdr:rowOff>
    </xdr:from>
    <xdr:to>
      <xdr:col>6</xdr:col>
      <xdr:colOff>190500</xdr:colOff>
      <xdr:row>48</xdr:row>
      <xdr:rowOff>76200</xdr:rowOff>
    </xdr:to>
    <xdr:graphicFrame macro="">
      <xdr:nvGraphicFramePr>
        <xdr:cNvPr id="4" name="Chart 19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28575</xdr:colOff>
      <xdr:row>66</xdr:row>
      <xdr:rowOff>9525</xdr:rowOff>
    </xdr:from>
    <xdr:to>
      <xdr:col>6</xdr:col>
      <xdr:colOff>228600</xdr:colOff>
      <xdr:row>82</xdr:row>
      <xdr:rowOff>38100</xdr:rowOff>
    </xdr:to>
    <xdr:graphicFrame macro="">
      <xdr:nvGraphicFramePr>
        <xdr:cNvPr id="5" name="Chart 20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28574</xdr:colOff>
      <xdr:row>18</xdr:row>
      <xdr:rowOff>19050</xdr:rowOff>
    </xdr:from>
    <xdr:to>
      <xdr:col>6</xdr:col>
      <xdr:colOff>228599</xdr:colOff>
      <xdr:row>32</xdr:row>
      <xdr:rowOff>57150</xdr:rowOff>
    </xdr:to>
    <xdr:graphicFrame macro="">
      <xdr:nvGraphicFramePr>
        <xdr:cNvPr id="6" name="Chart 21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85725</xdr:colOff>
      <xdr:row>99</xdr:row>
      <xdr:rowOff>123825</xdr:rowOff>
    </xdr:from>
    <xdr:to>
      <xdr:col>6</xdr:col>
      <xdr:colOff>219075</xdr:colOff>
      <xdr:row>115</xdr:row>
      <xdr:rowOff>85725</xdr:rowOff>
    </xdr:to>
    <xdr:graphicFrame macro="">
      <xdr:nvGraphicFramePr>
        <xdr:cNvPr id="7" name="Chart 22">
          <a:extLst>
            <a:ext uri="{FF2B5EF4-FFF2-40B4-BE49-F238E27FC236}">
              <a16:creationId xmlns:a16="http://schemas.microsoft.com/office/drawing/2014/main" id="{00000000-0008-0000-0C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57150</xdr:colOff>
      <xdr:row>133</xdr:row>
      <xdr:rowOff>28575</xdr:rowOff>
    </xdr:from>
    <xdr:to>
      <xdr:col>6</xdr:col>
      <xdr:colOff>190500</xdr:colOff>
      <xdr:row>148</xdr:row>
      <xdr:rowOff>152400</xdr:rowOff>
    </xdr:to>
    <xdr:graphicFrame macro="">
      <xdr:nvGraphicFramePr>
        <xdr:cNvPr id="8" name="Chart 23">
          <a:extLst>
            <a:ext uri="{FF2B5EF4-FFF2-40B4-BE49-F238E27FC236}">
              <a16:creationId xmlns:a16="http://schemas.microsoft.com/office/drawing/2014/main" id="{00000000-0008-0000-0C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28575</xdr:colOff>
      <xdr:row>149</xdr:row>
      <xdr:rowOff>142875</xdr:rowOff>
    </xdr:from>
    <xdr:to>
      <xdr:col>6</xdr:col>
      <xdr:colOff>238125</xdr:colOff>
      <xdr:row>165</xdr:row>
      <xdr:rowOff>123825</xdr:rowOff>
    </xdr:to>
    <xdr:graphicFrame macro="">
      <xdr:nvGraphicFramePr>
        <xdr:cNvPr id="9" name="Chart 24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76200</xdr:colOff>
      <xdr:row>116</xdr:row>
      <xdr:rowOff>66675</xdr:rowOff>
    </xdr:from>
    <xdr:to>
      <xdr:col>6</xdr:col>
      <xdr:colOff>219075</xdr:colOff>
      <xdr:row>132</xdr:row>
      <xdr:rowOff>57150</xdr:rowOff>
    </xdr:to>
    <xdr:graphicFrame macro="">
      <xdr:nvGraphicFramePr>
        <xdr:cNvPr id="10" name="Chart 25">
          <a:extLst>
            <a:ext uri="{FF2B5EF4-FFF2-40B4-BE49-F238E27FC236}">
              <a16:creationId xmlns:a16="http://schemas.microsoft.com/office/drawing/2014/main" id="{00000000-0008-0000-0C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19050</xdr:colOff>
      <xdr:row>199</xdr:row>
      <xdr:rowOff>66675</xdr:rowOff>
    </xdr:from>
    <xdr:to>
      <xdr:col>6</xdr:col>
      <xdr:colOff>247650</xdr:colOff>
      <xdr:row>216</xdr:row>
      <xdr:rowOff>76200</xdr:rowOff>
    </xdr:to>
    <xdr:graphicFrame macro="">
      <xdr:nvGraphicFramePr>
        <xdr:cNvPr id="11" name="Chart 26">
          <a:extLst>
            <a:ext uri="{FF2B5EF4-FFF2-40B4-BE49-F238E27FC236}">
              <a16:creationId xmlns:a16="http://schemas.microsoft.com/office/drawing/2014/main" id="{00000000-0008-0000-0C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49</xdr:row>
      <xdr:rowOff>114300</xdr:rowOff>
    </xdr:from>
    <xdr:to>
      <xdr:col>6</xdr:col>
      <xdr:colOff>228600</xdr:colOff>
      <xdr:row>65</xdr:row>
      <xdr:rowOff>66675</xdr:rowOff>
    </xdr:to>
    <xdr:graphicFrame macro="">
      <xdr:nvGraphicFramePr>
        <xdr:cNvPr id="12" name="Chart 26">
          <a:extLst>
            <a:ext uri="{FF2B5EF4-FFF2-40B4-BE49-F238E27FC236}">
              <a16:creationId xmlns:a16="http://schemas.microsoft.com/office/drawing/2014/main" id="{00000000-0008-0000-0C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28575</xdr:colOff>
      <xdr:row>166</xdr:row>
      <xdr:rowOff>57150</xdr:rowOff>
    </xdr:from>
    <xdr:to>
      <xdr:col>6</xdr:col>
      <xdr:colOff>257175</xdr:colOff>
      <xdr:row>182</xdr:row>
      <xdr:rowOff>9525</xdr:rowOff>
    </xdr:to>
    <xdr:graphicFrame macro="">
      <xdr:nvGraphicFramePr>
        <xdr:cNvPr id="13" name="Chart 26">
          <a:extLst>
            <a:ext uri="{FF2B5EF4-FFF2-40B4-BE49-F238E27FC236}">
              <a16:creationId xmlns:a16="http://schemas.microsoft.com/office/drawing/2014/main" id="{00000000-0008-0000-0C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28575</xdr:colOff>
      <xdr:row>182</xdr:row>
      <xdr:rowOff>133350</xdr:rowOff>
    </xdr:from>
    <xdr:to>
      <xdr:col>6</xdr:col>
      <xdr:colOff>257175</xdr:colOff>
      <xdr:row>198</xdr:row>
      <xdr:rowOff>85725</xdr:rowOff>
    </xdr:to>
    <xdr:graphicFrame macro="">
      <xdr:nvGraphicFramePr>
        <xdr:cNvPr id="14" name="Chart 26">
          <a:extLst>
            <a:ext uri="{FF2B5EF4-FFF2-40B4-BE49-F238E27FC236}">
              <a16:creationId xmlns:a16="http://schemas.microsoft.com/office/drawing/2014/main" id="{00000000-0008-0000-0C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35719</xdr:colOff>
      <xdr:row>0</xdr:row>
      <xdr:rowOff>0</xdr:rowOff>
    </xdr:from>
    <xdr:to>
      <xdr:col>1</xdr:col>
      <xdr:colOff>436720</xdr:colOff>
      <xdr:row>3</xdr:row>
      <xdr:rowOff>130492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719" y="0"/>
          <a:ext cx="3381374" cy="78581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23813</xdr:colOff>
      <xdr:row>0</xdr:row>
      <xdr:rowOff>0</xdr:rowOff>
    </xdr:from>
    <xdr:to>
      <xdr:col>0</xdr:col>
      <xdr:colOff>3036307</xdr:colOff>
      <xdr:row>3</xdr:row>
      <xdr:rowOff>142873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813" y="0"/>
          <a:ext cx="3012494" cy="64293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23813</xdr:rowOff>
    </xdr:from>
    <xdr:to>
      <xdr:col>2</xdr:col>
      <xdr:colOff>380999</xdr:colOff>
      <xdr:row>3</xdr:row>
      <xdr:rowOff>142875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3813"/>
          <a:ext cx="3381374" cy="78581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38</xdr:row>
      <xdr:rowOff>19050</xdr:rowOff>
    </xdr:from>
    <xdr:to>
      <xdr:col>9</xdr:col>
      <xdr:colOff>123825</xdr:colOff>
      <xdr:row>52</xdr:row>
      <xdr:rowOff>38100</xdr:rowOff>
    </xdr:to>
    <xdr:graphicFrame macro="">
      <xdr:nvGraphicFramePr>
        <xdr:cNvPr id="2" name="Chart 13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53</xdr:row>
      <xdr:rowOff>9525</xdr:rowOff>
    </xdr:from>
    <xdr:to>
      <xdr:col>9</xdr:col>
      <xdr:colOff>123824</xdr:colOff>
      <xdr:row>68</xdr:row>
      <xdr:rowOff>85725</xdr:rowOff>
    </xdr:to>
    <xdr:graphicFrame macro="">
      <xdr:nvGraphicFramePr>
        <xdr:cNvPr id="3" name="Chart 14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19050</xdr:colOff>
      <xdr:row>3</xdr:row>
      <xdr:rowOff>142875</xdr:rowOff>
    </xdr:from>
    <xdr:to>
      <xdr:col>9</xdr:col>
      <xdr:colOff>152400</xdr:colOff>
      <xdr:row>19</xdr:row>
      <xdr:rowOff>152400</xdr:rowOff>
    </xdr:to>
    <xdr:graphicFrame macro="">
      <xdr:nvGraphicFramePr>
        <xdr:cNvPr id="4" name="Chart 16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19050</xdr:colOff>
      <xdr:row>22</xdr:row>
      <xdr:rowOff>95250</xdr:rowOff>
    </xdr:from>
    <xdr:to>
      <xdr:col>9</xdr:col>
      <xdr:colOff>114300</xdr:colOff>
      <xdr:row>37</xdr:row>
      <xdr:rowOff>114300</xdr:rowOff>
    </xdr:to>
    <xdr:graphicFrame macro="">
      <xdr:nvGraphicFramePr>
        <xdr:cNvPr id="5" name="Chart 18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476250</xdr:colOff>
      <xdr:row>3</xdr:row>
      <xdr:rowOff>49905</xdr:rowOff>
    </xdr:to>
    <xdr:pic>
      <xdr:nvPicPr>
        <xdr:cNvPr id="7" name="Resim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05050" cy="53568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38100</xdr:rowOff>
    </xdr:from>
    <xdr:to>
      <xdr:col>11</xdr:col>
      <xdr:colOff>457200</xdr:colOff>
      <xdr:row>20</xdr:row>
      <xdr:rowOff>152400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38099</xdr:colOff>
      <xdr:row>22</xdr:row>
      <xdr:rowOff>38100</xdr:rowOff>
    </xdr:from>
    <xdr:to>
      <xdr:col>12</xdr:col>
      <xdr:colOff>352425</xdr:colOff>
      <xdr:row>69</xdr:row>
      <xdr:rowOff>152400</xdr:rowOff>
    </xdr:to>
    <xdr:graphicFrame macro="">
      <xdr:nvGraphicFramePr>
        <xdr:cNvPr id="3" name="Chart 6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28575</xdr:rowOff>
    </xdr:from>
    <xdr:to>
      <xdr:col>7</xdr:col>
      <xdr:colOff>295275</xdr:colOff>
      <xdr:row>17</xdr:row>
      <xdr:rowOff>152400</xdr:rowOff>
    </xdr:to>
    <xdr:graphicFrame macro="">
      <xdr:nvGraphicFramePr>
        <xdr:cNvPr id="2" name="Chart 1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18</xdr:row>
      <xdr:rowOff>66675</xdr:rowOff>
    </xdr:from>
    <xdr:to>
      <xdr:col>7</xdr:col>
      <xdr:colOff>304800</xdr:colOff>
      <xdr:row>34</xdr:row>
      <xdr:rowOff>0</xdr:rowOff>
    </xdr:to>
    <xdr:graphicFrame macro="">
      <xdr:nvGraphicFramePr>
        <xdr:cNvPr id="3" name="Chart 1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34</xdr:row>
      <xdr:rowOff>95250</xdr:rowOff>
    </xdr:from>
    <xdr:to>
      <xdr:col>7</xdr:col>
      <xdr:colOff>295275</xdr:colOff>
      <xdr:row>49</xdr:row>
      <xdr:rowOff>114300</xdr:rowOff>
    </xdr:to>
    <xdr:graphicFrame macro="">
      <xdr:nvGraphicFramePr>
        <xdr:cNvPr id="4" name="Chart 1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</xdr:colOff>
      <xdr:row>50</xdr:row>
      <xdr:rowOff>9525</xdr:rowOff>
    </xdr:from>
    <xdr:to>
      <xdr:col>7</xdr:col>
      <xdr:colOff>285750</xdr:colOff>
      <xdr:row>66</xdr:row>
      <xdr:rowOff>47625</xdr:rowOff>
    </xdr:to>
    <xdr:graphicFrame macro="">
      <xdr:nvGraphicFramePr>
        <xdr:cNvPr id="5" name="Chart 1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57150</xdr:rowOff>
    </xdr:from>
    <xdr:to>
      <xdr:col>6</xdr:col>
      <xdr:colOff>447675</xdr:colOff>
      <xdr:row>16</xdr:row>
      <xdr:rowOff>19050</xdr:rowOff>
    </xdr:to>
    <xdr:graphicFrame macro="">
      <xdr:nvGraphicFramePr>
        <xdr:cNvPr id="2" name="Chart 12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95251</xdr:rowOff>
    </xdr:from>
    <xdr:to>
      <xdr:col>6</xdr:col>
      <xdr:colOff>447675</xdr:colOff>
      <xdr:row>32</xdr:row>
      <xdr:rowOff>133351</xdr:rowOff>
    </xdr:to>
    <xdr:graphicFrame macro="">
      <xdr:nvGraphicFramePr>
        <xdr:cNvPr id="3" name="Chart 13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33</xdr:row>
      <xdr:rowOff>9525</xdr:rowOff>
    </xdr:from>
    <xdr:to>
      <xdr:col>6</xdr:col>
      <xdr:colOff>476250</xdr:colOff>
      <xdr:row>47</xdr:row>
      <xdr:rowOff>114300</xdr:rowOff>
    </xdr:to>
    <xdr:graphicFrame macro="">
      <xdr:nvGraphicFramePr>
        <xdr:cNvPr id="4" name="Chart 14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28575</xdr:colOff>
      <xdr:row>48</xdr:row>
      <xdr:rowOff>47625</xdr:rowOff>
    </xdr:from>
    <xdr:to>
      <xdr:col>6</xdr:col>
      <xdr:colOff>466725</xdr:colOff>
      <xdr:row>65</xdr:row>
      <xdr:rowOff>0</xdr:rowOff>
    </xdr:to>
    <xdr:graphicFrame macro="">
      <xdr:nvGraphicFramePr>
        <xdr:cNvPr id="5" name="Chart 15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3</xdr:row>
      <xdr:rowOff>9525</xdr:rowOff>
    </xdr:from>
    <xdr:to>
      <xdr:col>7</xdr:col>
      <xdr:colOff>333375</xdr:colOff>
      <xdr:row>18</xdr:row>
      <xdr:rowOff>123825</xdr:rowOff>
    </xdr:to>
    <xdr:graphicFrame macro="">
      <xdr:nvGraphicFramePr>
        <xdr:cNvPr id="2" name="Chart 10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95250</xdr:colOff>
      <xdr:row>22</xdr:row>
      <xdr:rowOff>0</xdr:rowOff>
    </xdr:from>
    <xdr:to>
      <xdr:col>7</xdr:col>
      <xdr:colOff>314325</xdr:colOff>
      <xdr:row>38</xdr:row>
      <xdr:rowOff>0</xdr:rowOff>
    </xdr:to>
    <xdr:graphicFrame macro="">
      <xdr:nvGraphicFramePr>
        <xdr:cNvPr id="3" name="Chart 11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48"/>
  <sheetViews>
    <sheetView showGridLines="0" tabSelected="1" zoomScale="80" zoomScaleNormal="80" workbookViewId="0">
      <pane xSplit="1" ySplit="7" topLeftCell="B8" activePane="bottomRight" state="frozen"/>
      <selection activeCell="B16" sqref="B16"/>
      <selection pane="topRight" activeCell="B16" sqref="B16"/>
      <selection pane="bottomLeft" activeCell="B16" sqref="B16"/>
      <selection pane="bottomRight" activeCell="B2" sqref="B2"/>
    </sheetView>
  </sheetViews>
  <sheetFormatPr defaultColWidth="9.21875" defaultRowHeight="13.2" x14ac:dyDescent="0.25"/>
  <cols>
    <col min="1" max="1" width="52.21875" style="1" customWidth="1"/>
    <col min="2" max="2" width="17.77734375" style="1" customWidth="1"/>
    <col min="3" max="3" width="17" style="1" bestFit="1" customWidth="1"/>
    <col min="4" max="4" width="10.5546875" style="1" bestFit="1" customWidth="1"/>
    <col min="5" max="5" width="13.5546875" style="1" bestFit="1" customWidth="1"/>
    <col min="6" max="7" width="18.77734375" style="1" bestFit="1" customWidth="1"/>
    <col min="8" max="8" width="10.21875" style="1" bestFit="1" customWidth="1"/>
    <col min="9" max="9" width="13.5546875" style="1" bestFit="1" customWidth="1"/>
    <col min="10" max="11" width="18.77734375" style="1" bestFit="1" customWidth="1"/>
    <col min="12" max="13" width="9.44140625" style="1" bestFit="1" customWidth="1"/>
    <col min="14" max="16384" width="9.21875" style="1"/>
  </cols>
  <sheetData>
    <row r="1" spans="1:13" ht="24.6" x14ac:dyDescent="0.4">
      <c r="B1" s="155" t="s">
        <v>123</v>
      </c>
      <c r="C1" s="155"/>
      <c r="D1" s="155"/>
      <c r="E1" s="155"/>
      <c r="F1" s="155"/>
      <c r="G1" s="155"/>
      <c r="H1" s="155"/>
      <c r="I1" s="155"/>
      <c r="J1" s="155"/>
      <c r="K1" s="69"/>
      <c r="L1" s="69"/>
      <c r="M1" s="69"/>
    </row>
    <row r="2" spans="1:13" x14ac:dyDescent="0.25">
      <c r="D2" s="2"/>
    </row>
    <row r="3" spans="1:13" x14ac:dyDescent="0.25">
      <c r="D3" s="2"/>
    </row>
    <row r="4" spans="1:13" x14ac:dyDescent="0.25">
      <c r="B4" s="2"/>
      <c r="C4" s="2"/>
      <c r="D4" s="2"/>
      <c r="E4" s="2"/>
      <c r="F4" s="2"/>
      <c r="G4" s="2"/>
      <c r="H4" s="2"/>
      <c r="I4" s="2"/>
    </row>
    <row r="5" spans="1:13" ht="24.6" x14ac:dyDescent="0.25">
      <c r="A5" s="152" t="s">
        <v>124</v>
      </c>
      <c r="B5" s="153"/>
      <c r="C5" s="153"/>
      <c r="D5" s="153"/>
      <c r="E5" s="153"/>
      <c r="F5" s="153"/>
      <c r="G5" s="153"/>
      <c r="H5" s="153"/>
      <c r="I5" s="153"/>
      <c r="J5" s="153"/>
      <c r="K5" s="153"/>
      <c r="L5" s="153"/>
      <c r="M5" s="154"/>
    </row>
    <row r="6" spans="1:13" ht="17.399999999999999" x14ac:dyDescent="0.25">
      <c r="A6" s="3"/>
      <c r="B6" s="151" t="s">
        <v>125</v>
      </c>
      <c r="C6" s="151"/>
      <c r="D6" s="151"/>
      <c r="E6" s="151"/>
      <c r="F6" s="151" t="s">
        <v>126</v>
      </c>
      <c r="G6" s="151"/>
      <c r="H6" s="151"/>
      <c r="I6" s="151"/>
      <c r="J6" s="151" t="s">
        <v>104</v>
      </c>
      <c r="K6" s="151"/>
      <c r="L6" s="151"/>
      <c r="M6" s="151"/>
    </row>
    <row r="7" spans="1:13" ht="28.2" x14ac:dyDescent="0.3">
      <c r="A7" s="4" t="s">
        <v>1</v>
      </c>
      <c r="B7" s="5">
        <v>2022</v>
      </c>
      <c r="C7" s="6">
        <v>2023</v>
      </c>
      <c r="D7" s="7" t="s">
        <v>118</v>
      </c>
      <c r="E7" s="7" t="s">
        <v>119</v>
      </c>
      <c r="F7" s="5">
        <v>2022</v>
      </c>
      <c r="G7" s="6">
        <v>2023</v>
      </c>
      <c r="H7" s="7" t="s">
        <v>118</v>
      </c>
      <c r="I7" s="7" t="s">
        <v>119</v>
      </c>
      <c r="J7" s="5" t="s">
        <v>127</v>
      </c>
      <c r="K7" s="5" t="s">
        <v>128</v>
      </c>
      <c r="L7" s="7" t="s">
        <v>118</v>
      </c>
      <c r="M7" s="7" t="s">
        <v>119</v>
      </c>
    </row>
    <row r="8" spans="1:13" ht="16.8" x14ac:dyDescent="0.3">
      <c r="A8" s="85" t="s">
        <v>2</v>
      </c>
      <c r="B8" s="8">
        <f>B9+B18+B20</f>
        <v>3316958.2920199996</v>
      </c>
      <c r="C8" s="8">
        <f>C9+C18+C20</f>
        <v>3342917.3686899999</v>
      </c>
      <c r="D8" s="10">
        <f t="shared" ref="D8:D46" si="0">(C8-B8)/B8*100</f>
        <v>0.78261691539665001</v>
      </c>
      <c r="E8" s="10">
        <f t="shared" ref="E8:E44" si="1">C8/C$46*100</f>
        <v>14.52717396398781</v>
      </c>
      <c r="F8" s="8">
        <f>F9+F18+F20</f>
        <v>30788005.872219998</v>
      </c>
      <c r="G8" s="8">
        <f>G9+G18+G20</f>
        <v>31821895.820160002</v>
      </c>
      <c r="H8" s="10">
        <f t="shared" ref="H8:H46" si="2">(G8-F8)/F8*100</f>
        <v>3.3580932530381302</v>
      </c>
      <c r="I8" s="10">
        <f t="shared" ref="I8:I44" si="3">G8/G$46*100</f>
        <v>13.662428752520148</v>
      </c>
      <c r="J8" s="8">
        <f>J9+J18+J20</f>
        <v>33996839.104029998</v>
      </c>
      <c r="K8" s="8">
        <f>K9+K18+K20</f>
        <v>35247094.327890001</v>
      </c>
      <c r="L8" s="10">
        <f t="shared" ref="L8:L46" si="4">(K8-J8)/J8*100</f>
        <v>3.6775631406032607</v>
      </c>
      <c r="M8" s="10">
        <f t="shared" ref="M8:M44" si="5">K8/K$46*100</f>
        <v>13.778400966569787</v>
      </c>
    </row>
    <row r="9" spans="1:13" ht="15.6" x14ac:dyDescent="0.3">
      <c r="A9" s="9" t="s">
        <v>3</v>
      </c>
      <c r="B9" s="8">
        <f>B10+B11+B12+B13+B14+B15+B16+B17</f>
        <v>2199106.8733999999</v>
      </c>
      <c r="C9" s="8">
        <f>C10+C11+C12+C13+C14+C15+C16+C17</f>
        <v>2345209.6062499997</v>
      </c>
      <c r="D9" s="10">
        <f t="shared" si="0"/>
        <v>6.6437304442649916</v>
      </c>
      <c r="E9" s="10">
        <f t="shared" si="1"/>
        <v>10.191477734718863</v>
      </c>
      <c r="F9" s="8">
        <f>F10+F11+F12+F13+F14+F15+F16+F17</f>
        <v>19396585.589179996</v>
      </c>
      <c r="G9" s="8">
        <f>G10+G11+G12+G13+G14+G15+G16+G17</f>
        <v>21331690.032620002</v>
      </c>
      <c r="H9" s="10">
        <f t="shared" si="2"/>
        <v>9.9765210456394193</v>
      </c>
      <c r="I9" s="10">
        <f t="shared" si="3"/>
        <v>9.1585585248782824</v>
      </c>
      <c r="J9" s="8">
        <f>J10+J11+J12+J13+J14+J15+J16+J17</f>
        <v>21485410.77045</v>
      </c>
      <c r="K9" s="8">
        <f>K10+K11+K12+K13+K14+K15+K16+K17</f>
        <v>23649693.319620002</v>
      </c>
      <c r="L9" s="10">
        <f t="shared" si="4"/>
        <v>10.073265865350139</v>
      </c>
      <c r="M9" s="10">
        <f t="shared" si="5"/>
        <v>9.2448743224854066</v>
      </c>
    </row>
    <row r="10" spans="1:13" ht="13.8" x14ac:dyDescent="0.25">
      <c r="A10" s="11" t="s">
        <v>129</v>
      </c>
      <c r="B10" s="12">
        <v>1072880.19361</v>
      </c>
      <c r="C10" s="12">
        <v>1196245.4755599999</v>
      </c>
      <c r="D10" s="13">
        <f t="shared" si="0"/>
        <v>11.49851425021685</v>
      </c>
      <c r="E10" s="13">
        <f t="shared" si="1"/>
        <v>5.1984731330357254</v>
      </c>
      <c r="F10" s="12">
        <v>10338924.197489999</v>
      </c>
      <c r="G10" s="12">
        <v>11275992.186000001</v>
      </c>
      <c r="H10" s="13">
        <f t="shared" si="2"/>
        <v>9.0634960718398077</v>
      </c>
      <c r="I10" s="13">
        <f t="shared" si="3"/>
        <v>4.841240155075849</v>
      </c>
      <c r="J10" s="12">
        <v>11287514.545190001</v>
      </c>
      <c r="K10" s="12">
        <v>12398192.720799999</v>
      </c>
      <c r="L10" s="13">
        <f t="shared" si="4"/>
        <v>9.8398825637243288</v>
      </c>
      <c r="M10" s="13">
        <f t="shared" si="5"/>
        <v>4.8465632082704353</v>
      </c>
    </row>
    <row r="11" spans="1:13" ht="13.8" x14ac:dyDescent="0.25">
      <c r="A11" s="11" t="s">
        <v>130</v>
      </c>
      <c r="B11" s="12">
        <v>354076.34114999999</v>
      </c>
      <c r="C11" s="12">
        <v>396422.31935000001</v>
      </c>
      <c r="D11" s="13">
        <f t="shared" si="0"/>
        <v>11.959561619526754</v>
      </c>
      <c r="E11" s="13">
        <f t="shared" si="1"/>
        <v>1.7227156286730887</v>
      </c>
      <c r="F11" s="12">
        <v>2537225.6908100001</v>
      </c>
      <c r="G11" s="12">
        <v>3004737.49743</v>
      </c>
      <c r="H11" s="13">
        <f t="shared" si="2"/>
        <v>18.426102506897937</v>
      </c>
      <c r="I11" s="13">
        <f t="shared" si="3"/>
        <v>1.2900555080271345</v>
      </c>
      <c r="J11" s="12">
        <v>2946415.1455799998</v>
      </c>
      <c r="K11" s="12">
        <v>3419467.3922899999</v>
      </c>
      <c r="L11" s="13">
        <f t="shared" si="4"/>
        <v>16.055179712866977</v>
      </c>
      <c r="M11" s="13">
        <f t="shared" si="5"/>
        <v>1.3367000520607975</v>
      </c>
    </row>
    <row r="12" spans="1:13" ht="13.8" x14ac:dyDescent="0.25">
      <c r="A12" s="11" t="s">
        <v>131</v>
      </c>
      <c r="B12" s="12">
        <v>231119.84904999999</v>
      </c>
      <c r="C12" s="12">
        <v>230440.47914000001</v>
      </c>
      <c r="D12" s="13">
        <f t="shared" si="0"/>
        <v>-0.29394702047118676</v>
      </c>
      <c r="E12" s="13">
        <f t="shared" si="1"/>
        <v>1.0014153984677576</v>
      </c>
      <c r="F12" s="12">
        <v>2287392.6218699999</v>
      </c>
      <c r="G12" s="12">
        <v>2169755.46845</v>
      </c>
      <c r="H12" s="13">
        <f t="shared" si="2"/>
        <v>-5.1428492115983389</v>
      </c>
      <c r="I12" s="13">
        <f t="shared" si="3"/>
        <v>0.93156390384851839</v>
      </c>
      <c r="J12" s="12">
        <v>2471879.2052199999</v>
      </c>
      <c r="K12" s="12">
        <v>2406892.6396400002</v>
      </c>
      <c r="L12" s="13">
        <f t="shared" si="4"/>
        <v>-2.6290348429148191</v>
      </c>
      <c r="M12" s="13">
        <f t="shared" si="5"/>
        <v>0.94087562407107317</v>
      </c>
    </row>
    <row r="13" spans="1:13" ht="13.8" x14ac:dyDescent="0.25">
      <c r="A13" s="11" t="s">
        <v>132</v>
      </c>
      <c r="B13" s="12">
        <v>167762.54707</v>
      </c>
      <c r="C13" s="12">
        <v>181579.05088</v>
      </c>
      <c r="D13" s="13">
        <f t="shared" si="0"/>
        <v>8.2357499044378315</v>
      </c>
      <c r="E13" s="13">
        <f t="shared" si="1"/>
        <v>0.78908036586714947</v>
      </c>
      <c r="F13" s="12">
        <v>1423194.0052799999</v>
      </c>
      <c r="G13" s="12">
        <v>1441404.9713000001</v>
      </c>
      <c r="H13" s="13">
        <f t="shared" si="2"/>
        <v>1.2795842276202767</v>
      </c>
      <c r="I13" s="13">
        <f t="shared" si="3"/>
        <v>0.61885353516362496</v>
      </c>
      <c r="J13" s="12">
        <v>1593046.4264100001</v>
      </c>
      <c r="K13" s="12">
        <v>1586749.88977</v>
      </c>
      <c r="L13" s="13">
        <f t="shared" si="4"/>
        <v>-0.39525129560659356</v>
      </c>
      <c r="M13" s="13">
        <f t="shared" si="5"/>
        <v>0.62027456821063442</v>
      </c>
    </row>
    <row r="14" spans="1:13" ht="13.8" x14ac:dyDescent="0.25">
      <c r="A14" s="11" t="s">
        <v>133</v>
      </c>
      <c r="B14" s="12">
        <v>223769.94023000001</v>
      </c>
      <c r="C14" s="12">
        <v>214799.36704000001</v>
      </c>
      <c r="D14" s="13">
        <f t="shared" si="0"/>
        <v>-4.0088374608223374</v>
      </c>
      <c r="E14" s="13">
        <f t="shared" si="1"/>
        <v>0.93344448222702003</v>
      </c>
      <c r="F14" s="12">
        <v>1544106.76</v>
      </c>
      <c r="G14" s="12">
        <v>1628308.77718</v>
      </c>
      <c r="H14" s="13">
        <f t="shared" si="2"/>
        <v>5.4531214655131732</v>
      </c>
      <c r="I14" s="13">
        <f t="shared" si="3"/>
        <v>0.6990989091615063</v>
      </c>
      <c r="J14" s="12">
        <v>1791159.8491400001</v>
      </c>
      <c r="K14" s="12">
        <v>1831144.7151299999</v>
      </c>
      <c r="L14" s="13">
        <f t="shared" si="4"/>
        <v>2.2323449249489378</v>
      </c>
      <c r="M14" s="13">
        <f t="shared" si="5"/>
        <v>0.71581066734662402</v>
      </c>
    </row>
    <row r="15" spans="1:13" ht="13.8" x14ac:dyDescent="0.25">
      <c r="A15" s="11" t="s">
        <v>134</v>
      </c>
      <c r="B15" s="12">
        <v>64223.611640000003</v>
      </c>
      <c r="C15" s="12">
        <v>48203.684119999998</v>
      </c>
      <c r="D15" s="13">
        <f t="shared" si="0"/>
        <v>-24.943984168623757</v>
      </c>
      <c r="E15" s="13">
        <f t="shared" si="1"/>
        <v>0.20947670183985764</v>
      </c>
      <c r="F15" s="12">
        <v>392056.84081000002</v>
      </c>
      <c r="G15" s="12">
        <v>832744.42197000002</v>
      </c>
      <c r="H15" s="13">
        <f t="shared" si="2"/>
        <v>112.40400250370011</v>
      </c>
      <c r="I15" s="13">
        <f t="shared" si="3"/>
        <v>0.35753090885980071</v>
      </c>
      <c r="J15" s="12">
        <v>431640.83705999999</v>
      </c>
      <c r="K15" s="12">
        <v>936150.30186000001</v>
      </c>
      <c r="L15" s="13">
        <f t="shared" si="4"/>
        <v>116.8817733364443</v>
      </c>
      <c r="M15" s="13">
        <f t="shared" si="5"/>
        <v>0.36594943412955583</v>
      </c>
    </row>
    <row r="16" spans="1:13" ht="13.8" x14ac:dyDescent="0.25">
      <c r="A16" s="11" t="s">
        <v>135</v>
      </c>
      <c r="B16" s="12">
        <v>75182.485799999995</v>
      </c>
      <c r="C16" s="12">
        <v>68185.203630000004</v>
      </c>
      <c r="D16" s="13">
        <f t="shared" si="0"/>
        <v>-9.3070641327477794</v>
      </c>
      <c r="E16" s="13">
        <f t="shared" si="1"/>
        <v>0.29630954213238858</v>
      </c>
      <c r="F16" s="12">
        <v>749441.44935999997</v>
      </c>
      <c r="G16" s="12">
        <v>855419.06616000005</v>
      </c>
      <c r="H16" s="13">
        <f t="shared" si="2"/>
        <v>14.140880103509316</v>
      </c>
      <c r="I16" s="13">
        <f t="shared" si="3"/>
        <v>0.36726605199788992</v>
      </c>
      <c r="J16" s="12">
        <v>826831.39948000002</v>
      </c>
      <c r="K16" s="12">
        <v>934848.77398000006</v>
      </c>
      <c r="L16" s="13">
        <f t="shared" si="4"/>
        <v>13.064014570314203</v>
      </c>
      <c r="M16" s="13">
        <f t="shared" si="5"/>
        <v>0.36544065536802206</v>
      </c>
    </row>
    <row r="17" spans="1:13" ht="13.8" x14ac:dyDescent="0.25">
      <c r="A17" s="11" t="s">
        <v>136</v>
      </c>
      <c r="B17" s="12">
        <v>10091.904850000001</v>
      </c>
      <c r="C17" s="12">
        <v>9334.0265299999992</v>
      </c>
      <c r="D17" s="13">
        <f t="shared" si="0"/>
        <v>-7.5097648190767625</v>
      </c>
      <c r="E17" s="13">
        <f t="shared" si="1"/>
        <v>4.056248247587535E-2</v>
      </c>
      <c r="F17" s="12">
        <v>124244.02356</v>
      </c>
      <c r="G17" s="12">
        <v>123327.64413</v>
      </c>
      <c r="H17" s="13">
        <f t="shared" si="2"/>
        <v>-0.73756419322452349</v>
      </c>
      <c r="I17" s="13">
        <f t="shared" si="3"/>
        <v>5.2949552743957559E-2</v>
      </c>
      <c r="J17" s="12">
        <v>136923.36236999999</v>
      </c>
      <c r="K17" s="12">
        <v>136246.88615000001</v>
      </c>
      <c r="L17" s="13">
        <f t="shared" si="4"/>
        <v>-0.49405463632420898</v>
      </c>
      <c r="M17" s="13">
        <f t="shared" si="5"/>
        <v>5.3260113028263424E-2</v>
      </c>
    </row>
    <row r="18" spans="1:13" ht="15.6" x14ac:dyDescent="0.3">
      <c r="A18" s="9" t="s">
        <v>12</v>
      </c>
      <c r="B18" s="8">
        <f>B19</f>
        <v>355407.83247000002</v>
      </c>
      <c r="C18" s="8">
        <f>C19</f>
        <v>307281.67664000002</v>
      </c>
      <c r="D18" s="10">
        <f t="shared" si="0"/>
        <v>-13.541107266976828</v>
      </c>
      <c r="E18" s="10">
        <f t="shared" si="1"/>
        <v>1.335340925355994</v>
      </c>
      <c r="F18" s="8">
        <f>F19</f>
        <v>3711636.7840900002</v>
      </c>
      <c r="G18" s="8">
        <f>G19</f>
        <v>3180606.9946900001</v>
      </c>
      <c r="H18" s="10">
        <f t="shared" si="2"/>
        <v>-14.307159355577816</v>
      </c>
      <c r="I18" s="10">
        <f t="shared" si="3"/>
        <v>1.365563406413693</v>
      </c>
      <c r="J18" s="8">
        <f>J19</f>
        <v>4118750.6724299998</v>
      </c>
      <c r="K18" s="8">
        <f>K19</f>
        <v>3532550.7264</v>
      </c>
      <c r="L18" s="10">
        <f t="shared" si="4"/>
        <v>-14.232469810661074</v>
      </c>
      <c r="M18" s="10">
        <f t="shared" si="5"/>
        <v>1.3809053276931573</v>
      </c>
    </row>
    <row r="19" spans="1:13" ht="13.8" x14ac:dyDescent="0.25">
      <c r="A19" s="11" t="s">
        <v>137</v>
      </c>
      <c r="B19" s="12">
        <v>355407.83247000002</v>
      </c>
      <c r="C19" s="12">
        <v>307281.67664000002</v>
      </c>
      <c r="D19" s="13">
        <f t="shared" si="0"/>
        <v>-13.541107266976828</v>
      </c>
      <c r="E19" s="13">
        <f t="shared" si="1"/>
        <v>1.335340925355994</v>
      </c>
      <c r="F19" s="12">
        <v>3711636.7840900002</v>
      </c>
      <c r="G19" s="12">
        <v>3180606.9946900001</v>
      </c>
      <c r="H19" s="13">
        <f t="shared" si="2"/>
        <v>-14.307159355577816</v>
      </c>
      <c r="I19" s="13">
        <f t="shared" si="3"/>
        <v>1.365563406413693</v>
      </c>
      <c r="J19" s="12">
        <v>4118750.6724299998</v>
      </c>
      <c r="K19" s="12">
        <v>3532550.7264</v>
      </c>
      <c r="L19" s="13">
        <f t="shared" si="4"/>
        <v>-14.232469810661074</v>
      </c>
      <c r="M19" s="13">
        <f t="shared" si="5"/>
        <v>1.3809053276931573</v>
      </c>
    </row>
    <row r="20" spans="1:13" ht="15.6" x14ac:dyDescent="0.3">
      <c r="A20" s="9" t="s">
        <v>110</v>
      </c>
      <c r="B20" s="8">
        <f>B21</f>
        <v>762443.58614999999</v>
      </c>
      <c r="C20" s="8">
        <f>C21</f>
        <v>690426.0858</v>
      </c>
      <c r="D20" s="10">
        <f t="shared" si="0"/>
        <v>-9.4456169162175314</v>
      </c>
      <c r="E20" s="10">
        <f t="shared" si="1"/>
        <v>3.0003553039129529</v>
      </c>
      <c r="F20" s="8">
        <f>F21</f>
        <v>7679783.4989499999</v>
      </c>
      <c r="G20" s="8">
        <f>G21</f>
        <v>7309598.7928499999</v>
      </c>
      <c r="H20" s="10">
        <f t="shared" si="2"/>
        <v>-4.820249244664419</v>
      </c>
      <c r="I20" s="10">
        <f t="shared" si="3"/>
        <v>3.1383068212281722</v>
      </c>
      <c r="J20" s="8">
        <f>J21</f>
        <v>8392677.6611499991</v>
      </c>
      <c r="K20" s="8">
        <f>K21</f>
        <v>8064850.2818700001</v>
      </c>
      <c r="L20" s="10">
        <f t="shared" si="4"/>
        <v>-3.9061118812834139</v>
      </c>
      <c r="M20" s="10">
        <f t="shared" si="5"/>
        <v>3.1526213163912242</v>
      </c>
    </row>
    <row r="21" spans="1:13" ht="13.8" x14ac:dyDescent="0.25">
      <c r="A21" s="11" t="s">
        <v>138</v>
      </c>
      <c r="B21" s="12">
        <v>762443.58614999999</v>
      </c>
      <c r="C21" s="12">
        <v>690426.0858</v>
      </c>
      <c r="D21" s="13">
        <f t="shared" si="0"/>
        <v>-9.4456169162175314</v>
      </c>
      <c r="E21" s="13">
        <f t="shared" si="1"/>
        <v>3.0003553039129529</v>
      </c>
      <c r="F21" s="12">
        <v>7679783.4989499999</v>
      </c>
      <c r="G21" s="12">
        <v>7309598.7928499999</v>
      </c>
      <c r="H21" s="13">
        <f t="shared" si="2"/>
        <v>-4.820249244664419</v>
      </c>
      <c r="I21" s="13">
        <f t="shared" si="3"/>
        <v>3.1383068212281722</v>
      </c>
      <c r="J21" s="12">
        <v>8392677.6611499991</v>
      </c>
      <c r="K21" s="12">
        <v>8064850.2818700001</v>
      </c>
      <c r="L21" s="13">
        <f t="shared" si="4"/>
        <v>-3.9061118812834139</v>
      </c>
      <c r="M21" s="13">
        <f t="shared" si="5"/>
        <v>3.1526213163912242</v>
      </c>
    </row>
    <row r="22" spans="1:13" ht="16.8" x14ac:dyDescent="0.3">
      <c r="A22" s="85" t="s">
        <v>14</v>
      </c>
      <c r="B22" s="8">
        <f>B23+B27+B29</f>
        <v>15435798.03703</v>
      </c>
      <c r="C22" s="8">
        <f>C23+C27+C29</f>
        <v>16204542.361990001</v>
      </c>
      <c r="D22" s="10">
        <f t="shared" si="0"/>
        <v>4.980269391422504</v>
      </c>
      <c r="E22" s="10">
        <f t="shared" si="1"/>
        <v>70.419391189345518</v>
      </c>
      <c r="F22" s="8">
        <f>F23+F27+F29</f>
        <v>169571986.20692003</v>
      </c>
      <c r="G22" s="8">
        <f>G23+G27+G29</f>
        <v>165083288.60547</v>
      </c>
      <c r="H22" s="10">
        <f t="shared" si="2"/>
        <v>-2.6470749690769666</v>
      </c>
      <c r="I22" s="10">
        <f t="shared" si="3"/>
        <v>70.876942139163049</v>
      </c>
      <c r="J22" s="8">
        <f>J23+J27+J29</f>
        <v>186479221.62448999</v>
      </c>
      <c r="K22" s="8">
        <f>K23+K27+K29</f>
        <v>181212567.15705001</v>
      </c>
      <c r="L22" s="10">
        <f t="shared" si="4"/>
        <v>-2.8242580709851692</v>
      </c>
      <c r="M22" s="10">
        <f t="shared" si="5"/>
        <v>70.837595497783482</v>
      </c>
    </row>
    <row r="23" spans="1:13" ht="15.6" x14ac:dyDescent="0.3">
      <c r="A23" s="9" t="s">
        <v>15</v>
      </c>
      <c r="B23" s="8">
        <f>B24+B25+B26</f>
        <v>1272051.69413</v>
      </c>
      <c r="C23" s="8">
        <f>C24+C25+C26</f>
        <v>1193846.0760000001</v>
      </c>
      <c r="D23" s="10">
        <f>(C23-B23)/B23*100</f>
        <v>-6.1479905644469399</v>
      </c>
      <c r="E23" s="10">
        <f t="shared" si="1"/>
        <v>5.1880461643216007</v>
      </c>
      <c r="F23" s="8">
        <f>F24+F25+F26</f>
        <v>13920323.943219999</v>
      </c>
      <c r="G23" s="8">
        <f>G24+G25+G26</f>
        <v>13039045.826930001</v>
      </c>
      <c r="H23" s="10">
        <f t="shared" si="2"/>
        <v>-6.3308736196418094</v>
      </c>
      <c r="I23" s="10">
        <f t="shared" si="3"/>
        <v>5.5981904917939165</v>
      </c>
      <c r="J23" s="8">
        <f>J24+J25+J26</f>
        <v>15293385.28293</v>
      </c>
      <c r="K23" s="8">
        <f>K24+K25+K26</f>
        <v>14278576.15116</v>
      </c>
      <c r="L23" s="10">
        <f t="shared" si="4"/>
        <v>-6.6356082253593529</v>
      </c>
      <c r="M23" s="10">
        <f t="shared" si="5"/>
        <v>5.5816217249633491</v>
      </c>
    </row>
    <row r="24" spans="1:13" ht="13.8" x14ac:dyDescent="0.25">
      <c r="A24" s="11" t="s">
        <v>139</v>
      </c>
      <c r="B24" s="12">
        <v>842532.55041999999</v>
      </c>
      <c r="C24" s="12">
        <v>802375.41422999999</v>
      </c>
      <c r="D24" s="13">
        <f t="shared" si="0"/>
        <v>-4.7662415143464516</v>
      </c>
      <c r="E24" s="13">
        <f t="shared" si="1"/>
        <v>3.486848743591219</v>
      </c>
      <c r="F24" s="12">
        <v>9553150.7840899993</v>
      </c>
      <c r="G24" s="12">
        <v>8795889.8456500005</v>
      </c>
      <c r="H24" s="13">
        <f t="shared" si="2"/>
        <v>-7.9268186544397032</v>
      </c>
      <c r="I24" s="13">
        <f t="shared" si="3"/>
        <v>3.7764317691932012</v>
      </c>
      <c r="J24" s="12">
        <v>10485079.105760001</v>
      </c>
      <c r="K24" s="12">
        <v>9592925.5467700008</v>
      </c>
      <c r="L24" s="13">
        <f t="shared" si="4"/>
        <v>-8.508791874540016</v>
      </c>
      <c r="M24" s="13">
        <f t="shared" si="5"/>
        <v>3.7499594547077719</v>
      </c>
    </row>
    <row r="25" spans="1:13" ht="13.8" x14ac:dyDescent="0.25">
      <c r="A25" s="11" t="s">
        <v>140</v>
      </c>
      <c r="B25" s="12">
        <v>173111.74541</v>
      </c>
      <c r="C25" s="12">
        <v>124422.14999000001</v>
      </c>
      <c r="D25" s="13">
        <f t="shared" si="0"/>
        <v>-28.126107390739406</v>
      </c>
      <c r="E25" s="13">
        <f t="shared" si="1"/>
        <v>0.54069605034432133</v>
      </c>
      <c r="F25" s="12">
        <v>1874330.57868</v>
      </c>
      <c r="G25" s="12">
        <v>1745526.9991200001</v>
      </c>
      <c r="H25" s="13">
        <f t="shared" si="2"/>
        <v>-6.8719777090074512</v>
      </c>
      <c r="I25" s="13">
        <f t="shared" si="3"/>
        <v>0.74942543951039142</v>
      </c>
      <c r="J25" s="12">
        <v>2032527.47857</v>
      </c>
      <c r="K25" s="12">
        <v>1927484.0570499999</v>
      </c>
      <c r="L25" s="13">
        <f t="shared" si="4"/>
        <v>-5.1681181498172997</v>
      </c>
      <c r="M25" s="13">
        <f t="shared" si="5"/>
        <v>0.75347056831550729</v>
      </c>
    </row>
    <row r="26" spans="1:13" ht="13.8" x14ac:dyDescent="0.25">
      <c r="A26" s="11" t="s">
        <v>141</v>
      </c>
      <c r="B26" s="12">
        <v>256407.3983</v>
      </c>
      <c r="C26" s="12">
        <v>267048.51178</v>
      </c>
      <c r="D26" s="13">
        <f t="shared" si="0"/>
        <v>4.1500805166119887</v>
      </c>
      <c r="E26" s="13">
        <f t="shared" si="1"/>
        <v>1.1605013703860603</v>
      </c>
      <c r="F26" s="12">
        <v>2492842.5804499998</v>
      </c>
      <c r="G26" s="12">
        <v>2497628.9821600001</v>
      </c>
      <c r="H26" s="13">
        <f t="shared" si="2"/>
        <v>0.19200577475439021</v>
      </c>
      <c r="I26" s="13">
        <f t="shared" si="3"/>
        <v>1.0723332830903236</v>
      </c>
      <c r="J26" s="12">
        <v>2775778.6985999998</v>
      </c>
      <c r="K26" s="12">
        <v>2758166.54734</v>
      </c>
      <c r="L26" s="13">
        <f t="shared" si="4"/>
        <v>-0.6344940707586898</v>
      </c>
      <c r="M26" s="13">
        <f t="shared" si="5"/>
        <v>1.07819170194007</v>
      </c>
    </row>
    <row r="27" spans="1:13" ht="15.6" x14ac:dyDescent="0.3">
      <c r="A27" s="9" t="s">
        <v>19</v>
      </c>
      <c r="B27" s="8">
        <f>B28</f>
        <v>2572270.57724</v>
      </c>
      <c r="C27" s="8">
        <f>C28</f>
        <v>2878850.4308099998</v>
      </c>
      <c r="D27" s="10">
        <f t="shared" si="0"/>
        <v>11.918647139328337</v>
      </c>
      <c r="E27" s="10">
        <f t="shared" si="1"/>
        <v>12.510497990881204</v>
      </c>
      <c r="F27" s="8">
        <f>F28</f>
        <v>30804358.469450001</v>
      </c>
      <c r="G27" s="8">
        <f>G28</f>
        <v>27862297.135669999</v>
      </c>
      <c r="H27" s="10">
        <f t="shared" si="2"/>
        <v>-9.5507956664566471</v>
      </c>
      <c r="I27" s="10">
        <f t="shared" si="3"/>
        <v>11.962412662305157</v>
      </c>
      <c r="J27" s="8">
        <f>J28</f>
        <v>33298655.80714</v>
      </c>
      <c r="K27" s="8">
        <f>K28</f>
        <v>30564273.196070001</v>
      </c>
      <c r="L27" s="10">
        <f t="shared" si="4"/>
        <v>-8.2116906667556382</v>
      </c>
      <c r="M27" s="10">
        <f t="shared" si="5"/>
        <v>11.947844762171176</v>
      </c>
    </row>
    <row r="28" spans="1:13" ht="13.8" x14ac:dyDescent="0.25">
      <c r="A28" s="11" t="s">
        <v>142</v>
      </c>
      <c r="B28" s="12">
        <v>2572270.57724</v>
      </c>
      <c r="C28" s="12">
        <v>2878850.4308099998</v>
      </c>
      <c r="D28" s="13">
        <f t="shared" si="0"/>
        <v>11.918647139328337</v>
      </c>
      <c r="E28" s="13">
        <f t="shared" si="1"/>
        <v>12.510497990881204</v>
      </c>
      <c r="F28" s="12">
        <v>30804358.469450001</v>
      </c>
      <c r="G28" s="12">
        <v>27862297.135669999</v>
      </c>
      <c r="H28" s="13">
        <f t="shared" si="2"/>
        <v>-9.5507956664566471</v>
      </c>
      <c r="I28" s="13">
        <f t="shared" si="3"/>
        <v>11.962412662305157</v>
      </c>
      <c r="J28" s="12">
        <v>33298655.80714</v>
      </c>
      <c r="K28" s="12">
        <v>30564273.196070001</v>
      </c>
      <c r="L28" s="13">
        <f t="shared" si="4"/>
        <v>-8.2116906667556382</v>
      </c>
      <c r="M28" s="13">
        <f t="shared" si="5"/>
        <v>11.947844762171176</v>
      </c>
    </row>
    <row r="29" spans="1:13" ht="15.6" x14ac:dyDescent="0.3">
      <c r="A29" s="9" t="s">
        <v>21</v>
      </c>
      <c r="B29" s="8">
        <f>B30+B31+B32+B33+B34+B35+B36+B37+B38+B39+B40+B41</f>
        <v>11591475.765660001</v>
      </c>
      <c r="C29" s="8">
        <f>C30+C31+C32+C33+C34+C35+C36+C37+C38+C39+C40+C41</f>
        <v>12131845.855180001</v>
      </c>
      <c r="D29" s="10">
        <f t="shared" si="0"/>
        <v>4.661788545690257</v>
      </c>
      <c r="E29" s="10">
        <f t="shared" si="1"/>
        <v>52.720847034142707</v>
      </c>
      <c r="F29" s="8">
        <f>F30+F31+F32+F33+F34+F35+F36+F37+F38+F39+F40+F41</f>
        <v>124847303.79425003</v>
      </c>
      <c r="G29" s="8">
        <f>G30+G31+G32+G33+G34+G35+G36+G37+G38+G39+G40+G41</f>
        <v>124181945.64287001</v>
      </c>
      <c r="H29" s="10">
        <f t="shared" si="2"/>
        <v>-0.53293754142783589</v>
      </c>
      <c r="I29" s="10">
        <f t="shared" si="3"/>
        <v>53.316338985063979</v>
      </c>
      <c r="J29" s="8">
        <f>J30+J31+J32+J33+J34+J35+J36+J37+J38+J39+J40+J41</f>
        <v>137887180.53441998</v>
      </c>
      <c r="K29" s="8">
        <f>K30+K31+K32+K33+K34+K35+K36+K37+K38+K39+K40+K41</f>
        <v>136369717.80982</v>
      </c>
      <c r="L29" s="10">
        <f t="shared" si="4"/>
        <v>-1.1005103728415071</v>
      </c>
      <c r="M29" s="10">
        <f t="shared" si="5"/>
        <v>53.308129010648955</v>
      </c>
    </row>
    <row r="30" spans="1:13" ht="13.8" x14ac:dyDescent="0.25">
      <c r="A30" s="11" t="s">
        <v>143</v>
      </c>
      <c r="B30" s="12">
        <v>1630640.8557</v>
      </c>
      <c r="C30" s="12">
        <v>1432046.87797</v>
      </c>
      <c r="D30" s="13">
        <f t="shared" si="0"/>
        <v>-12.178891325812371</v>
      </c>
      <c r="E30" s="13">
        <f t="shared" si="1"/>
        <v>6.2231852679649649</v>
      </c>
      <c r="F30" s="12">
        <v>19489691.605930001</v>
      </c>
      <c r="G30" s="12">
        <v>17805405.09767</v>
      </c>
      <c r="H30" s="13">
        <f t="shared" si="2"/>
        <v>-8.6419351435377969</v>
      </c>
      <c r="I30" s="13">
        <f t="shared" si="3"/>
        <v>7.6445815777751571</v>
      </c>
      <c r="J30" s="12">
        <v>21297739.62951</v>
      </c>
      <c r="K30" s="12">
        <v>19509362.71734</v>
      </c>
      <c r="L30" s="13">
        <f t="shared" si="4"/>
        <v>-8.3970268360875142</v>
      </c>
      <c r="M30" s="13">
        <f t="shared" si="5"/>
        <v>7.6263824649244416</v>
      </c>
    </row>
    <row r="31" spans="1:13" ht="13.8" x14ac:dyDescent="0.25">
      <c r="A31" s="11" t="s">
        <v>144</v>
      </c>
      <c r="B31" s="12">
        <v>2872036.3347299998</v>
      </c>
      <c r="C31" s="12">
        <v>3172086.7111499999</v>
      </c>
      <c r="D31" s="13">
        <f t="shared" si="0"/>
        <v>10.447304332178927</v>
      </c>
      <c r="E31" s="13">
        <f t="shared" si="1"/>
        <v>13.784802434344373</v>
      </c>
      <c r="F31" s="12">
        <v>27834407.504170001</v>
      </c>
      <c r="G31" s="12">
        <v>31830991.15588</v>
      </c>
      <c r="H31" s="13">
        <f t="shared" si="2"/>
        <v>14.358429045458406</v>
      </c>
      <c r="I31" s="13">
        <f t="shared" si="3"/>
        <v>13.666333748531603</v>
      </c>
      <c r="J31" s="12">
        <v>30791770.309749998</v>
      </c>
      <c r="K31" s="12">
        <v>34972277.192699999</v>
      </c>
      <c r="L31" s="13">
        <f t="shared" si="4"/>
        <v>13.576701959309798</v>
      </c>
      <c r="M31" s="13">
        <f t="shared" si="5"/>
        <v>13.670972517407224</v>
      </c>
    </row>
    <row r="32" spans="1:13" ht="13.8" x14ac:dyDescent="0.25">
      <c r="A32" s="11" t="s">
        <v>145</v>
      </c>
      <c r="B32" s="12">
        <v>55079.846700000002</v>
      </c>
      <c r="C32" s="12">
        <v>259968.75424000001</v>
      </c>
      <c r="D32" s="13">
        <f t="shared" si="0"/>
        <v>371.98525380064285</v>
      </c>
      <c r="E32" s="13">
        <f t="shared" si="1"/>
        <v>1.1297351688730572</v>
      </c>
      <c r="F32" s="12">
        <v>1263748.43505</v>
      </c>
      <c r="G32" s="12">
        <v>1718424.5472500001</v>
      </c>
      <c r="H32" s="13">
        <f t="shared" si="2"/>
        <v>35.978371928271542</v>
      </c>
      <c r="I32" s="13">
        <f t="shared" si="3"/>
        <v>0.73778925919652416</v>
      </c>
      <c r="J32" s="12">
        <v>1433870.0699700001</v>
      </c>
      <c r="K32" s="12">
        <v>1907739.49064</v>
      </c>
      <c r="L32" s="13">
        <f t="shared" si="4"/>
        <v>33.048281751212947</v>
      </c>
      <c r="M32" s="13">
        <f t="shared" si="5"/>
        <v>0.74575224264652362</v>
      </c>
    </row>
    <row r="33" spans="1:13" ht="13.8" x14ac:dyDescent="0.25">
      <c r="A33" s="11" t="s">
        <v>146</v>
      </c>
      <c r="B33" s="12">
        <v>1423781.7828500001</v>
      </c>
      <c r="C33" s="12">
        <v>1395670.5324899999</v>
      </c>
      <c r="D33" s="13">
        <f t="shared" si="0"/>
        <v>-1.9744072229755303</v>
      </c>
      <c r="E33" s="13">
        <f t="shared" si="1"/>
        <v>6.0651061290931692</v>
      </c>
      <c r="F33" s="12">
        <v>13693022.545940001</v>
      </c>
      <c r="G33" s="12">
        <v>14797032.222899999</v>
      </c>
      <c r="H33" s="13">
        <f t="shared" si="2"/>
        <v>8.0625710887136393</v>
      </c>
      <c r="I33" s="13">
        <f t="shared" si="3"/>
        <v>6.3529652550128795</v>
      </c>
      <c r="J33" s="12">
        <v>15006547.717259999</v>
      </c>
      <c r="K33" s="12">
        <v>16270023.652790001</v>
      </c>
      <c r="L33" s="13">
        <f t="shared" si="4"/>
        <v>8.4194976708520102</v>
      </c>
      <c r="M33" s="13">
        <f t="shared" si="5"/>
        <v>6.3600961695821816</v>
      </c>
    </row>
    <row r="34" spans="1:13" ht="13.8" x14ac:dyDescent="0.25">
      <c r="A34" s="11" t="s">
        <v>147</v>
      </c>
      <c r="B34" s="12">
        <v>1009760.97751</v>
      </c>
      <c r="C34" s="12">
        <v>1020762.50703</v>
      </c>
      <c r="D34" s="13">
        <f t="shared" si="0"/>
        <v>1.0895181894559824</v>
      </c>
      <c r="E34" s="13">
        <f t="shared" si="1"/>
        <v>4.4358842532060994</v>
      </c>
      <c r="F34" s="12">
        <v>9336548.1409200002</v>
      </c>
      <c r="G34" s="12">
        <v>10349358.4352</v>
      </c>
      <c r="H34" s="13">
        <f t="shared" si="2"/>
        <v>10.847802410412037</v>
      </c>
      <c r="I34" s="13">
        <f t="shared" si="3"/>
        <v>4.4433987545655427</v>
      </c>
      <c r="J34" s="12">
        <v>10271188.741590001</v>
      </c>
      <c r="K34" s="12">
        <v>11374282.491869999</v>
      </c>
      <c r="L34" s="13">
        <f t="shared" si="4"/>
        <v>10.739689222274357</v>
      </c>
      <c r="M34" s="13">
        <f t="shared" si="5"/>
        <v>4.4463076423298782</v>
      </c>
    </row>
    <row r="35" spans="1:13" ht="13.8" x14ac:dyDescent="0.25">
      <c r="A35" s="11" t="s">
        <v>148</v>
      </c>
      <c r="B35" s="12">
        <v>1127724.56843</v>
      </c>
      <c r="C35" s="12">
        <v>977970.40358000004</v>
      </c>
      <c r="D35" s="13">
        <f t="shared" si="0"/>
        <v>-13.279320947887593</v>
      </c>
      <c r="E35" s="13">
        <f t="shared" si="1"/>
        <v>4.2499244275384012</v>
      </c>
      <c r="F35" s="12">
        <v>13284298.52643</v>
      </c>
      <c r="G35" s="12">
        <v>11525651.87544</v>
      </c>
      <c r="H35" s="13">
        <f t="shared" si="2"/>
        <v>-13.238536061885805</v>
      </c>
      <c r="I35" s="13">
        <f t="shared" si="3"/>
        <v>4.9484291716770965</v>
      </c>
      <c r="J35" s="12">
        <v>14510592.001669999</v>
      </c>
      <c r="K35" s="12">
        <v>12621424.02062</v>
      </c>
      <c r="L35" s="13">
        <f t="shared" si="4"/>
        <v>-13.01923436915998</v>
      </c>
      <c r="M35" s="13">
        <f t="shared" si="5"/>
        <v>4.9338262980614926</v>
      </c>
    </row>
    <row r="36" spans="1:13" ht="13.8" x14ac:dyDescent="0.25">
      <c r="A36" s="11" t="s">
        <v>149</v>
      </c>
      <c r="B36" s="12">
        <v>1337396.81651</v>
      </c>
      <c r="C36" s="12">
        <v>1182620.55168</v>
      </c>
      <c r="D36" s="13">
        <f t="shared" si="0"/>
        <v>-11.572949996538496</v>
      </c>
      <c r="E36" s="13">
        <f t="shared" si="1"/>
        <v>5.1392638802720487</v>
      </c>
      <c r="F36" s="12">
        <v>19697417.359700002</v>
      </c>
      <c r="G36" s="12">
        <v>13545378.177440001</v>
      </c>
      <c r="H36" s="13">
        <f t="shared" si="2"/>
        <v>-31.232719853145756</v>
      </c>
      <c r="I36" s="13">
        <f t="shared" si="3"/>
        <v>5.8155794777623875</v>
      </c>
      <c r="J36" s="12">
        <v>21961783.488529999</v>
      </c>
      <c r="K36" s="12">
        <v>14872873.090700001</v>
      </c>
      <c r="L36" s="13">
        <f t="shared" si="4"/>
        <v>-32.278391240548977</v>
      </c>
      <c r="M36" s="13">
        <f t="shared" si="5"/>
        <v>5.8139376557465603</v>
      </c>
    </row>
    <row r="37" spans="1:13" ht="13.8" x14ac:dyDescent="0.25">
      <c r="A37" s="14" t="s">
        <v>150</v>
      </c>
      <c r="B37" s="12">
        <v>416755.06638999999</v>
      </c>
      <c r="C37" s="12">
        <v>347385.65918999998</v>
      </c>
      <c r="D37" s="13">
        <f t="shared" si="0"/>
        <v>-16.645126309054639</v>
      </c>
      <c r="E37" s="13">
        <f t="shared" si="1"/>
        <v>1.5096190982504936</v>
      </c>
      <c r="F37" s="12">
        <v>5007294.78718</v>
      </c>
      <c r="G37" s="12">
        <v>4250978.0846899999</v>
      </c>
      <c r="H37" s="13">
        <f t="shared" si="2"/>
        <v>-15.104297522613827</v>
      </c>
      <c r="I37" s="13">
        <f t="shared" si="3"/>
        <v>1.8251170684119744</v>
      </c>
      <c r="J37" s="12">
        <v>5426856.5455600005</v>
      </c>
      <c r="K37" s="12">
        <v>4690703.6803900003</v>
      </c>
      <c r="L37" s="13">
        <f t="shared" si="4"/>
        <v>-13.564995849619166</v>
      </c>
      <c r="M37" s="13">
        <f t="shared" si="5"/>
        <v>1.8336375623632013</v>
      </c>
    </row>
    <row r="38" spans="1:13" ht="13.8" x14ac:dyDescent="0.25">
      <c r="A38" s="11" t="s">
        <v>151</v>
      </c>
      <c r="B38" s="12">
        <v>604023.04359999998</v>
      </c>
      <c r="C38" s="12">
        <v>1250953.3071099999</v>
      </c>
      <c r="D38" s="13">
        <f t="shared" si="0"/>
        <v>107.10357334287635</v>
      </c>
      <c r="E38" s="13">
        <f t="shared" si="1"/>
        <v>5.4362146319920193</v>
      </c>
      <c r="F38" s="12">
        <v>5309532.6476600002</v>
      </c>
      <c r="G38" s="12">
        <v>6949867.7327300003</v>
      </c>
      <c r="H38" s="13">
        <f t="shared" si="2"/>
        <v>30.894151970097088</v>
      </c>
      <c r="I38" s="13">
        <f t="shared" si="3"/>
        <v>2.9838597069916792</v>
      </c>
      <c r="J38" s="12">
        <v>6236326.8157900004</v>
      </c>
      <c r="K38" s="12">
        <v>7496881.5210800003</v>
      </c>
      <c r="L38" s="13">
        <f t="shared" si="4"/>
        <v>20.213095665518235</v>
      </c>
      <c r="M38" s="13">
        <f t="shared" si="5"/>
        <v>2.9305973035789648</v>
      </c>
    </row>
    <row r="39" spans="1:13" ht="13.8" x14ac:dyDescent="0.25">
      <c r="A39" s="11" t="s">
        <v>152</v>
      </c>
      <c r="B39" s="12">
        <v>503256.20325999998</v>
      </c>
      <c r="C39" s="12">
        <v>484906.60855</v>
      </c>
      <c r="D39" s="13">
        <f>(C39-B39)/B39*100</f>
        <v>-3.6461735774213446</v>
      </c>
      <c r="E39" s="13">
        <f t="shared" si="1"/>
        <v>2.1072380444311345</v>
      </c>
      <c r="F39" s="12">
        <v>3717070.96159</v>
      </c>
      <c r="G39" s="12">
        <v>4834306.9005399998</v>
      </c>
      <c r="H39" s="13">
        <f t="shared" si="2"/>
        <v>30.056890236824945</v>
      </c>
      <c r="I39" s="13">
        <f t="shared" si="3"/>
        <v>2.0755637555258688</v>
      </c>
      <c r="J39" s="12">
        <v>4148912.86937</v>
      </c>
      <c r="K39" s="12">
        <v>5481742.7668599999</v>
      </c>
      <c r="L39" s="13">
        <f t="shared" si="4"/>
        <v>32.124798458165401</v>
      </c>
      <c r="M39" s="13">
        <f t="shared" si="5"/>
        <v>2.1428617387512237</v>
      </c>
    </row>
    <row r="40" spans="1:13" ht="13.8" x14ac:dyDescent="0.25">
      <c r="A40" s="11" t="s">
        <v>153</v>
      </c>
      <c r="B40" s="12">
        <v>598845.03720999998</v>
      </c>
      <c r="C40" s="12">
        <v>607473.94218999997</v>
      </c>
      <c r="D40" s="13">
        <f>(C40-B40)/B40*100</f>
        <v>1.4409245203403183</v>
      </c>
      <c r="E40" s="13">
        <f t="shared" si="1"/>
        <v>2.6398736981769426</v>
      </c>
      <c r="F40" s="12">
        <v>6090210.5842399998</v>
      </c>
      <c r="G40" s="12">
        <v>6574551.4131300002</v>
      </c>
      <c r="H40" s="13">
        <f t="shared" si="2"/>
        <v>7.9527763808916241</v>
      </c>
      <c r="I40" s="13">
        <f t="shared" si="3"/>
        <v>2.8227212096132632</v>
      </c>
      <c r="J40" s="12">
        <v>6660349.9234800003</v>
      </c>
      <c r="K40" s="12">
        <v>7160894.6947600003</v>
      </c>
      <c r="L40" s="13">
        <f t="shared" si="4"/>
        <v>7.515292395004793</v>
      </c>
      <c r="M40" s="13">
        <f t="shared" si="5"/>
        <v>2.7992570810500648</v>
      </c>
    </row>
    <row r="41" spans="1:13" ht="13.8" x14ac:dyDescent="0.25">
      <c r="A41" s="11" t="s">
        <v>154</v>
      </c>
      <c r="B41" s="12">
        <v>12175.232770000001</v>
      </c>
      <c r="C41" s="12">
        <v>0</v>
      </c>
      <c r="D41" s="13">
        <f t="shared" si="0"/>
        <v>-100</v>
      </c>
      <c r="E41" s="13">
        <f t="shared" si="1"/>
        <v>0</v>
      </c>
      <c r="F41" s="12">
        <v>124060.69544</v>
      </c>
      <c r="G41" s="12">
        <v>0</v>
      </c>
      <c r="H41" s="13">
        <f t="shared" si="2"/>
        <v>-100</v>
      </c>
      <c r="I41" s="13">
        <f t="shared" si="3"/>
        <v>0</v>
      </c>
      <c r="J41" s="12">
        <v>141242.42194</v>
      </c>
      <c r="K41" s="12">
        <v>11512.49007</v>
      </c>
      <c r="L41" s="13">
        <f t="shared" si="4"/>
        <v>-91.849127258034045</v>
      </c>
      <c r="M41" s="13">
        <f t="shared" si="5"/>
        <v>4.500334207197294E-3</v>
      </c>
    </row>
    <row r="42" spans="1:13" ht="15.6" x14ac:dyDescent="0.3">
      <c r="A42" s="9" t="s">
        <v>31</v>
      </c>
      <c r="B42" s="8">
        <f>B43</f>
        <v>503422.24767000001</v>
      </c>
      <c r="C42" s="8">
        <f>C43</f>
        <v>483272.34194000001</v>
      </c>
      <c r="D42" s="10">
        <f t="shared" si="0"/>
        <v>-4.0025854684134918</v>
      </c>
      <c r="E42" s="10">
        <f t="shared" si="1"/>
        <v>2.1001360814662795</v>
      </c>
      <c r="F42" s="8">
        <f>F43</f>
        <v>5939776.0985899996</v>
      </c>
      <c r="G42" s="8">
        <f>G43</f>
        <v>5241338.1860499997</v>
      </c>
      <c r="H42" s="10">
        <f t="shared" si="2"/>
        <v>-11.758657244770507</v>
      </c>
      <c r="I42" s="10">
        <f t="shared" si="3"/>
        <v>2.2503187723154094</v>
      </c>
      <c r="J42" s="8">
        <f>J43</f>
        <v>6470712.1573099997</v>
      </c>
      <c r="K42" s="8">
        <f>K43</f>
        <v>5756634.7455700003</v>
      </c>
      <c r="L42" s="10">
        <f t="shared" si="4"/>
        <v>-11.035530469908203</v>
      </c>
      <c r="M42" s="10">
        <f t="shared" si="5"/>
        <v>2.2503194449078179</v>
      </c>
    </row>
    <row r="43" spans="1:13" ht="13.8" x14ac:dyDescent="0.25">
      <c r="A43" s="11" t="s">
        <v>155</v>
      </c>
      <c r="B43" s="12">
        <v>503422.24767000001</v>
      </c>
      <c r="C43" s="12">
        <v>483272.34194000001</v>
      </c>
      <c r="D43" s="13">
        <f t="shared" si="0"/>
        <v>-4.0025854684134918</v>
      </c>
      <c r="E43" s="13">
        <f t="shared" si="1"/>
        <v>2.1001360814662795</v>
      </c>
      <c r="F43" s="12">
        <v>5939776.0985899996</v>
      </c>
      <c r="G43" s="12">
        <v>5241338.1860499997</v>
      </c>
      <c r="H43" s="13">
        <f t="shared" si="2"/>
        <v>-11.758657244770507</v>
      </c>
      <c r="I43" s="13">
        <f t="shared" si="3"/>
        <v>2.2503187723154094</v>
      </c>
      <c r="J43" s="12">
        <v>6470712.1573099997</v>
      </c>
      <c r="K43" s="12">
        <v>5756634.7455700003</v>
      </c>
      <c r="L43" s="13">
        <f t="shared" si="4"/>
        <v>-11.035530469908203</v>
      </c>
      <c r="M43" s="13">
        <f t="shared" si="5"/>
        <v>2.2503194449078179</v>
      </c>
    </row>
    <row r="44" spans="1:13" ht="15.6" x14ac:dyDescent="0.3">
      <c r="A44" s="9" t="s">
        <v>33</v>
      </c>
      <c r="B44" s="8">
        <f>B8+B22+B42</f>
        <v>19256178.576719999</v>
      </c>
      <c r="C44" s="8">
        <f>C8+C22+C42</f>
        <v>20030732.072620001</v>
      </c>
      <c r="D44" s="10">
        <f t="shared" si="0"/>
        <v>4.0223634861613071</v>
      </c>
      <c r="E44" s="10">
        <f t="shared" si="1"/>
        <v>87.046701234799599</v>
      </c>
      <c r="F44" s="15">
        <f>F8+F22+F42</f>
        <v>206299768.17773002</v>
      </c>
      <c r="G44" s="15">
        <f>G8+G22+G42</f>
        <v>202146522.61168</v>
      </c>
      <c r="H44" s="16">
        <f t="shared" si="2"/>
        <v>-2.0132090320489096</v>
      </c>
      <c r="I44" s="16">
        <f t="shared" si="3"/>
        <v>86.789689663998601</v>
      </c>
      <c r="J44" s="15">
        <f>J8+J22+J42</f>
        <v>226946772.88582999</v>
      </c>
      <c r="K44" s="15">
        <f>K8+K22+K42</f>
        <v>222216296.23051003</v>
      </c>
      <c r="L44" s="16">
        <f t="shared" si="4"/>
        <v>-2.0843991721793365</v>
      </c>
      <c r="M44" s="16">
        <f t="shared" si="5"/>
        <v>86.86631590926109</v>
      </c>
    </row>
    <row r="45" spans="1:13" ht="30" x14ac:dyDescent="0.25">
      <c r="A45" s="142" t="s">
        <v>226</v>
      </c>
      <c r="B45" s="143">
        <f>B46-B44</f>
        <v>2614860.0352800004</v>
      </c>
      <c r="C45" s="143">
        <f>C46-C44</f>
        <v>2980745.43138</v>
      </c>
      <c r="D45" s="144">
        <f t="shared" si="0"/>
        <v>13.992542283848106</v>
      </c>
      <c r="E45" s="144">
        <f t="shared" ref="E45:E46" si="6">C45/C$46*100</f>
        <v>12.953298765200399</v>
      </c>
      <c r="F45" s="143">
        <f>F46-F44</f>
        <v>24971230.860269964</v>
      </c>
      <c r="G45" s="143">
        <f>G46-G44</f>
        <v>30768842.559320003</v>
      </c>
      <c r="H45" s="145">
        <f t="shared" si="2"/>
        <v>23.217164309966904</v>
      </c>
      <c r="I45" s="144">
        <f t="shared" ref="I45:I46" si="7">G45/G$46*100</f>
        <v>13.210310336001394</v>
      </c>
      <c r="J45" s="143">
        <f>J46-J44</f>
        <v>26557544.57517001</v>
      </c>
      <c r="K45" s="143">
        <f>K46-K44</f>
        <v>33597817.565489978</v>
      </c>
      <c r="L45" s="145">
        <f t="shared" si="4"/>
        <v>26.509502677827655</v>
      </c>
      <c r="M45" s="144">
        <f t="shared" ref="M45:M46" si="8">K45/K$46*100</f>
        <v>13.133684090738907</v>
      </c>
    </row>
    <row r="46" spans="1:13" ht="21" x14ac:dyDescent="0.25">
      <c r="A46" s="146" t="s">
        <v>227</v>
      </c>
      <c r="B46" s="147">
        <v>21871038.612</v>
      </c>
      <c r="C46" s="147">
        <v>23011477.504000001</v>
      </c>
      <c r="D46" s="148">
        <f t="shared" si="0"/>
        <v>5.2143792173375596</v>
      </c>
      <c r="E46" s="149">
        <f t="shared" si="6"/>
        <v>100</v>
      </c>
      <c r="F46" s="147">
        <v>231270999.03799999</v>
      </c>
      <c r="G46" s="147">
        <v>232915365.171</v>
      </c>
      <c r="H46" s="148">
        <f t="shared" si="2"/>
        <v>0.71101268202237133</v>
      </c>
      <c r="I46" s="149">
        <f t="shared" si="7"/>
        <v>100</v>
      </c>
      <c r="J46" s="147">
        <v>253504317.461</v>
      </c>
      <c r="K46" s="147">
        <v>255814113.796</v>
      </c>
      <c r="L46" s="148">
        <f t="shared" si="4"/>
        <v>0.91114674421880637</v>
      </c>
      <c r="M46" s="149">
        <f t="shared" si="8"/>
        <v>100</v>
      </c>
    </row>
    <row r="48" spans="1:13" x14ac:dyDescent="0.25">
      <c r="G48" s="169"/>
      <c r="K48" s="169"/>
    </row>
  </sheetData>
  <mergeCells count="5">
    <mergeCell ref="B6:E6"/>
    <mergeCell ref="F6:I6"/>
    <mergeCell ref="J6:M6"/>
    <mergeCell ref="A5:M5"/>
    <mergeCell ref="B1:J1"/>
  </mergeCells>
  <conditionalFormatting sqref="D46"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H46">
    <cfRule type="cellIs" dxfId="3" priority="3" operator="greaterThan">
      <formula>0</formula>
    </cfRule>
    <cfRule type="cellIs" dxfId="2" priority="4" operator="lessThan">
      <formula>0</formula>
    </cfRule>
  </conditionalFormatting>
  <conditionalFormatting sqref="L46">
    <cfRule type="cellIs" dxfId="1" priority="1" operator="greaterThan">
      <formula>0</formula>
    </cfRule>
    <cfRule type="cellIs" dxfId="0" priority="2" operator="lessThan">
      <formula>0</formula>
    </cfRule>
  </conditionalFormatting>
  <printOptions horizontalCentered="1" verticalCentered="1"/>
  <pageMargins left="0.11811023622047245" right="0" top="0.19685039370078741" bottom="0.19685039370078741" header="0.39370078740157483" footer="0.35433070866141736"/>
  <pageSetup paperSize="9" scale="64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2:A76"/>
  <sheetViews>
    <sheetView showGridLines="0" workbookViewId="0">
      <selection activeCell="J4" sqref="J4"/>
    </sheetView>
  </sheetViews>
  <sheetFormatPr defaultColWidth="9.21875" defaultRowHeight="13.2" x14ac:dyDescent="0.25"/>
  <cols>
    <col min="4" max="4" width="18.5546875" customWidth="1"/>
    <col min="7" max="7" width="8" customWidth="1"/>
    <col min="8" max="8" width="10.44140625" bestFit="1" customWidth="1"/>
    <col min="11" max="11" width="9" customWidth="1"/>
    <col min="12" max="12" width="9.44140625" customWidth="1"/>
  </cols>
  <sheetData>
    <row r="12" ht="12.75" customHeight="1" x14ac:dyDescent="0.25"/>
    <row r="14" ht="12.75" customHeight="1" x14ac:dyDescent="0.25"/>
    <row r="25" ht="12.75" customHeight="1" x14ac:dyDescent="0.25"/>
    <row r="29" ht="12.75" customHeight="1" x14ac:dyDescent="0.25"/>
    <row r="43" ht="12.75" customHeight="1" x14ac:dyDescent="0.25"/>
    <row r="45" ht="12.75" customHeight="1" x14ac:dyDescent="0.25"/>
    <row r="59" spans="1:1" ht="12.75" customHeight="1" x14ac:dyDescent="0.25"/>
    <row r="61" spans="1:1" ht="12.75" customHeight="1" x14ac:dyDescent="0.25">
      <c r="A61" s="30"/>
    </row>
    <row r="76" ht="12.75" customHeight="1" x14ac:dyDescent="0.25"/>
  </sheetData>
  <pageMargins left="0.15748031496062992" right="0.15748031496062992" top="0.19685039370078741" bottom="0" header="0.51181102362204722" footer="0.51181102362204722"/>
  <pageSetup paperSize="9" orientation="portrait" horizontalDpi="4294967294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C66"/>
  <sheetViews>
    <sheetView showGridLines="0" workbookViewId="0">
      <selection activeCell="J3" sqref="J3"/>
    </sheetView>
  </sheetViews>
  <sheetFormatPr defaultColWidth="9.21875" defaultRowHeight="13.2" x14ac:dyDescent="0.25"/>
  <cols>
    <col min="1" max="1" width="2.44140625" customWidth="1"/>
    <col min="5" max="5" width="20.5546875" customWidth="1"/>
    <col min="7" max="7" width="6.5546875" customWidth="1"/>
    <col min="8" max="8" width="8.5546875" customWidth="1"/>
    <col min="10" max="10" width="9" customWidth="1"/>
    <col min="11" max="11" width="9.44140625" customWidth="1"/>
  </cols>
  <sheetData>
    <row r="2" spans="3:3" ht="13.8" x14ac:dyDescent="0.25">
      <c r="C2" s="31" t="s">
        <v>55</v>
      </c>
    </row>
    <row r="14" spans="3:3" ht="12.75" customHeight="1" x14ac:dyDescent="0.25"/>
    <row r="16" spans="3:3" ht="12.75" customHeight="1" x14ac:dyDescent="0.25"/>
    <row r="21" spans="3:3" ht="13.8" x14ac:dyDescent="0.25">
      <c r="C21" s="31" t="s">
        <v>56</v>
      </c>
    </row>
    <row r="34" ht="12.75" customHeight="1" x14ac:dyDescent="0.25"/>
    <row r="50" spans="2:2" ht="12.75" customHeight="1" x14ac:dyDescent="0.25"/>
    <row r="51" spans="2:2" x14ac:dyDescent="0.25">
      <c r="B51" s="30"/>
    </row>
    <row r="66" ht="12.75" customHeight="1" x14ac:dyDescent="0.25"/>
  </sheetData>
  <pageMargins left="0" right="0" top="0.19685039370078741" bottom="0.19685039370078741" header="0.51181102362204722" footer="0.51181102362204722"/>
  <pageSetup paperSize="9" orientation="portrait" horizontalDpi="4294967294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82"/>
  <sheetViews>
    <sheetView showGridLines="0" workbookViewId="0">
      <selection activeCell="J3" sqref="J3"/>
    </sheetView>
  </sheetViews>
  <sheetFormatPr defaultColWidth="9.21875" defaultRowHeight="13.2" x14ac:dyDescent="0.25"/>
  <cols>
    <col min="4" max="4" width="17.44140625" customWidth="1"/>
  </cols>
  <sheetData>
    <row r="1" spans="2:2" ht="13.8" x14ac:dyDescent="0.25">
      <c r="B1" s="31" t="s">
        <v>14</v>
      </c>
    </row>
    <row r="2" spans="2:2" ht="13.8" x14ac:dyDescent="0.25">
      <c r="B2" s="31" t="s">
        <v>57</v>
      </c>
    </row>
    <row r="11" spans="2:2" ht="12.75" customHeight="1" x14ac:dyDescent="0.25"/>
    <row r="14" spans="2:2" ht="12.75" customHeight="1" x14ac:dyDescent="0.25"/>
    <row r="25" ht="12.75" customHeight="1" x14ac:dyDescent="0.25"/>
    <row r="31" ht="12.75" customHeight="1" x14ac:dyDescent="0.25"/>
    <row r="40" spans="1:1" ht="12.75" customHeight="1" x14ac:dyDescent="0.25"/>
    <row r="45" spans="1:1" x14ac:dyDescent="0.25">
      <c r="A45" s="30"/>
    </row>
    <row r="47" spans="1:1" ht="12.75" customHeight="1" x14ac:dyDescent="0.25"/>
    <row r="54" ht="12.75" customHeight="1" x14ac:dyDescent="0.25"/>
    <row r="69" ht="12.75" customHeight="1" x14ac:dyDescent="0.25"/>
    <row r="71" ht="12.75" customHeight="1" x14ac:dyDescent="0.25"/>
    <row r="82" ht="12.75" customHeight="1" x14ac:dyDescent="0.25"/>
  </sheetData>
  <pageMargins left="0" right="0" top="0" bottom="0" header="0.51181102362204722" footer="0.51181102362204722"/>
  <pageSetup paperSize="9" orientation="portrait" horizontalDpi="4294967294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147"/>
  <sheetViews>
    <sheetView showGridLines="0" workbookViewId="0">
      <selection activeCell="I3" sqref="I3"/>
    </sheetView>
  </sheetViews>
  <sheetFormatPr defaultColWidth="9.21875" defaultRowHeight="13.2" x14ac:dyDescent="0.25"/>
  <cols>
    <col min="4" max="4" width="22.21875" customWidth="1"/>
    <col min="9" max="9" width="17.77734375" customWidth="1"/>
  </cols>
  <sheetData>
    <row r="1" spans="2:2" ht="13.8" x14ac:dyDescent="0.25">
      <c r="B1" s="31" t="s">
        <v>58</v>
      </c>
    </row>
    <row r="10" spans="2:2" ht="12.75" customHeight="1" x14ac:dyDescent="0.25"/>
    <row r="13" spans="2:2" ht="12.75" customHeight="1" x14ac:dyDescent="0.25"/>
    <row r="18" spans="2:2" ht="13.8" x14ac:dyDescent="0.25">
      <c r="B18" s="31" t="s">
        <v>59</v>
      </c>
    </row>
    <row r="19" spans="2:2" ht="13.8" x14ac:dyDescent="0.25">
      <c r="B19" s="31"/>
    </row>
    <row r="20" spans="2:2" ht="13.8" x14ac:dyDescent="0.25">
      <c r="B20" s="31"/>
    </row>
    <row r="21" spans="2:2" ht="13.8" x14ac:dyDescent="0.25">
      <c r="B21" s="31"/>
    </row>
    <row r="26" spans="2:2" ht="12.75" customHeight="1" x14ac:dyDescent="0.25"/>
    <row r="29" spans="2:2" ht="12.75" customHeight="1" x14ac:dyDescent="0.25"/>
    <row r="40" ht="12.75" customHeight="1" x14ac:dyDescent="0.25"/>
    <row r="42" ht="12.75" customHeight="1" x14ac:dyDescent="0.25"/>
    <row r="44" ht="12.75" customHeight="1" x14ac:dyDescent="0.25"/>
    <row r="51" spans="1:1" x14ac:dyDescent="0.25">
      <c r="A51" s="30"/>
    </row>
    <row r="53" spans="1:1" ht="12.75" customHeight="1" x14ac:dyDescent="0.25"/>
    <row r="54" spans="1:1" ht="12.75" customHeight="1" x14ac:dyDescent="0.25"/>
    <row r="57" spans="1:1" ht="12.75" customHeight="1" x14ac:dyDescent="0.25"/>
    <row r="64" spans="1:1" ht="12.75" customHeight="1" x14ac:dyDescent="0.25"/>
    <row r="67" ht="12.75" customHeight="1" x14ac:dyDescent="0.25"/>
    <row r="69" ht="12.75" customHeight="1" x14ac:dyDescent="0.25"/>
    <row r="77" ht="12.75" customHeight="1" x14ac:dyDescent="0.25"/>
    <row r="96" ht="12.75" customHeight="1" x14ac:dyDescent="0.25"/>
    <row r="114" ht="12.75" customHeight="1" x14ac:dyDescent="0.25"/>
    <row r="127" ht="12.75" customHeight="1" x14ac:dyDescent="0.25"/>
    <row r="147" ht="12.75" customHeight="1" x14ac:dyDescent="0.25"/>
  </sheetData>
  <pageMargins left="0" right="0" top="0" bottom="0.19685039370078741" header="0.51181102362204722" footer="0.51181102362204722"/>
  <pageSetup paperSize="9" scale="95" orientation="portrait" horizontalDpi="4294967294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O84"/>
  <sheetViews>
    <sheetView showGridLines="0" zoomScale="90" zoomScaleNormal="90" workbookViewId="0">
      <selection activeCell="Q1" sqref="Q1"/>
    </sheetView>
  </sheetViews>
  <sheetFormatPr defaultColWidth="9.21875" defaultRowHeight="13.2" x14ac:dyDescent="0.25"/>
  <cols>
    <col min="1" max="1" width="7" customWidth="1"/>
    <col min="2" max="2" width="40.21875" customWidth="1"/>
    <col min="3" max="4" width="11" style="33" bestFit="1" customWidth="1"/>
    <col min="5" max="5" width="12.21875" style="34" bestFit="1" customWidth="1"/>
    <col min="6" max="6" width="11" style="34" bestFit="1" customWidth="1"/>
    <col min="7" max="7" width="12.21875" style="34" bestFit="1" customWidth="1"/>
    <col min="8" max="8" width="11.44140625" style="34" bestFit="1" customWidth="1"/>
    <col min="9" max="9" width="12.21875" style="34" bestFit="1" customWidth="1"/>
    <col min="10" max="10" width="12.77734375" style="34" bestFit="1" customWidth="1"/>
    <col min="11" max="11" width="12.21875" style="34" bestFit="1" customWidth="1"/>
    <col min="12" max="12" width="11" style="34" customWidth="1"/>
    <col min="13" max="13" width="12.21875" style="34" bestFit="1" customWidth="1"/>
    <col min="14" max="14" width="11" style="34" bestFit="1" customWidth="1"/>
    <col min="15" max="15" width="13.5546875" style="33" bestFit="1" customWidth="1"/>
  </cols>
  <sheetData>
    <row r="1" spans="1:15" ht="15.6" x14ac:dyDescent="0.3">
      <c r="A1" s="86"/>
      <c r="B1" s="133" t="s">
        <v>60</v>
      </c>
      <c r="C1" s="134" t="s">
        <v>44</v>
      </c>
      <c r="D1" s="134" t="s">
        <v>45</v>
      </c>
      <c r="E1" s="134" t="s">
        <v>46</v>
      </c>
      <c r="F1" s="134" t="s">
        <v>47</v>
      </c>
      <c r="G1" s="134" t="s">
        <v>48</v>
      </c>
      <c r="H1" s="134" t="s">
        <v>49</v>
      </c>
      <c r="I1" s="134" t="s">
        <v>0</v>
      </c>
      <c r="J1" s="134" t="s">
        <v>61</v>
      </c>
      <c r="K1" s="134" t="s">
        <v>50</v>
      </c>
      <c r="L1" s="134" t="s">
        <v>51</v>
      </c>
      <c r="M1" s="134" t="s">
        <v>52</v>
      </c>
      <c r="N1" s="134" t="s">
        <v>53</v>
      </c>
      <c r="O1" s="135" t="s">
        <v>42</v>
      </c>
    </row>
    <row r="2" spans="1:15" s="37" customFormat="1" ht="13.8" x14ac:dyDescent="0.25">
      <c r="A2" s="87">
        <v>2023</v>
      </c>
      <c r="B2" s="136" t="s">
        <v>2</v>
      </c>
      <c r="C2" s="137">
        <f>C4+C6+C8+C10+C12+C14+C16+C18+C20+C22</f>
        <v>2859016.8610499995</v>
      </c>
      <c r="D2" s="137">
        <f t="shared" ref="D2:O2" si="0">D4+D6+D8+D10+D12+D14+D16+D18+D20+D22</f>
        <v>2543645.4692700002</v>
      </c>
      <c r="E2" s="137">
        <f t="shared" si="0"/>
        <v>3180816.3393099997</v>
      </c>
      <c r="F2" s="137">
        <f t="shared" si="0"/>
        <v>2551949.9778500004</v>
      </c>
      <c r="G2" s="137">
        <f t="shared" si="0"/>
        <v>2885558.2493000003</v>
      </c>
      <c r="H2" s="137">
        <f t="shared" si="0"/>
        <v>2567065.49871</v>
      </c>
      <c r="I2" s="137">
        <f t="shared" si="0"/>
        <v>2816314.1130900001</v>
      </c>
      <c r="J2" s="137">
        <f t="shared" si="0"/>
        <v>2808894.9758600001</v>
      </c>
      <c r="K2" s="137">
        <f t="shared" si="0"/>
        <v>3031543.5160400001</v>
      </c>
      <c r="L2" s="137">
        <f t="shared" si="0"/>
        <v>3234173.4509899998</v>
      </c>
      <c r="M2" s="137">
        <f t="shared" si="0"/>
        <v>3342917.3686899999</v>
      </c>
      <c r="N2" s="137"/>
      <c r="O2" s="138">
        <f t="shared" si="0"/>
        <v>31821895.820160002</v>
      </c>
    </row>
    <row r="3" spans="1:15" ht="13.8" x14ac:dyDescent="0.25">
      <c r="A3" s="86">
        <v>2022</v>
      </c>
      <c r="B3" s="110" t="s">
        <v>2</v>
      </c>
      <c r="C3" s="115">
        <f>C5+C7+C9+C11+C13+C15+C17+C19+C21+C23</f>
        <v>2549557.3796999999</v>
      </c>
      <c r="D3" s="115">
        <f t="shared" ref="D3:O3" si="1">D5+D7+D9+D11+D13+D15+D17+D19+D21+D23</f>
        <v>2742205.0033899997</v>
      </c>
      <c r="E3" s="115">
        <f t="shared" si="1"/>
        <v>2963191.9598599998</v>
      </c>
      <c r="F3" s="115">
        <f t="shared" si="1"/>
        <v>2748370.5377000002</v>
      </c>
      <c r="G3" s="115">
        <f t="shared" si="1"/>
        <v>2407877.16952</v>
      </c>
      <c r="H3" s="115">
        <f t="shared" si="1"/>
        <v>2983981.6145700002</v>
      </c>
      <c r="I3" s="115">
        <f t="shared" si="1"/>
        <v>2311169.9273099997</v>
      </c>
      <c r="J3" s="115">
        <f t="shared" si="1"/>
        <v>2758968.2908899998</v>
      </c>
      <c r="K3" s="115">
        <f t="shared" si="1"/>
        <v>2981816.99663</v>
      </c>
      <c r="L3" s="115">
        <f t="shared" si="1"/>
        <v>3023908.7006300003</v>
      </c>
      <c r="M3" s="115">
        <f t="shared" si="1"/>
        <v>3316958.2920199996</v>
      </c>
      <c r="N3" s="115">
        <f t="shared" si="1"/>
        <v>3425198.5077299997</v>
      </c>
      <c r="O3" s="113">
        <f t="shared" si="1"/>
        <v>34213204.379949994</v>
      </c>
    </row>
    <row r="4" spans="1:15" s="37" customFormat="1" ht="13.8" x14ac:dyDescent="0.25">
      <c r="A4" s="87">
        <v>2023</v>
      </c>
      <c r="B4" s="111" t="s">
        <v>129</v>
      </c>
      <c r="C4" s="112">
        <v>981698.03743999999</v>
      </c>
      <c r="D4" s="112">
        <v>822151.67434999999</v>
      </c>
      <c r="E4" s="112">
        <v>1114317.13212</v>
      </c>
      <c r="F4" s="112">
        <v>857028.44646000001</v>
      </c>
      <c r="G4" s="112">
        <v>937003.94617000001</v>
      </c>
      <c r="H4" s="112">
        <v>772177.23054000002</v>
      </c>
      <c r="I4" s="112">
        <v>1114387.17417</v>
      </c>
      <c r="J4" s="112">
        <v>1116748.8926200001</v>
      </c>
      <c r="K4" s="112">
        <v>1166666.65665</v>
      </c>
      <c r="L4" s="112">
        <v>1197567.5199200001</v>
      </c>
      <c r="M4" s="112">
        <v>1196245.4755599999</v>
      </c>
      <c r="N4" s="112"/>
      <c r="O4" s="113">
        <v>11275992.186000001</v>
      </c>
    </row>
    <row r="5" spans="1:15" ht="13.8" x14ac:dyDescent="0.25">
      <c r="A5" s="86">
        <v>2022</v>
      </c>
      <c r="B5" s="111" t="s">
        <v>129</v>
      </c>
      <c r="C5" s="112">
        <v>828945.51020000002</v>
      </c>
      <c r="D5" s="112">
        <v>938093.24592000002</v>
      </c>
      <c r="E5" s="112">
        <v>960869.57848000003</v>
      </c>
      <c r="F5" s="112">
        <v>811604.11647000001</v>
      </c>
      <c r="G5" s="112">
        <v>864789.17327999999</v>
      </c>
      <c r="H5" s="112">
        <v>994700.73366000003</v>
      </c>
      <c r="I5" s="112">
        <v>825888.83288</v>
      </c>
      <c r="J5" s="112">
        <v>992455.39200999995</v>
      </c>
      <c r="K5" s="112">
        <v>1008996.6328500001</v>
      </c>
      <c r="L5" s="112">
        <v>1039700.78813</v>
      </c>
      <c r="M5" s="112">
        <v>1072880.19361</v>
      </c>
      <c r="N5" s="112">
        <v>1122200.5348</v>
      </c>
      <c r="O5" s="113">
        <v>11461124.73229</v>
      </c>
    </row>
    <row r="6" spans="1:15" s="37" customFormat="1" ht="13.8" x14ac:dyDescent="0.25">
      <c r="A6" s="87">
        <v>2023</v>
      </c>
      <c r="B6" s="111" t="s">
        <v>130</v>
      </c>
      <c r="C6" s="112">
        <v>324176.46178999997</v>
      </c>
      <c r="D6" s="112">
        <v>308025.51497000002</v>
      </c>
      <c r="E6" s="112">
        <v>306941.33895</v>
      </c>
      <c r="F6" s="112">
        <v>234981.65276999999</v>
      </c>
      <c r="G6" s="112">
        <v>248971.49520999999</v>
      </c>
      <c r="H6" s="112">
        <v>272479.31365000003</v>
      </c>
      <c r="I6" s="112">
        <v>197119.35247000001</v>
      </c>
      <c r="J6" s="112">
        <v>157614.44893000001</v>
      </c>
      <c r="K6" s="112">
        <v>244236.26457999999</v>
      </c>
      <c r="L6" s="112">
        <v>313769.33476</v>
      </c>
      <c r="M6" s="112">
        <v>396422.31935000001</v>
      </c>
      <c r="N6" s="112"/>
      <c r="O6" s="113">
        <v>3004737.49743</v>
      </c>
    </row>
    <row r="7" spans="1:15" ht="13.8" x14ac:dyDescent="0.25">
      <c r="A7" s="86">
        <v>2022</v>
      </c>
      <c r="B7" s="111" t="s">
        <v>130</v>
      </c>
      <c r="C7" s="112">
        <v>284427.62802</v>
      </c>
      <c r="D7" s="112">
        <v>253755.51634</v>
      </c>
      <c r="E7" s="112">
        <v>224880.32947</v>
      </c>
      <c r="F7" s="112">
        <v>209873.58611</v>
      </c>
      <c r="G7" s="112">
        <v>189527.81724</v>
      </c>
      <c r="H7" s="112">
        <v>293428.89767999999</v>
      </c>
      <c r="I7" s="112">
        <v>155047.71494000001</v>
      </c>
      <c r="J7" s="112">
        <v>154822.78200000001</v>
      </c>
      <c r="K7" s="112">
        <v>178508.83384000001</v>
      </c>
      <c r="L7" s="112">
        <v>238876.24402000001</v>
      </c>
      <c r="M7" s="112">
        <v>354076.34114999999</v>
      </c>
      <c r="N7" s="112">
        <v>414729.89486</v>
      </c>
      <c r="O7" s="113">
        <v>2951955.5856699999</v>
      </c>
    </row>
    <row r="8" spans="1:15" s="37" customFormat="1" ht="13.8" x14ac:dyDescent="0.25">
      <c r="A8" s="87">
        <v>2023</v>
      </c>
      <c r="B8" s="111" t="s">
        <v>131</v>
      </c>
      <c r="C8" s="112">
        <v>170441.55046999999</v>
      </c>
      <c r="D8" s="112">
        <v>170702.45671</v>
      </c>
      <c r="E8" s="112">
        <v>208492.76095</v>
      </c>
      <c r="F8" s="112">
        <v>168426.20799</v>
      </c>
      <c r="G8" s="112">
        <v>185263.85227</v>
      </c>
      <c r="H8" s="112">
        <v>169892.97667</v>
      </c>
      <c r="I8" s="112">
        <v>185577.39152999999</v>
      </c>
      <c r="J8" s="112">
        <v>222617.66886999999</v>
      </c>
      <c r="K8" s="112">
        <v>218780.30009</v>
      </c>
      <c r="L8" s="112">
        <v>239119.82376</v>
      </c>
      <c r="M8" s="112">
        <v>230440.47914000001</v>
      </c>
      <c r="N8" s="112"/>
      <c r="O8" s="113">
        <v>2169755.46845</v>
      </c>
    </row>
    <row r="9" spans="1:15" ht="13.8" x14ac:dyDescent="0.25">
      <c r="A9" s="86">
        <v>2022</v>
      </c>
      <c r="B9" s="111" t="s">
        <v>131</v>
      </c>
      <c r="C9" s="112">
        <v>172966.68771</v>
      </c>
      <c r="D9" s="112">
        <v>202800.77635999999</v>
      </c>
      <c r="E9" s="112">
        <v>229732.79753000001</v>
      </c>
      <c r="F9" s="112">
        <v>206672.23843999999</v>
      </c>
      <c r="G9" s="112">
        <v>157716.62091999999</v>
      </c>
      <c r="H9" s="112">
        <v>182173.97292</v>
      </c>
      <c r="I9" s="112">
        <v>160742.92937999999</v>
      </c>
      <c r="J9" s="112">
        <v>235788.68835000001</v>
      </c>
      <c r="K9" s="112">
        <v>261484.11749999999</v>
      </c>
      <c r="L9" s="112">
        <v>246193.94370999999</v>
      </c>
      <c r="M9" s="112">
        <v>231119.84904999999</v>
      </c>
      <c r="N9" s="112">
        <v>237137.17118999999</v>
      </c>
      <c r="O9" s="113">
        <v>2524529.7930600001</v>
      </c>
    </row>
    <row r="10" spans="1:15" s="37" customFormat="1" ht="13.8" x14ac:dyDescent="0.25">
      <c r="A10" s="87">
        <v>2023</v>
      </c>
      <c r="B10" s="111" t="s">
        <v>132</v>
      </c>
      <c r="C10" s="112">
        <v>127494.39947999999</v>
      </c>
      <c r="D10" s="112">
        <v>106463.87293</v>
      </c>
      <c r="E10" s="112">
        <v>149170.63036000001</v>
      </c>
      <c r="F10" s="112">
        <v>109047.51317999999</v>
      </c>
      <c r="G10" s="112">
        <v>119619.04162</v>
      </c>
      <c r="H10" s="112">
        <v>111482.29392</v>
      </c>
      <c r="I10" s="112">
        <v>101380.23450999999</v>
      </c>
      <c r="J10" s="112">
        <v>115967.79528000001</v>
      </c>
      <c r="K10" s="112">
        <v>135179.16704</v>
      </c>
      <c r="L10" s="112">
        <v>184020.97210000001</v>
      </c>
      <c r="M10" s="112">
        <v>181579.05088</v>
      </c>
      <c r="N10" s="112"/>
      <c r="O10" s="113">
        <v>1441404.9713000001</v>
      </c>
    </row>
    <row r="11" spans="1:15" ht="13.8" x14ac:dyDescent="0.25">
      <c r="A11" s="86">
        <v>2022</v>
      </c>
      <c r="B11" s="111" t="s">
        <v>132</v>
      </c>
      <c r="C11" s="112">
        <v>119385.47077</v>
      </c>
      <c r="D11" s="112">
        <v>126400.26445</v>
      </c>
      <c r="E11" s="112">
        <v>155057.61134999999</v>
      </c>
      <c r="F11" s="112">
        <v>137975.16302000001</v>
      </c>
      <c r="G11" s="112">
        <v>94664.837509999998</v>
      </c>
      <c r="H11" s="112">
        <v>119035.46713</v>
      </c>
      <c r="I11" s="112">
        <v>74147.693660000004</v>
      </c>
      <c r="J11" s="112">
        <v>105628.14188</v>
      </c>
      <c r="K11" s="112">
        <v>146579.94868</v>
      </c>
      <c r="L11" s="112">
        <v>176556.85975999999</v>
      </c>
      <c r="M11" s="112">
        <v>167762.54707</v>
      </c>
      <c r="N11" s="112">
        <v>145344.91847</v>
      </c>
      <c r="O11" s="113">
        <v>1568538.9237500001</v>
      </c>
    </row>
    <row r="12" spans="1:15" s="37" customFormat="1" ht="13.8" x14ac:dyDescent="0.25">
      <c r="A12" s="87">
        <v>2023</v>
      </c>
      <c r="B12" s="111" t="s">
        <v>133</v>
      </c>
      <c r="C12" s="112">
        <v>141954.89616</v>
      </c>
      <c r="D12" s="112">
        <v>155574.24458</v>
      </c>
      <c r="E12" s="112">
        <v>155777.83470000001</v>
      </c>
      <c r="F12" s="112">
        <v>124195.91894</v>
      </c>
      <c r="G12" s="112">
        <v>142853.85787000001</v>
      </c>
      <c r="H12" s="112">
        <v>118585.45311</v>
      </c>
      <c r="I12" s="112">
        <v>126150.91869999999</v>
      </c>
      <c r="J12" s="112">
        <v>91592.292180000004</v>
      </c>
      <c r="K12" s="112">
        <v>151500.10962</v>
      </c>
      <c r="L12" s="112">
        <v>205323.88428</v>
      </c>
      <c r="M12" s="112">
        <v>214799.36704000001</v>
      </c>
      <c r="N12" s="112"/>
      <c r="O12" s="113">
        <v>1628308.77718</v>
      </c>
    </row>
    <row r="13" spans="1:15" ht="13.8" x14ac:dyDescent="0.25">
      <c r="A13" s="86">
        <v>2022</v>
      </c>
      <c r="B13" s="111" t="s">
        <v>133</v>
      </c>
      <c r="C13" s="112">
        <v>181950.72448999999</v>
      </c>
      <c r="D13" s="112">
        <v>165835.78760000001</v>
      </c>
      <c r="E13" s="112">
        <v>147564.06748999999</v>
      </c>
      <c r="F13" s="112">
        <v>124714.67929</v>
      </c>
      <c r="G13" s="112">
        <v>99421.289829999994</v>
      </c>
      <c r="H13" s="112">
        <v>111564.36086</v>
      </c>
      <c r="I13" s="112">
        <v>85829.990950000007</v>
      </c>
      <c r="J13" s="112">
        <v>90782.418600000005</v>
      </c>
      <c r="K13" s="112">
        <v>135250.18925</v>
      </c>
      <c r="L13" s="112">
        <v>177423.31140999999</v>
      </c>
      <c r="M13" s="112">
        <v>223769.94023000001</v>
      </c>
      <c r="N13" s="112">
        <v>202835.93794999999</v>
      </c>
      <c r="O13" s="113">
        <v>1746942.6979499999</v>
      </c>
    </row>
    <row r="14" spans="1:15" s="37" customFormat="1" ht="13.8" x14ac:dyDescent="0.25">
      <c r="A14" s="87">
        <v>2023</v>
      </c>
      <c r="B14" s="111" t="s">
        <v>134</v>
      </c>
      <c r="C14" s="112">
        <v>119104.41473999999</v>
      </c>
      <c r="D14" s="112">
        <v>81393.866899999994</v>
      </c>
      <c r="E14" s="112">
        <v>91928.388930000001</v>
      </c>
      <c r="F14" s="112">
        <v>84225.148029999997</v>
      </c>
      <c r="G14" s="112">
        <v>103626.08791</v>
      </c>
      <c r="H14" s="112">
        <v>79520.73646</v>
      </c>
      <c r="I14" s="112">
        <v>86320.410749999995</v>
      </c>
      <c r="J14" s="112">
        <v>42495.028660000004</v>
      </c>
      <c r="K14" s="112">
        <v>53863.459600000002</v>
      </c>
      <c r="L14" s="112">
        <v>42063.195870000003</v>
      </c>
      <c r="M14" s="112">
        <v>48203.684119999998</v>
      </c>
      <c r="N14" s="112"/>
      <c r="O14" s="113">
        <v>832744.42197000002</v>
      </c>
    </row>
    <row r="15" spans="1:15" ht="13.8" x14ac:dyDescent="0.25">
      <c r="A15" s="86">
        <v>2022</v>
      </c>
      <c r="B15" s="111" t="s">
        <v>134</v>
      </c>
      <c r="C15" s="112">
        <v>37521.507830000002</v>
      </c>
      <c r="D15" s="112">
        <v>46265.332340000001</v>
      </c>
      <c r="E15" s="112">
        <v>31049.380369999999</v>
      </c>
      <c r="F15" s="112">
        <v>29631.197840000001</v>
      </c>
      <c r="G15" s="112">
        <v>21837.58901</v>
      </c>
      <c r="H15" s="112">
        <v>26325.63495</v>
      </c>
      <c r="I15" s="112">
        <v>24070.12631</v>
      </c>
      <c r="J15" s="112">
        <v>29110.841799999998</v>
      </c>
      <c r="K15" s="112">
        <v>44324.273529999999</v>
      </c>
      <c r="L15" s="112">
        <v>37697.34519</v>
      </c>
      <c r="M15" s="112">
        <v>64223.611640000003</v>
      </c>
      <c r="N15" s="112">
        <v>103405.87989</v>
      </c>
      <c r="O15" s="113">
        <v>495462.72070000001</v>
      </c>
    </row>
    <row r="16" spans="1:15" ht="13.8" x14ac:dyDescent="0.25">
      <c r="A16" s="87">
        <v>2023</v>
      </c>
      <c r="B16" s="111" t="s">
        <v>135</v>
      </c>
      <c r="C16" s="112">
        <v>86086.110459999996</v>
      </c>
      <c r="D16" s="112">
        <v>64822.363810000003</v>
      </c>
      <c r="E16" s="112">
        <v>71187.896110000001</v>
      </c>
      <c r="F16" s="112">
        <v>58280.474829999999</v>
      </c>
      <c r="G16" s="112">
        <v>94991.992450000005</v>
      </c>
      <c r="H16" s="112">
        <v>80637.588019999996</v>
      </c>
      <c r="I16" s="112">
        <v>91732.632410000006</v>
      </c>
      <c r="J16" s="112">
        <v>83292.168380000003</v>
      </c>
      <c r="K16" s="112">
        <v>80306.921660000007</v>
      </c>
      <c r="L16" s="112">
        <v>75895.714399999997</v>
      </c>
      <c r="M16" s="112">
        <v>68185.203630000004</v>
      </c>
      <c r="N16" s="112"/>
      <c r="O16" s="113">
        <v>855419.06616000005</v>
      </c>
    </row>
    <row r="17" spans="1:15" ht="13.8" x14ac:dyDescent="0.25">
      <c r="A17" s="86">
        <v>2022</v>
      </c>
      <c r="B17" s="111" t="s">
        <v>135</v>
      </c>
      <c r="C17" s="112">
        <v>54248.671849999999</v>
      </c>
      <c r="D17" s="112">
        <v>55002.358999999997</v>
      </c>
      <c r="E17" s="112">
        <v>64496.353640000001</v>
      </c>
      <c r="F17" s="112">
        <v>51947.963620000002</v>
      </c>
      <c r="G17" s="112">
        <v>53632.734109999998</v>
      </c>
      <c r="H17" s="112">
        <v>78822.504300000001</v>
      </c>
      <c r="I17" s="112">
        <v>56311.739930000003</v>
      </c>
      <c r="J17" s="112">
        <v>88413.106140000004</v>
      </c>
      <c r="K17" s="112">
        <v>83802.197409999993</v>
      </c>
      <c r="L17" s="112">
        <v>87581.333559999999</v>
      </c>
      <c r="M17" s="112">
        <v>75182.485799999995</v>
      </c>
      <c r="N17" s="112">
        <v>79429.707819999996</v>
      </c>
      <c r="O17" s="113">
        <v>828871.15717999998</v>
      </c>
    </row>
    <row r="18" spans="1:15" ht="13.8" x14ac:dyDescent="0.25">
      <c r="A18" s="87">
        <v>2023</v>
      </c>
      <c r="B18" s="111" t="s">
        <v>136</v>
      </c>
      <c r="C18" s="112">
        <v>13942.906209999999</v>
      </c>
      <c r="D18" s="112">
        <v>16068.542299999999</v>
      </c>
      <c r="E18" s="112">
        <v>18032.499930000002</v>
      </c>
      <c r="F18" s="112">
        <v>14477.681780000001</v>
      </c>
      <c r="G18" s="112">
        <v>13997.55701</v>
      </c>
      <c r="H18" s="112">
        <v>8514.9922299999998</v>
      </c>
      <c r="I18" s="112">
        <v>7353.5853699999998</v>
      </c>
      <c r="J18" s="112">
        <v>7429.0817399999996</v>
      </c>
      <c r="K18" s="112">
        <v>6531.4781000000003</v>
      </c>
      <c r="L18" s="112">
        <v>7645.2929299999996</v>
      </c>
      <c r="M18" s="112">
        <v>9334.0265299999992</v>
      </c>
      <c r="N18" s="112"/>
      <c r="O18" s="113">
        <v>123327.64413</v>
      </c>
    </row>
    <row r="19" spans="1:15" ht="13.8" x14ac:dyDescent="0.25">
      <c r="A19" s="86">
        <v>2022</v>
      </c>
      <c r="B19" s="111" t="s">
        <v>136</v>
      </c>
      <c r="C19" s="112">
        <v>12415.09123</v>
      </c>
      <c r="D19" s="112">
        <v>15693.36544</v>
      </c>
      <c r="E19" s="112">
        <v>17018.63062</v>
      </c>
      <c r="F19" s="112">
        <v>18025.69253</v>
      </c>
      <c r="G19" s="112">
        <v>12424.481959999999</v>
      </c>
      <c r="H19" s="112">
        <v>9079.7731199999998</v>
      </c>
      <c r="I19" s="112">
        <v>5411.4847600000003</v>
      </c>
      <c r="J19" s="112">
        <v>8150.7517200000002</v>
      </c>
      <c r="K19" s="112">
        <v>7678.1554299999998</v>
      </c>
      <c r="L19" s="112">
        <v>8254.6918999999998</v>
      </c>
      <c r="M19" s="112">
        <v>10091.904850000001</v>
      </c>
      <c r="N19" s="112">
        <v>12919.24202</v>
      </c>
      <c r="O19" s="113">
        <v>137163.26558000001</v>
      </c>
    </row>
    <row r="20" spans="1:15" ht="13.8" x14ac:dyDescent="0.25">
      <c r="A20" s="87">
        <v>2023</v>
      </c>
      <c r="B20" s="111" t="s">
        <v>137</v>
      </c>
      <c r="C20" s="114">
        <v>270948.65119</v>
      </c>
      <c r="D20" s="114">
        <v>242539.37667</v>
      </c>
      <c r="E20" s="114">
        <v>306412.23316</v>
      </c>
      <c r="F20" s="114">
        <v>274546.70837000001</v>
      </c>
      <c r="G20" s="114">
        <v>310016.05894999998</v>
      </c>
      <c r="H20" s="112">
        <v>289598.55484</v>
      </c>
      <c r="I20" s="112">
        <v>299245.19647000002</v>
      </c>
      <c r="J20" s="112">
        <v>293786.98972999997</v>
      </c>
      <c r="K20" s="112">
        <v>294390.00935000001</v>
      </c>
      <c r="L20" s="112">
        <v>291841.53931999998</v>
      </c>
      <c r="M20" s="112">
        <v>307281.67664000002</v>
      </c>
      <c r="N20" s="112"/>
      <c r="O20" s="113">
        <v>3180606.9946900001</v>
      </c>
    </row>
    <row r="21" spans="1:15" ht="13.8" x14ac:dyDescent="0.25">
      <c r="A21" s="86">
        <v>2022</v>
      </c>
      <c r="B21" s="111" t="s">
        <v>137</v>
      </c>
      <c r="C21" s="112">
        <v>300295.32032</v>
      </c>
      <c r="D21" s="112">
        <v>316201.99005999998</v>
      </c>
      <c r="E21" s="112">
        <v>380631.50910000002</v>
      </c>
      <c r="F21" s="112">
        <v>382265.55797999998</v>
      </c>
      <c r="G21" s="112">
        <v>301401.84957000002</v>
      </c>
      <c r="H21" s="112">
        <v>369497.39085999998</v>
      </c>
      <c r="I21" s="112">
        <v>318336.14055000001</v>
      </c>
      <c r="J21" s="112">
        <v>323036.57241000002</v>
      </c>
      <c r="K21" s="112">
        <v>355787.51679000002</v>
      </c>
      <c r="L21" s="112">
        <v>308775.10398000001</v>
      </c>
      <c r="M21" s="112">
        <v>355407.83247000002</v>
      </c>
      <c r="N21" s="112">
        <v>351943.73171000002</v>
      </c>
      <c r="O21" s="113">
        <v>4063580.5158000002</v>
      </c>
    </row>
    <row r="22" spans="1:15" ht="13.8" x14ac:dyDescent="0.25">
      <c r="A22" s="87">
        <v>2023</v>
      </c>
      <c r="B22" s="111" t="s">
        <v>138</v>
      </c>
      <c r="C22" s="114">
        <v>623169.43310999998</v>
      </c>
      <c r="D22" s="114">
        <v>575903.55605000001</v>
      </c>
      <c r="E22" s="114">
        <v>758555.62410000002</v>
      </c>
      <c r="F22" s="114">
        <v>626740.22549999994</v>
      </c>
      <c r="G22" s="114">
        <v>729214.35984000005</v>
      </c>
      <c r="H22" s="112">
        <v>664176.35927000002</v>
      </c>
      <c r="I22" s="112">
        <v>607047.21670999995</v>
      </c>
      <c r="J22" s="112">
        <v>677350.60947000002</v>
      </c>
      <c r="K22" s="112">
        <v>680089.14934999996</v>
      </c>
      <c r="L22" s="112">
        <v>676926.17365000001</v>
      </c>
      <c r="M22" s="112">
        <v>690426.0858</v>
      </c>
      <c r="N22" s="112"/>
      <c r="O22" s="113">
        <v>7309598.7928499999</v>
      </c>
    </row>
    <row r="23" spans="1:15" ht="13.8" x14ac:dyDescent="0.25">
      <c r="A23" s="86">
        <v>2022</v>
      </c>
      <c r="B23" s="111" t="s">
        <v>138</v>
      </c>
      <c r="C23" s="112">
        <v>557400.76728000003</v>
      </c>
      <c r="D23" s="114">
        <v>622156.36588000006</v>
      </c>
      <c r="E23" s="112">
        <v>751891.70181</v>
      </c>
      <c r="F23" s="112">
        <v>775660.34239999996</v>
      </c>
      <c r="G23" s="112">
        <v>612460.77609000006</v>
      </c>
      <c r="H23" s="112">
        <v>799352.87908999994</v>
      </c>
      <c r="I23" s="112">
        <v>605383.27394999994</v>
      </c>
      <c r="J23" s="112">
        <v>730779.59597999998</v>
      </c>
      <c r="K23" s="112">
        <v>759405.13135000004</v>
      </c>
      <c r="L23" s="112">
        <v>702849.07897000003</v>
      </c>
      <c r="M23" s="112">
        <v>762443.58614999999</v>
      </c>
      <c r="N23" s="112">
        <v>755251.48901999998</v>
      </c>
      <c r="O23" s="113">
        <v>8435034.9879700001</v>
      </c>
    </row>
    <row r="24" spans="1:15" ht="13.8" x14ac:dyDescent="0.25">
      <c r="A24" s="87">
        <v>2023</v>
      </c>
      <c r="B24" s="110" t="s">
        <v>14</v>
      </c>
      <c r="C24" s="115">
        <f>C26+C28+C30+C32+C34+C36+C38+C40+C42+C44+C46+C48+C50+C52+C54+C56</f>
        <v>13609163.552449999</v>
      </c>
      <c r="D24" s="115">
        <f t="shared" ref="D24:O24" si="2">D26+D28+D30+D32+D34+D36+D38+D40+D42+D44+D46+D48+D50+D52+D54+D56</f>
        <v>13458000.364969997</v>
      </c>
      <c r="E24" s="115">
        <f t="shared" si="2"/>
        <v>17176759.91155</v>
      </c>
      <c r="F24" s="115">
        <f t="shared" si="2"/>
        <v>13786822.0152</v>
      </c>
      <c r="G24" s="115">
        <f t="shared" si="2"/>
        <v>15340111.794230001</v>
      </c>
      <c r="H24" s="115">
        <f t="shared" si="2"/>
        <v>14884429.108969998</v>
      </c>
      <c r="I24" s="115">
        <f t="shared" si="2"/>
        <v>13999561.897349998</v>
      </c>
      <c r="J24" s="115">
        <f t="shared" si="2"/>
        <v>15154141.340190001</v>
      </c>
      <c r="K24" s="115">
        <f t="shared" si="2"/>
        <v>15660778.20788</v>
      </c>
      <c r="L24" s="115">
        <f t="shared" si="2"/>
        <v>15808978.050690003</v>
      </c>
      <c r="M24" s="115">
        <f t="shared" si="2"/>
        <v>16204542.361990003</v>
      </c>
      <c r="N24" s="115"/>
      <c r="O24" s="113">
        <f t="shared" si="2"/>
        <v>165083288.60547</v>
      </c>
    </row>
    <row r="25" spans="1:15" ht="13.8" x14ac:dyDescent="0.25">
      <c r="A25" s="86">
        <v>2022</v>
      </c>
      <c r="B25" s="110" t="s">
        <v>14</v>
      </c>
      <c r="C25" s="115">
        <f>C27+C29+C31+C33+C35+C37+C39+C41+C43+C45+C47+C49+C51+C53+C55+C57</f>
        <v>13084984.931710001</v>
      </c>
      <c r="D25" s="115">
        <f t="shared" ref="D25:O25" si="3">D27+D29+D31+D33+D35+D37+D39+D41+D43+D45+D47+D49+D51+D53+D55+D57</f>
        <v>14949892.70276</v>
      </c>
      <c r="E25" s="115">
        <f t="shared" si="3"/>
        <v>17127813.749140002</v>
      </c>
      <c r="F25" s="115">
        <f t="shared" si="3"/>
        <v>17696694.252690002</v>
      </c>
      <c r="G25" s="115">
        <f t="shared" si="3"/>
        <v>14045158.825920001</v>
      </c>
      <c r="H25" s="115">
        <f t="shared" si="3"/>
        <v>17242390.646149997</v>
      </c>
      <c r="I25" s="115">
        <f t="shared" si="3"/>
        <v>13507997.50537</v>
      </c>
      <c r="J25" s="115">
        <f t="shared" si="3"/>
        <v>15249387.659620002</v>
      </c>
      <c r="K25" s="115">
        <f t="shared" si="3"/>
        <v>16228589.21989</v>
      </c>
      <c r="L25" s="115">
        <f t="shared" si="3"/>
        <v>15003278.676639998</v>
      </c>
      <c r="M25" s="115">
        <f t="shared" si="3"/>
        <v>15435798.037030002</v>
      </c>
      <c r="N25" s="115">
        <f t="shared" si="3"/>
        <v>16129278.551579999</v>
      </c>
      <c r="O25" s="113">
        <f t="shared" si="3"/>
        <v>185701264.75850001</v>
      </c>
    </row>
    <row r="26" spans="1:15" ht="13.8" x14ac:dyDescent="0.25">
      <c r="A26" s="87">
        <v>2023</v>
      </c>
      <c r="B26" s="111" t="s">
        <v>139</v>
      </c>
      <c r="C26" s="112">
        <v>816022.56250999996</v>
      </c>
      <c r="D26" s="112">
        <v>714732.62335999997</v>
      </c>
      <c r="E26" s="112">
        <v>900187.26887999999</v>
      </c>
      <c r="F26" s="112">
        <v>756875.90376999998</v>
      </c>
      <c r="G26" s="112">
        <v>847389.20753999997</v>
      </c>
      <c r="H26" s="112">
        <v>770721.82738999999</v>
      </c>
      <c r="I26" s="112">
        <v>694573.08190999995</v>
      </c>
      <c r="J26" s="112">
        <v>781785.42778000003</v>
      </c>
      <c r="K26" s="112">
        <v>870876.45417000004</v>
      </c>
      <c r="L26" s="112">
        <v>840350.07411000005</v>
      </c>
      <c r="M26" s="112">
        <v>802375.41422999999</v>
      </c>
      <c r="N26" s="112"/>
      <c r="O26" s="113">
        <v>8795889.8456500005</v>
      </c>
    </row>
    <row r="27" spans="1:15" ht="13.8" x14ac:dyDescent="0.25">
      <c r="A27" s="86">
        <v>2022</v>
      </c>
      <c r="B27" s="111" t="s">
        <v>139</v>
      </c>
      <c r="C27" s="112">
        <v>814726.31256999995</v>
      </c>
      <c r="D27" s="112">
        <v>879772.29428999999</v>
      </c>
      <c r="E27" s="112">
        <v>950764.31969999999</v>
      </c>
      <c r="F27" s="112">
        <v>992882.50549999997</v>
      </c>
      <c r="G27" s="112">
        <v>766271.68854</v>
      </c>
      <c r="H27" s="112">
        <v>980776.99295999995</v>
      </c>
      <c r="I27" s="112">
        <v>726344.14720000001</v>
      </c>
      <c r="J27" s="112">
        <v>834290.68918999995</v>
      </c>
      <c r="K27" s="112">
        <v>933340.61598999996</v>
      </c>
      <c r="L27" s="112">
        <v>831448.66772999999</v>
      </c>
      <c r="M27" s="112">
        <v>842532.55041999999</v>
      </c>
      <c r="N27" s="112">
        <v>797035.70111999998</v>
      </c>
      <c r="O27" s="113">
        <v>10350186.48521</v>
      </c>
    </row>
    <row r="28" spans="1:15" ht="13.8" x14ac:dyDescent="0.25">
      <c r="A28" s="87">
        <v>2023</v>
      </c>
      <c r="B28" s="111" t="s">
        <v>140</v>
      </c>
      <c r="C28" s="112">
        <v>177753.89418999999</v>
      </c>
      <c r="D28" s="112">
        <v>171514.28174999999</v>
      </c>
      <c r="E28" s="112">
        <v>219483.32148000001</v>
      </c>
      <c r="F28" s="112">
        <v>146020.73608999999</v>
      </c>
      <c r="G28" s="112">
        <v>149302.74898</v>
      </c>
      <c r="H28" s="112">
        <v>160287.24765999999</v>
      </c>
      <c r="I28" s="112">
        <v>134966.26967000001</v>
      </c>
      <c r="J28" s="112">
        <v>167680.05953</v>
      </c>
      <c r="K28" s="112">
        <v>159291.07229000001</v>
      </c>
      <c r="L28" s="112">
        <v>134805.21749000001</v>
      </c>
      <c r="M28" s="112">
        <v>124422.14999000001</v>
      </c>
      <c r="N28" s="112"/>
      <c r="O28" s="113">
        <v>1745526.9991200001</v>
      </c>
    </row>
    <row r="29" spans="1:15" ht="13.8" x14ac:dyDescent="0.25">
      <c r="A29" s="86">
        <v>2022</v>
      </c>
      <c r="B29" s="111" t="s">
        <v>140</v>
      </c>
      <c r="C29" s="112">
        <v>132687.614</v>
      </c>
      <c r="D29" s="112">
        <v>177382.25305</v>
      </c>
      <c r="E29" s="112">
        <v>191674.08778</v>
      </c>
      <c r="F29" s="112">
        <v>186942.25571999999</v>
      </c>
      <c r="G29" s="112">
        <v>116430.7378</v>
      </c>
      <c r="H29" s="112">
        <v>171938.27655000001</v>
      </c>
      <c r="I29" s="112">
        <v>155306.66952</v>
      </c>
      <c r="J29" s="112">
        <v>190866.79866</v>
      </c>
      <c r="K29" s="112">
        <v>209721.9314</v>
      </c>
      <c r="L29" s="112">
        <v>168268.20879</v>
      </c>
      <c r="M29" s="112">
        <v>173111.74541</v>
      </c>
      <c r="N29" s="112">
        <v>181957.05793000001</v>
      </c>
      <c r="O29" s="113">
        <v>2056287.6366099999</v>
      </c>
    </row>
    <row r="30" spans="1:15" s="37" customFormat="1" ht="13.8" x14ac:dyDescent="0.25">
      <c r="A30" s="87">
        <v>2023</v>
      </c>
      <c r="B30" s="111" t="s">
        <v>141</v>
      </c>
      <c r="C30" s="112">
        <v>209144.68768</v>
      </c>
      <c r="D30" s="112">
        <v>131446.27711</v>
      </c>
      <c r="E30" s="112">
        <v>262216.63101999997</v>
      </c>
      <c r="F30" s="112">
        <v>216365.99752999999</v>
      </c>
      <c r="G30" s="112">
        <v>233627.51775999999</v>
      </c>
      <c r="H30" s="112">
        <v>225469.65090000001</v>
      </c>
      <c r="I30" s="112">
        <v>187538.52763</v>
      </c>
      <c r="J30" s="112">
        <v>233972.07347999999</v>
      </c>
      <c r="K30" s="112">
        <v>256088.3015</v>
      </c>
      <c r="L30" s="112">
        <v>274710.80576999998</v>
      </c>
      <c r="M30" s="112">
        <v>267048.51178</v>
      </c>
      <c r="N30" s="112"/>
      <c r="O30" s="113">
        <v>2497628.9821600001</v>
      </c>
    </row>
    <row r="31" spans="1:15" ht="13.8" x14ac:dyDescent="0.25">
      <c r="A31" s="86">
        <v>2022</v>
      </c>
      <c r="B31" s="111" t="s">
        <v>141</v>
      </c>
      <c r="C31" s="112">
        <v>198477.64064999999</v>
      </c>
      <c r="D31" s="112">
        <v>251000.23457999999</v>
      </c>
      <c r="E31" s="112">
        <v>259243.72829</v>
      </c>
      <c r="F31" s="112">
        <v>262164.34668000002</v>
      </c>
      <c r="G31" s="112">
        <v>157792.49171</v>
      </c>
      <c r="H31" s="112">
        <v>225184.98795000001</v>
      </c>
      <c r="I31" s="112">
        <v>156147.20764000001</v>
      </c>
      <c r="J31" s="112">
        <v>224283.58918000001</v>
      </c>
      <c r="K31" s="112">
        <v>245518.36559999999</v>
      </c>
      <c r="L31" s="112">
        <v>256622.58987</v>
      </c>
      <c r="M31" s="112">
        <v>256407.3983</v>
      </c>
      <c r="N31" s="112">
        <v>260537.56518000001</v>
      </c>
      <c r="O31" s="113">
        <v>2753380.1456300002</v>
      </c>
    </row>
    <row r="32" spans="1:15" ht="13.8" x14ac:dyDescent="0.25">
      <c r="A32" s="87">
        <v>2023</v>
      </c>
      <c r="B32" s="111" t="s">
        <v>142</v>
      </c>
      <c r="C32" s="114">
        <v>2300585.4571099998</v>
      </c>
      <c r="D32" s="114">
        <v>2263061.0295899999</v>
      </c>
      <c r="E32" s="114">
        <v>2881797.1108499998</v>
      </c>
      <c r="F32" s="114">
        <v>2383185.1085199998</v>
      </c>
      <c r="G32" s="114">
        <v>2440457.1449600002</v>
      </c>
      <c r="H32" s="114">
        <v>2385746.0053699999</v>
      </c>
      <c r="I32" s="114">
        <v>2174334.2918099998</v>
      </c>
      <c r="J32" s="114">
        <v>2658969.84185</v>
      </c>
      <c r="K32" s="114">
        <v>2799450.1752399998</v>
      </c>
      <c r="L32" s="114">
        <v>2695860.5395599999</v>
      </c>
      <c r="M32" s="114">
        <v>2878850.4308099998</v>
      </c>
      <c r="N32" s="114"/>
      <c r="O32" s="113">
        <v>27862297.135669999</v>
      </c>
    </row>
    <row r="33" spans="1:15" ht="13.8" x14ac:dyDescent="0.25">
      <c r="A33" s="86">
        <v>2022</v>
      </c>
      <c r="B33" s="111" t="s">
        <v>142</v>
      </c>
      <c r="C33" s="112">
        <v>2140677.5815400002</v>
      </c>
      <c r="D33" s="112">
        <v>2431936.4970100001</v>
      </c>
      <c r="E33" s="112">
        <v>3018845.3198899999</v>
      </c>
      <c r="F33" s="114">
        <v>3329482.90063</v>
      </c>
      <c r="G33" s="114">
        <v>2789086.5466200002</v>
      </c>
      <c r="H33" s="114">
        <v>3166406.9564999999</v>
      </c>
      <c r="I33" s="114">
        <v>2890136.9170499998</v>
      </c>
      <c r="J33" s="114">
        <v>2920920.6393200001</v>
      </c>
      <c r="K33" s="114">
        <v>2929565.2954799999</v>
      </c>
      <c r="L33" s="114">
        <v>2615029.2381699998</v>
      </c>
      <c r="M33" s="114">
        <v>2572270.57724</v>
      </c>
      <c r="N33" s="114">
        <v>2701976.0603999998</v>
      </c>
      <c r="O33" s="113">
        <v>33506334.529849999</v>
      </c>
    </row>
    <row r="34" spans="1:15" ht="13.8" x14ac:dyDescent="0.25">
      <c r="A34" s="87">
        <v>2023</v>
      </c>
      <c r="B34" s="111" t="s">
        <v>143</v>
      </c>
      <c r="C34" s="112">
        <v>1623744.6405499999</v>
      </c>
      <c r="D34" s="112">
        <v>1576694.31981</v>
      </c>
      <c r="E34" s="112">
        <v>1989842.7563100001</v>
      </c>
      <c r="F34" s="112">
        <v>1497644.1638499999</v>
      </c>
      <c r="G34" s="112">
        <v>1647583.8358400001</v>
      </c>
      <c r="H34" s="112">
        <v>1651942.9232300001</v>
      </c>
      <c r="I34" s="112">
        <v>1550701.9734799999</v>
      </c>
      <c r="J34" s="112">
        <v>1669541.54003</v>
      </c>
      <c r="K34" s="112">
        <v>1670988.9576999999</v>
      </c>
      <c r="L34" s="112">
        <v>1494673.1089000001</v>
      </c>
      <c r="M34" s="112">
        <v>1432046.87797</v>
      </c>
      <c r="N34" s="112"/>
      <c r="O34" s="113">
        <v>17805405.09767</v>
      </c>
    </row>
    <row r="35" spans="1:15" ht="13.8" x14ac:dyDescent="0.25">
      <c r="A35" s="86">
        <v>2022</v>
      </c>
      <c r="B35" s="111" t="s">
        <v>143</v>
      </c>
      <c r="C35" s="112">
        <v>1591558.0122100001</v>
      </c>
      <c r="D35" s="112">
        <v>1840227.1335499999</v>
      </c>
      <c r="E35" s="112">
        <v>2014038.1791300001</v>
      </c>
      <c r="F35" s="112">
        <v>2035670.0064399999</v>
      </c>
      <c r="G35" s="112">
        <v>1335833.5803100001</v>
      </c>
      <c r="H35" s="112">
        <v>1965643.8595400001</v>
      </c>
      <c r="I35" s="112">
        <v>1617500.9518299999</v>
      </c>
      <c r="J35" s="112">
        <v>1836844.14206</v>
      </c>
      <c r="K35" s="112">
        <v>1919975.1106799999</v>
      </c>
      <c r="L35" s="112">
        <v>1701759.7744799999</v>
      </c>
      <c r="M35" s="112">
        <v>1630640.8557</v>
      </c>
      <c r="N35" s="112">
        <v>1703957.6196699999</v>
      </c>
      <c r="O35" s="113">
        <v>21193649.2256</v>
      </c>
    </row>
    <row r="36" spans="1:15" ht="13.8" x14ac:dyDescent="0.25">
      <c r="A36" s="87">
        <v>2023</v>
      </c>
      <c r="B36" s="111" t="s">
        <v>144</v>
      </c>
      <c r="C36" s="112">
        <v>2711996.1321999999</v>
      </c>
      <c r="D36" s="112">
        <v>2610329.2798199998</v>
      </c>
      <c r="E36" s="112">
        <v>3284646.9442599998</v>
      </c>
      <c r="F36" s="112">
        <v>2690070.9843000001</v>
      </c>
      <c r="G36" s="112">
        <v>3026168.9661400001</v>
      </c>
      <c r="H36" s="112">
        <v>2986179.9723299998</v>
      </c>
      <c r="I36" s="112">
        <v>2723221.6034200001</v>
      </c>
      <c r="J36" s="112">
        <v>2725885.81507</v>
      </c>
      <c r="K36" s="112">
        <v>2818826.6176999998</v>
      </c>
      <c r="L36" s="112">
        <v>3081578.1294900002</v>
      </c>
      <c r="M36" s="112">
        <v>3172086.7111499999</v>
      </c>
      <c r="N36" s="112"/>
      <c r="O36" s="113">
        <v>31830991.15588</v>
      </c>
    </row>
    <row r="37" spans="1:15" ht="13.8" x14ac:dyDescent="0.25">
      <c r="A37" s="86">
        <v>2022</v>
      </c>
      <c r="B37" s="111" t="s">
        <v>144</v>
      </c>
      <c r="C37" s="112">
        <v>2227430.0556600001</v>
      </c>
      <c r="D37" s="112">
        <v>2537876.19153</v>
      </c>
      <c r="E37" s="112">
        <v>2679350.7283000001</v>
      </c>
      <c r="F37" s="112">
        <v>2742242.9338000002</v>
      </c>
      <c r="G37" s="112">
        <v>2294857.86919</v>
      </c>
      <c r="H37" s="112">
        <v>2768701.8180800001</v>
      </c>
      <c r="I37" s="112">
        <v>2048166.8320200001</v>
      </c>
      <c r="J37" s="112">
        <v>2264566.8483500001</v>
      </c>
      <c r="K37" s="112">
        <v>2751297.0780400001</v>
      </c>
      <c r="L37" s="112">
        <v>2647880.8144700001</v>
      </c>
      <c r="M37" s="112">
        <v>2872036.3347299998</v>
      </c>
      <c r="N37" s="112">
        <v>3141286.03682</v>
      </c>
      <c r="O37" s="113">
        <v>30975693.540989999</v>
      </c>
    </row>
    <row r="38" spans="1:15" ht="13.8" x14ac:dyDescent="0.25">
      <c r="A38" s="87">
        <v>2023</v>
      </c>
      <c r="B38" s="111" t="s">
        <v>145</v>
      </c>
      <c r="C38" s="112">
        <v>20511.080989999999</v>
      </c>
      <c r="D38" s="112">
        <v>48988.009310000001</v>
      </c>
      <c r="E38" s="112">
        <v>108585.76742</v>
      </c>
      <c r="F38" s="112">
        <v>107987.69313</v>
      </c>
      <c r="G38" s="112">
        <v>203809.47146</v>
      </c>
      <c r="H38" s="112">
        <v>185363.21223</v>
      </c>
      <c r="I38" s="112">
        <v>202576.08718999999</v>
      </c>
      <c r="J38" s="112">
        <v>304348.46383999998</v>
      </c>
      <c r="K38" s="112">
        <v>179322.18877000001</v>
      </c>
      <c r="L38" s="112">
        <v>96963.818669999993</v>
      </c>
      <c r="M38" s="112">
        <v>259968.75424000001</v>
      </c>
      <c r="N38" s="112"/>
      <c r="O38" s="113">
        <v>1718424.5472500001</v>
      </c>
    </row>
    <row r="39" spans="1:15" ht="13.8" x14ac:dyDescent="0.25">
      <c r="A39" s="86">
        <v>2022</v>
      </c>
      <c r="B39" s="111" t="s">
        <v>145</v>
      </c>
      <c r="C39" s="112">
        <v>70779.795960000003</v>
      </c>
      <c r="D39" s="112">
        <v>67064.578930000003</v>
      </c>
      <c r="E39" s="112">
        <v>140227.68844</v>
      </c>
      <c r="F39" s="112">
        <v>198881.65714</v>
      </c>
      <c r="G39" s="112">
        <v>100124.42561000001</v>
      </c>
      <c r="H39" s="112">
        <v>101131.22425</v>
      </c>
      <c r="I39" s="112">
        <v>44142.997860000003</v>
      </c>
      <c r="J39" s="112">
        <v>77395.488570000001</v>
      </c>
      <c r="K39" s="112">
        <v>199348.73256</v>
      </c>
      <c r="L39" s="112">
        <v>209571.99903000001</v>
      </c>
      <c r="M39" s="112">
        <v>55079.846700000002</v>
      </c>
      <c r="N39" s="112">
        <v>189314.94339</v>
      </c>
      <c r="O39" s="113">
        <v>1453063.3784399999</v>
      </c>
    </row>
    <row r="40" spans="1:15" ht="13.8" x14ac:dyDescent="0.25">
      <c r="A40" s="87">
        <v>2023</v>
      </c>
      <c r="B40" s="111" t="s">
        <v>146</v>
      </c>
      <c r="C40" s="112">
        <v>1173646.8828799999</v>
      </c>
      <c r="D40" s="112">
        <v>1303259.4447399999</v>
      </c>
      <c r="E40" s="112">
        <v>1511735.4009700001</v>
      </c>
      <c r="F40" s="112">
        <v>1216440.05461</v>
      </c>
      <c r="G40" s="112">
        <v>1379978.24079</v>
      </c>
      <c r="H40" s="112">
        <v>1337550.46154</v>
      </c>
      <c r="I40" s="112">
        <v>1263248.7969200001</v>
      </c>
      <c r="J40" s="112">
        <v>1399572.9755599999</v>
      </c>
      <c r="K40" s="112">
        <v>1399283.5476299999</v>
      </c>
      <c r="L40" s="112">
        <v>1416645.8847699999</v>
      </c>
      <c r="M40" s="112">
        <v>1395670.5324899999</v>
      </c>
      <c r="N40" s="112"/>
      <c r="O40" s="113">
        <v>14797032.222899999</v>
      </c>
    </row>
    <row r="41" spans="1:15" ht="13.8" x14ac:dyDescent="0.25">
      <c r="A41" s="86">
        <v>2022</v>
      </c>
      <c r="B41" s="111" t="s">
        <v>146</v>
      </c>
      <c r="C41" s="112">
        <v>980376.86144999997</v>
      </c>
      <c r="D41" s="112">
        <v>1173474.2985799999</v>
      </c>
      <c r="E41" s="112">
        <v>1365461.8518999999</v>
      </c>
      <c r="F41" s="112">
        <v>1395615.83901</v>
      </c>
      <c r="G41" s="112">
        <v>1064241.48202</v>
      </c>
      <c r="H41" s="112">
        <v>1356580.0254800001</v>
      </c>
      <c r="I41" s="112">
        <v>1024631.0788200001</v>
      </c>
      <c r="J41" s="112">
        <v>1253655.895</v>
      </c>
      <c r="K41" s="112">
        <v>1334616.5833300001</v>
      </c>
      <c r="L41" s="112">
        <v>1320586.8474999999</v>
      </c>
      <c r="M41" s="112">
        <v>1423781.7828500001</v>
      </c>
      <c r="N41" s="112">
        <v>1472991.42989</v>
      </c>
      <c r="O41" s="113">
        <v>15166013.97583</v>
      </c>
    </row>
    <row r="42" spans="1:15" ht="13.8" x14ac:dyDescent="0.25">
      <c r="A42" s="87">
        <v>2023</v>
      </c>
      <c r="B42" s="111" t="s">
        <v>147</v>
      </c>
      <c r="C42" s="112">
        <v>841196.85574999999</v>
      </c>
      <c r="D42" s="112">
        <v>847883.02260000003</v>
      </c>
      <c r="E42" s="112">
        <v>1050259.67922</v>
      </c>
      <c r="F42" s="112">
        <v>882968.34738000005</v>
      </c>
      <c r="G42" s="112">
        <v>922573.44267000002</v>
      </c>
      <c r="H42" s="112">
        <v>976125.07512000005</v>
      </c>
      <c r="I42" s="112">
        <v>831618.68654000002</v>
      </c>
      <c r="J42" s="112">
        <v>972885.27214999998</v>
      </c>
      <c r="K42" s="112">
        <v>1006754.11252</v>
      </c>
      <c r="L42" s="112">
        <v>996331.43422000005</v>
      </c>
      <c r="M42" s="112">
        <v>1020762.50703</v>
      </c>
      <c r="N42" s="112"/>
      <c r="O42" s="113">
        <v>10349358.4352</v>
      </c>
    </row>
    <row r="43" spans="1:15" ht="13.8" x14ac:dyDescent="0.25">
      <c r="A43" s="86">
        <v>2022</v>
      </c>
      <c r="B43" s="111" t="s">
        <v>147</v>
      </c>
      <c r="C43" s="112">
        <v>710623.13197999995</v>
      </c>
      <c r="D43" s="112">
        <v>812964.40657999995</v>
      </c>
      <c r="E43" s="112">
        <v>908444.94969000004</v>
      </c>
      <c r="F43" s="112">
        <v>905617.86228</v>
      </c>
      <c r="G43" s="112">
        <v>719443.06295000005</v>
      </c>
      <c r="H43" s="112">
        <v>903202.12999000004</v>
      </c>
      <c r="I43" s="112">
        <v>720295.57866999996</v>
      </c>
      <c r="J43" s="112">
        <v>847976.47115999996</v>
      </c>
      <c r="K43" s="112">
        <v>946729.31211000006</v>
      </c>
      <c r="L43" s="112">
        <v>851490.25800000003</v>
      </c>
      <c r="M43" s="112">
        <v>1009760.97751</v>
      </c>
      <c r="N43" s="112">
        <v>1024924.05667</v>
      </c>
      <c r="O43" s="113">
        <v>10361472.197590001</v>
      </c>
    </row>
    <row r="44" spans="1:15" ht="13.8" x14ac:dyDescent="0.25">
      <c r="A44" s="87">
        <v>2023</v>
      </c>
      <c r="B44" s="111" t="s">
        <v>148</v>
      </c>
      <c r="C44" s="112">
        <v>1050062.7729</v>
      </c>
      <c r="D44" s="112">
        <v>1001411.93876</v>
      </c>
      <c r="E44" s="112">
        <v>1224513.37589</v>
      </c>
      <c r="F44" s="112">
        <v>997223.86615000002</v>
      </c>
      <c r="G44" s="112">
        <v>1143089.5377799999</v>
      </c>
      <c r="H44" s="112">
        <v>1089624.7625</v>
      </c>
      <c r="I44" s="112">
        <v>987908.36728000001</v>
      </c>
      <c r="J44" s="112">
        <v>1065361.9190100001</v>
      </c>
      <c r="K44" s="112">
        <v>1016438.39455</v>
      </c>
      <c r="L44" s="112">
        <v>972046.53703999997</v>
      </c>
      <c r="M44" s="112">
        <v>977970.40358000004</v>
      </c>
      <c r="N44" s="112"/>
      <c r="O44" s="113">
        <v>11525651.87544</v>
      </c>
    </row>
    <row r="45" spans="1:15" ht="13.8" x14ac:dyDescent="0.25">
      <c r="A45" s="86">
        <v>2022</v>
      </c>
      <c r="B45" s="111" t="s">
        <v>148</v>
      </c>
      <c r="C45" s="112">
        <v>1119856.0573100001</v>
      </c>
      <c r="D45" s="112">
        <v>1241104.3258199999</v>
      </c>
      <c r="E45" s="112">
        <v>1443490.54956</v>
      </c>
      <c r="F45" s="112">
        <v>1496963.6429900001</v>
      </c>
      <c r="G45" s="112">
        <v>1165756.6396900001</v>
      </c>
      <c r="H45" s="112">
        <v>1343438.3547799999</v>
      </c>
      <c r="I45" s="112">
        <v>978544.04180999997</v>
      </c>
      <c r="J45" s="112">
        <v>1131631.1985200001</v>
      </c>
      <c r="K45" s="112">
        <v>1187649.8916799999</v>
      </c>
      <c r="L45" s="112">
        <v>1048139.25584</v>
      </c>
      <c r="M45" s="112">
        <v>1127724.56843</v>
      </c>
      <c r="N45" s="112">
        <v>1095772.14518</v>
      </c>
      <c r="O45" s="113">
        <v>14380070.67161</v>
      </c>
    </row>
    <row r="46" spans="1:15" ht="13.8" x14ac:dyDescent="0.25">
      <c r="A46" s="87">
        <v>2023</v>
      </c>
      <c r="B46" s="111" t="s">
        <v>149</v>
      </c>
      <c r="C46" s="112">
        <v>1105699.5939499999</v>
      </c>
      <c r="D46" s="112">
        <v>1056102.06198</v>
      </c>
      <c r="E46" s="112">
        <v>1388526.29351</v>
      </c>
      <c r="F46" s="112">
        <v>1063460.9768000001</v>
      </c>
      <c r="G46" s="112">
        <v>1249335.4723100001</v>
      </c>
      <c r="H46" s="112">
        <v>1315151.4229600001</v>
      </c>
      <c r="I46" s="112">
        <v>1153759.52333</v>
      </c>
      <c r="J46" s="112">
        <v>1339367.6566699999</v>
      </c>
      <c r="K46" s="112">
        <v>1372427.7029200001</v>
      </c>
      <c r="L46" s="112">
        <v>1318926.92133</v>
      </c>
      <c r="M46" s="112">
        <v>1182620.55168</v>
      </c>
      <c r="N46" s="112"/>
      <c r="O46" s="113">
        <v>13545378.177440001</v>
      </c>
    </row>
    <row r="47" spans="1:15" ht="13.8" x14ac:dyDescent="0.25">
      <c r="A47" s="86">
        <v>2022</v>
      </c>
      <c r="B47" s="111" t="s">
        <v>149</v>
      </c>
      <c r="C47" s="112">
        <v>1623907.8937899999</v>
      </c>
      <c r="D47" s="112">
        <v>1746698.6198</v>
      </c>
      <c r="E47" s="112">
        <v>2254350.3941299999</v>
      </c>
      <c r="F47" s="112">
        <v>2016288.0705599999</v>
      </c>
      <c r="G47" s="112">
        <v>1903111.08714</v>
      </c>
      <c r="H47" s="112">
        <v>2283458.2668699999</v>
      </c>
      <c r="I47" s="112">
        <v>1596973.6671500001</v>
      </c>
      <c r="J47" s="112">
        <v>1804223.83433</v>
      </c>
      <c r="K47" s="112">
        <v>1754835.0504300001</v>
      </c>
      <c r="L47" s="112">
        <v>1376173.6589899999</v>
      </c>
      <c r="M47" s="112">
        <v>1337396.81651</v>
      </c>
      <c r="N47" s="112">
        <v>1327494.9132600001</v>
      </c>
      <c r="O47" s="113">
        <v>21024912.27296</v>
      </c>
    </row>
    <row r="48" spans="1:15" ht="13.8" x14ac:dyDescent="0.25">
      <c r="A48" s="87">
        <v>2023</v>
      </c>
      <c r="B48" s="111" t="s">
        <v>150</v>
      </c>
      <c r="C48" s="112">
        <v>360462.28898999997</v>
      </c>
      <c r="D48" s="112">
        <v>354125.73582</v>
      </c>
      <c r="E48" s="112">
        <v>438196.80982999998</v>
      </c>
      <c r="F48" s="112">
        <v>373599.58103</v>
      </c>
      <c r="G48" s="112">
        <v>450033.32088000001</v>
      </c>
      <c r="H48" s="112">
        <v>412001.04162999999</v>
      </c>
      <c r="I48" s="112">
        <v>371915.01912000001</v>
      </c>
      <c r="J48" s="112">
        <v>395263.7193</v>
      </c>
      <c r="K48" s="112">
        <v>382944.94912</v>
      </c>
      <c r="L48" s="112">
        <v>365049.95977999998</v>
      </c>
      <c r="M48" s="112">
        <v>347385.65918999998</v>
      </c>
      <c r="N48" s="112"/>
      <c r="O48" s="113">
        <v>4250978.0846899999</v>
      </c>
    </row>
    <row r="49" spans="1:15" ht="13.8" x14ac:dyDescent="0.25">
      <c r="A49" s="86">
        <v>2022</v>
      </c>
      <c r="B49" s="111" t="s">
        <v>150</v>
      </c>
      <c r="C49" s="112">
        <v>353650.46789000003</v>
      </c>
      <c r="D49" s="112">
        <v>428029.62461</v>
      </c>
      <c r="E49" s="112">
        <v>512983.46048000001</v>
      </c>
      <c r="F49" s="112">
        <v>565765.46421000001</v>
      </c>
      <c r="G49" s="112">
        <v>444256.31745999999</v>
      </c>
      <c r="H49" s="112">
        <v>522786.63435000001</v>
      </c>
      <c r="I49" s="112">
        <v>416802.49142999999</v>
      </c>
      <c r="J49" s="112">
        <v>473859.94527999999</v>
      </c>
      <c r="K49" s="112">
        <v>458797.53444000002</v>
      </c>
      <c r="L49" s="112">
        <v>413607.78064000001</v>
      </c>
      <c r="M49" s="112">
        <v>416755.06638999999</v>
      </c>
      <c r="N49" s="112">
        <v>439725.59570000001</v>
      </c>
      <c r="O49" s="113">
        <v>5447020.3828800004</v>
      </c>
    </row>
    <row r="50" spans="1:15" ht="13.8" x14ac:dyDescent="0.25">
      <c r="A50" s="87">
        <v>2023</v>
      </c>
      <c r="B50" s="111" t="s">
        <v>151</v>
      </c>
      <c r="C50" s="112">
        <v>414228.29746999999</v>
      </c>
      <c r="D50" s="112">
        <v>525446.51521999994</v>
      </c>
      <c r="E50" s="112">
        <v>737564.16877999995</v>
      </c>
      <c r="F50" s="112">
        <v>477350.15331000002</v>
      </c>
      <c r="G50" s="112">
        <v>459144.10941999999</v>
      </c>
      <c r="H50" s="112">
        <v>439002.99524999998</v>
      </c>
      <c r="I50" s="112">
        <v>496892.45447</v>
      </c>
      <c r="J50" s="112">
        <v>461441.58123000001</v>
      </c>
      <c r="K50" s="112">
        <v>692718.32478999998</v>
      </c>
      <c r="L50" s="112">
        <v>995125.82568000001</v>
      </c>
      <c r="M50" s="112">
        <v>1250953.3071099999</v>
      </c>
      <c r="N50" s="112"/>
      <c r="O50" s="113">
        <v>6949867.7327300003</v>
      </c>
    </row>
    <row r="51" spans="1:15" ht="13.8" x14ac:dyDescent="0.25">
      <c r="A51" s="86">
        <v>2022</v>
      </c>
      <c r="B51" s="111" t="s">
        <v>151</v>
      </c>
      <c r="C51" s="112">
        <v>358702.97214999999</v>
      </c>
      <c r="D51" s="112">
        <v>490368.09152999998</v>
      </c>
      <c r="E51" s="112">
        <v>434421.48194000003</v>
      </c>
      <c r="F51" s="112">
        <v>528467.88006999996</v>
      </c>
      <c r="G51" s="112">
        <v>352247.50109999999</v>
      </c>
      <c r="H51" s="112">
        <v>532181.44374000002</v>
      </c>
      <c r="I51" s="112">
        <v>370694.84694999998</v>
      </c>
      <c r="J51" s="112">
        <v>500628.32678</v>
      </c>
      <c r="K51" s="112">
        <v>602816.76728999999</v>
      </c>
      <c r="L51" s="112">
        <v>534980.29251000006</v>
      </c>
      <c r="M51" s="112">
        <v>604023.04359999998</v>
      </c>
      <c r="N51" s="112">
        <v>547013.78835000005</v>
      </c>
      <c r="O51" s="113">
        <v>5856546.4360100003</v>
      </c>
    </row>
    <row r="52" spans="1:15" ht="13.8" x14ac:dyDescent="0.25">
      <c r="A52" s="87">
        <v>2023</v>
      </c>
      <c r="B52" s="111" t="s">
        <v>152</v>
      </c>
      <c r="C52" s="112">
        <v>278884.94871000003</v>
      </c>
      <c r="D52" s="112">
        <v>287110.67463999998</v>
      </c>
      <c r="E52" s="112">
        <v>505697.54947999999</v>
      </c>
      <c r="F52" s="112">
        <v>417259.74021999998</v>
      </c>
      <c r="G52" s="112">
        <v>549934.81740000006</v>
      </c>
      <c r="H52" s="112">
        <v>332637.27938999998</v>
      </c>
      <c r="I52" s="112">
        <v>657172.97959999996</v>
      </c>
      <c r="J52" s="112">
        <v>375762.79655000003</v>
      </c>
      <c r="K52" s="112">
        <v>430316.97447999998</v>
      </c>
      <c r="L52" s="112">
        <v>514622.53152000002</v>
      </c>
      <c r="M52" s="112">
        <v>484906.60855</v>
      </c>
      <c r="N52" s="112"/>
      <c r="O52" s="113">
        <v>4834306.9005399998</v>
      </c>
    </row>
    <row r="53" spans="1:15" ht="13.8" x14ac:dyDescent="0.25">
      <c r="A53" s="86">
        <v>2022</v>
      </c>
      <c r="B53" s="111" t="s">
        <v>152</v>
      </c>
      <c r="C53" s="112">
        <v>295374.95462999999</v>
      </c>
      <c r="D53" s="112">
        <v>325086.05401000002</v>
      </c>
      <c r="E53" s="112">
        <v>326941.74854</v>
      </c>
      <c r="F53" s="112">
        <v>390461.09840999998</v>
      </c>
      <c r="G53" s="112">
        <v>330384.31631000002</v>
      </c>
      <c r="H53" s="112">
        <v>286911.48207999999</v>
      </c>
      <c r="I53" s="112">
        <v>294368.00948000001</v>
      </c>
      <c r="J53" s="112">
        <v>333532.23485000001</v>
      </c>
      <c r="K53" s="112">
        <v>166231.57717999999</v>
      </c>
      <c r="L53" s="112">
        <v>464523.28284</v>
      </c>
      <c r="M53" s="112">
        <v>503256.20325999998</v>
      </c>
      <c r="N53" s="112">
        <v>647435.86632000003</v>
      </c>
      <c r="O53" s="113">
        <v>4364506.8279100005</v>
      </c>
    </row>
    <row r="54" spans="1:15" ht="13.8" x14ac:dyDescent="0.25">
      <c r="A54" s="87">
        <v>2023</v>
      </c>
      <c r="B54" s="111" t="s">
        <v>153</v>
      </c>
      <c r="C54" s="112">
        <v>525223.45657000004</v>
      </c>
      <c r="D54" s="112">
        <v>565895.15046000003</v>
      </c>
      <c r="E54" s="112">
        <v>673506.83365000004</v>
      </c>
      <c r="F54" s="112">
        <v>560368.70851000003</v>
      </c>
      <c r="G54" s="112">
        <v>637683.96030000004</v>
      </c>
      <c r="H54" s="112">
        <v>616625.23147</v>
      </c>
      <c r="I54" s="112">
        <v>569134.23497999995</v>
      </c>
      <c r="J54" s="112">
        <v>602302.19813999999</v>
      </c>
      <c r="K54" s="112">
        <v>605050.43449999997</v>
      </c>
      <c r="L54" s="112">
        <v>611287.26236000005</v>
      </c>
      <c r="M54" s="112">
        <v>607473.94218999997</v>
      </c>
      <c r="N54" s="112"/>
      <c r="O54" s="113">
        <v>6574551.4131300002</v>
      </c>
    </row>
    <row r="55" spans="1:15" ht="13.8" x14ac:dyDescent="0.25">
      <c r="A55" s="86">
        <v>2022</v>
      </c>
      <c r="B55" s="111" t="s">
        <v>153</v>
      </c>
      <c r="C55" s="112">
        <v>457957.73116999998</v>
      </c>
      <c r="D55" s="112">
        <v>536898.83403999999</v>
      </c>
      <c r="E55" s="112">
        <v>616156.92067000002</v>
      </c>
      <c r="F55" s="112">
        <v>634958.22169999999</v>
      </c>
      <c r="G55" s="112">
        <v>494690.45110000001</v>
      </c>
      <c r="H55" s="112">
        <v>619959.08288</v>
      </c>
      <c r="I55" s="112">
        <v>458391.49213999999</v>
      </c>
      <c r="J55" s="112">
        <v>544490.96169999999</v>
      </c>
      <c r="K55" s="112">
        <v>576740.81547000003</v>
      </c>
      <c r="L55" s="112">
        <v>551121.03616000002</v>
      </c>
      <c r="M55" s="112">
        <v>598845.03720999998</v>
      </c>
      <c r="N55" s="112">
        <v>586343.28162999998</v>
      </c>
      <c r="O55" s="113">
        <v>6676553.8658699999</v>
      </c>
    </row>
    <row r="56" spans="1:15" ht="13.8" x14ac:dyDescent="0.25">
      <c r="A56" s="87">
        <v>2023</v>
      </c>
      <c r="B56" s="111" t="s">
        <v>154</v>
      </c>
      <c r="C56" s="112"/>
      <c r="D56" s="112"/>
      <c r="E56" s="112"/>
      <c r="F56" s="112"/>
      <c r="G56" s="112"/>
      <c r="H56" s="112"/>
      <c r="I56" s="112"/>
      <c r="J56" s="112"/>
      <c r="K56" s="112"/>
      <c r="L56" s="112"/>
      <c r="M56" s="112"/>
      <c r="N56" s="112"/>
      <c r="O56" s="113"/>
    </row>
    <row r="57" spans="1:15" ht="13.8" x14ac:dyDescent="0.25">
      <c r="A57" s="86">
        <v>2022</v>
      </c>
      <c r="B57" s="111" t="s">
        <v>154</v>
      </c>
      <c r="C57" s="112">
        <v>8197.8487499999992</v>
      </c>
      <c r="D57" s="112">
        <v>10009.26485</v>
      </c>
      <c r="E57" s="112">
        <v>11418.340700000001</v>
      </c>
      <c r="F57" s="112">
        <v>14289.56755</v>
      </c>
      <c r="G57" s="112">
        <v>10630.62837</v>
      </c>
      <c r="H57" s="112">
        <v>14089.11015</v>
      </c>
      <c r="I57" s="112">
        <v>9550.5758000000005</v>
      </c>
      <c r="J57" s="112">
        <v>10220.596670000001</v>
      </c>
      <c r="K57" s="112">
        <v>11404.558209999999</v>
      </c>
      <c r="L57" s="112">
        <v>12074.97162</v>
      </c>
      <c r="M57" s="112">
        <v>12175.232770000001</v>
      </c>
      <c r="N57" s="112">
        <v>11512.49007</v>
      </c>
      <c r="O57" s="113">
        <v>135573.18551000001</v>
      </c>
    </row>
    <row r="58" spans="1:15" ht="13.8" x14ac:dyDescent="0.25">
      <c r="A58" s="87">
        <v>2023</v>
      </c>
      <c r="B58" s="110" t="s">
        <v>31</v>
      </c>
      <c r="C58" s="115">
        <f>C60</f>
        <v>441306.82462999999</v>
      </c>
      <c r="D58" s="115">
        <f t="shared" ref="D58:O58" si="4">D60</f>
        <v>397254.84522000002</v>
      </c>
      <c r="E58" s="115">
        <f t="shared" si="4"/>
        <v>478851.44981999998</v>
      </c>
      <c r="F58" s="115">
        <f t="shared" si="4"/>
        <v>467165.44588999997</v>
      </c>
      <c r="G58" s="115">
        <f t="shared" si="4"/>
        <v>546209.96944999998</v>
      </c>
      <c r="H58" s="115">
        <f t="shared" si="4"/>
        <v>482721.04359000002</v>
      </c>
      <c r="I58" s="115">
        <f t="shared" si="4"/>
        <v>462900.0919</v>
      </c>
      <c r="J58" s="115">
        <f t="shared" si="4"/>
        <v>495711.68640000001</v>
      </c>
      <c r="K58" s="115">
        <f t="shared" si="4"/>
        <v>487183.19845000003</v>
      </c>
      <c r="L58" s="115">
        <f t="shared" si="4"/>
        <v>498761.28876000002</v>
      </c>
      <c r="M58" s="115">
        <f t="shared" si="4"/>
        <v>483272.34194000001</v>
      </c>
      <c r="N58" s="115"/>
      <c r="O58" s="113">
        <f t="shared" si="4"/>
        <v>5241338.1860499997</v>
      </c>
    </row>
    <row r="59" spans="1:15" ht="13.8" x14ac:dyDescent="0.25">
      <c r="A59" s="86">
        <v>2022</v>
      </c>
      <c r="B59" s="110" t="s">
        <v>31</v>
      </c>
      <c r="C59" s="115">
        <f>C61</f>
        <v>497849.89552999998</v>
      </c>
      <c r="D59" s="115">
        <f t="shared" ref="D59:O59" si="5">D61</f>
        <v>471704.26270999998</v>
      </c>
      <c r="E59" s="115">
        <f t="shared" si="5"/>
        <v>554613.88878000004</v>
      </c>
      <c r="F59" s="115">
        <f t="shared" si="5"/>
        <v>704145.15989999997</v>
      </c>
      <c r="G59" s="115">
        <f t="shared" si="5"/>
        <v>533041.87158000004</v>
      </c>
      <c r="H59" s="115">
        <f t="shared" si="5"/>
        <v>594051.50404999999</v>
      </c>
      <c r="I59" s="115">
        <f t="shared" si="5"/>
        <v>487987.18544999999</v>
      </c>
      <c r="J59" s="115">
        <f t="shared" si="5"/>
        <v>593089.54356999998</v>
      </c>
      <c r="K59" s="115">
        <f t="shared" si="5"/>
        <v>537861.99407999997</v>
      </c>
      <c r="L59" s="115">
        <f t="shared" si="5"/>
        <v>462008.54527</v>
      </c>
      <c r="M59" s="115">
        <f t="shared" si="5"/>
        <v>503422.24767000001</v>
      </c>
      <c r="N59" s="115">
        <f t="shared" si="5"/>
        <v>515296.55952000001</v>
      </c>
      <c r="O59" s="113">
        <f t="shared" si="5"/>
        <v>6455072.6581100002</v>
      </c>
    </row>
    <row r="60" spans="1:15" ht="13.8" x14ac:dyDescent="0.25">
      <c r="A60" s="87">
        <v>2023</v>
      </c>
      <c r="B60" s="111" t="s">
        <v>155</v>
      </c>
      <c r="C60" s="112">
        <v>441306.82462999999</v>
      </c>
      <c r="D60" s="112">
        <v>397254.84522000002</v>
      </c>
      <c r="E60" s="112">
        <v>478851.44981999998</v>
      </c>
      <c r="F60" s="112">
        <v>467165.44588999997</v>
      </c>
      <c r="G60" s="112">
        <v>546209.96944999998</v>
      </c>
      <c r="H60" s="112">
        <v>482721.04359000002</v>
      </c>
      <c r="I60" s="112">
        <v>462900.0919</v>
      </c>
      <c r="J60" s="112">
        <v>495711.68640000001</v>
      </c>
      <c r="K60" s="112">
        <v>487183.19845000003</v>
      </c>
      <c r="L60" s="112">
        <v>498761.28876000002</v>
      </c>
      <c r="M60" s="112">
        <v>483272.34194000001</v>
      </c>
      <c r="N60" s="112"/>
      <c r="O60" s="113">
        <v>5241338.1860499997</v>
      </c>
    </row>
    <row r="61" spans="1:15" ht="14.4" thickBot="1" x14ac:dyDescent="0.3">
      <c r="A61" s="86">
        <v>2022</v>
      </c>
      <c r="B61" s="111" t="s">
        <v>155</v>
      </c>
      <c r="C61" s="112">
        <v>497849.89552999998</v>
      </c>
      <c r="D61" s="112">
        <v>471704.26270999998</v>
      </c>
      <c r="E61" s="112">
        <v>554613.88878000004</v>
      </c>
      <c r="F61" s="112">
        <v>704145.15989999997</v>
      </c>
      <c r="G61" s="112">
        <v>533041.87158000004</v>
      </c>
      <c r="H61" s="112">
        <v>594051.50404999999</v>
      </c>
      <c r="I61" s="112">
        <v>487987.18544999999</v>
      </c>
      <c r="J61" s="112">
        <v>593089.54356999998</v>
      </c>
      <c r="K61" s="112">
        <v>537861.99407999997</v>
      </c>
      <c r="L61" s="112">
        <v>462008.54527</v>
      </c>
      <c r="M61" s="112">
        <v>503422.24767000001</v>
      </c>
      <c r="N61" s="112">
        <v>515296.55952000001</v>
      </c>
      <c r="O61" s="113">
        <v>6455072.6581100002</v>
      </c>
    </row>
    <row r="62" spans="1:15" s="32" customFormat="1" ht="15" customHeight="1" thickBot="1" x14ac:dyDescent="0.25">
      <c r="A62" s="116">
        <v>2002</v>
      </c>
      <c r="B62" s="117" t="s">
        <v>40</v>
      </c>
      <c r="C62" s="118">
        <v>2607319.6609999998</v>
      </c>
      <c r="D62" s="118">
        <v>2383772.9539999999</v>
      </c>
      <c r="E62" s="118">
        <v>2918943.5210000002</v>
      </c>
      <c r="F62" s="118">
        <v>2742857.9219999998</v>
      </c>
      <c r="G62" s="118">
        <v>3000325.2429999998</v>
      </c>
      <c r="H62" s="118">
        <v>2770693.8810000001</v>
      </c>
      <c r="I62" s="118">
        <v>3103851.8620000002</v>
      </c>
      <c r="J62" s="118">
        <v>2975888.9739999999</v>
      </c>
      <c r="K62" s="118">
        <v>3218206.861</v>
      </c>
      <c r="L62" s="118">
        <v>3501128.02</v>
      </c>
      <c r="M62" s="118">
        <v>3593604.8960000002</v>
      </c>
      <c r="N62" s="118">
        <v>3242495.2340000002</v>
      </c>
      <c r="O62" s="119">
        <f>SUM(C62:N62)</f>
        <v>36059089.028999999</v>
      </c>
    </row>
    <row r="63" spans="1:15" s="32" customFormat="1" ht="15" customHeight="1" thickBot="1" x14ac:dyDescent="0.25">
      <c r="A63" s="116">
        <v>2003</v>
      </c>
      <c r="B63" s="117" t="s">
        <v>40</v>
      </c>
      <c r="C63" s="118">
        <v>3533705.5819999999</v>
      </c>
      <c r="D63" s="118">
        <v>2923460.39</v>
      </c>
      <c r="E63" s="118">
        <v>3908255.9909999999</v>
      </c>
      <c r="F63" s="118">
        <v>3662183.449</v>
      </c>
      <c r="G63" s="118">
        <v>3860471.3</v>
      </c>
      <c r="H63" s="118">
        <v>3796113.5219999999</v>
      </c>
      <c r="I63" s="118">
        <v>4236114.2640000004</v>
      </c>
      <c r="J63" s="118">
        <v>3828726.17</v>
      </c>
      <c r="K63" s="118">
        <v>4114677.523</v>
      </c>
      <c r="L63" s="118">
        <v>4824388.2589999996</v>
      </c>
      <c r="M63" s="118">
        <v>3969697.4580000001</v>
      </c>
      <c r="N63" s="118">
        <v>4595042.3940000003</v>
      </c>
      <c r="O63" s="119">
        <f t="shared" ref="O63:O81" si="6">SUM(C63:N63)</f>
        <v>47252836.302000001</v>
      </c>
    </row>
    <row r="64" spans="1:15" s="32" customFormat="1" ht="15" customHeight="1" thickBot="1" x14ac:dyDescent="0.25">
      <c r="A64" s="116">
        <v>2004</v>
      </c>
      <c r="B64" s="117" t="s">
        <v>40</v>
      </c>
      <c r="C64" s="118">
        <v>4619660.84</v>
      </c>
      <c r="D64" s="118">
        <v>3664503.0430000001</v>
      </c>
      <c r="E64" s="118">
        <v>5218042.1770000001</v>
      </c>
      <c r="F64" s="118">
        <v>5072462.9939999999</v>
      </c>
      <c r="G64" s="118">
        <v>5170061.6050000004</v>
      </c>
      <c r="H64" s="118">
        <v>5284383.2860000003</v>
      </c>
      <c r="I64" s="118">
        <v>5632138.7980000004</v>
      </c>
      <c r="J64" s="118">
        <v>4707491.284</v>
      </c>
      <c r="K64" s="118">
        <v>5656283.5209999997</v>
      </c>
      <c r="L64" s="118">
        <v>5867342.1210000003</v>
      </c>
      <c r="M64" s="118">
        <v>5733908.9759999998</v>
      </c>
      <c r="N64" s="118">
        <v>6540874.1749999998</v>
      </c>
      <c r="O64" s="119">
        <f t="shared" si="6"/>
        <v>63167152.819999993</v>
      </c>
    </row>
    <row r="65" spans="1:15" s="32" customFormat="1" ht="15" customHeight="1" thickBot="1" x14ac:dyDescent="0.25">
      <c r="A65" s="116">
        <v>2005</v>
      </c>
      <c r="B65" s="117" t="s">
        <v>40</v>
      </c>
      <c r="C65" s="118">
        <v>4997279.7240000004</v>
      </c>
      <c r="D65" s="118">
        <v>5651741.2520000003</v>
      </c>
      <c r="E65" s="118">
        <v>6591859.2180000003</v>
      </c>
      <c r="F65" s="118">
        <v>6128131.8779999996</v>
      </c>
      <c r="G65" s="118">
        <v>5977226.2170000002</v>
      </c>
      <c r="H65" s="118">
        <v>6038534.3669999996</v>
      </c>
      <c r="I65" s="118">
        <v>5763466.3530000001</v>
      </c>
      <c r="J65" s="118">
        <v>5552867.2120000003</v>
      </c>
      <c r="K65" s="118">
        <v>6814268.9409999996</v>
      </c>
      <c r="L65" s="118">
        <v>6772178.5690000001</v>
      </c>
      <c r="M65" s="118">
        <v>5942575.7819999997</v>
      </c>
      <c r="N65" s="118">
        <v>7246278.6299999999</v>
      </c>
      <c r="O65" s="119">
        <f t="shared" si="6"/>
        <v>73476408.142999992</v>
      </c>
    </row>
    <row r="66" spans="1:15" s="32" customFormat="1" ht="15" customHeight="1" thickBot="1" x14ac:dyDescent="0.25">
      <c r="A66" s="116">
        <v>2006</v>
      </c>
      <c r="B66" s="117" t="s">
        <v>40</v>
      </c>
      <c r="C66" s="118">
        <v>5133048.8810000001</v>
      </c>
      <c r="D66" s="118">
        <v>6058251.2790000001</v>
      </c>
      <c r="E66" s="118">
        <v>7411101.659</v>
      </c>
      <c r="F66" s="118">
        <v>6456090.2609999999</v>
      </c>
      <c r="G66" s="118">
        <v>7041543.2470000004</v>
      </c>
      <c r="H66" s="118">
        <v>7815434.6220000004</v>
      </c>
      <c r="I66" s="118">
        <v>7067411.4790000003</v>
      </c>
      <c r="J66" s="118">
        <v>6811202.4100000001</v>
      </c>
      <c r="K66" s="118">
        <v>7606551.0949999997</v>
      </c>
      <c r="L66" s="118">
        <v>6888812.5489999996</v>
      </c>
      <c r="M66" s="118">
        <v>8641474.5559999999</v>
      </c>
      <c r="N66" s="118">
        <v>8603753.4800000004</v>
      </c>
      <c r="O66" s="119">
        <f t="shared" si="6"/>
        <v>85534675.517999992</v>
      </c>
    </row>
    <row r="67" spans="1:15" s="32" customFormat="1" ht="15" customHeight="1" thickBot="1" x14ac:dyDescent="0.25">
      <c r="A67" s="116">
        <v>2007</v>
      </c>
      <c r="B67" s="117" t="s">
        <v>40</v>
      </c>
      <c r="C67" s="118">
        <v>6564559.7929999996</v>
      </c>
      <c r="D67" s="118">
        <v>7656951.608</v>
      </c>
      <c r="E67" s="118">
        <v>8957851.6209999993</v>
      </c>
      <c r="F67" s="118">
        <v>8313312.0049999999</v>
      </c>
      <c r="G67" s="118">
        <v>9147620.0419999994</v>
      </c>
      <c r="H67" s="118">
        <v>8980247.4370000008</v>
      </c>
      <c r="I67" s="118">
        <v>8937741.591</v>
      </c>
      <c r="J67" s="118">
        <v>8736689.0920000002</v>
      </c>
      <c r="K67" s="118">
        <v>9038743.8959999997</v>
      </c>
      <c r="L67" s="118">
        <v>9895216.6219999995</v>
      </c>
      <c r="M67" s="118">
        <v>11318798.220000001</v>
      </c>
      <c r="N67" s="118">
        <v>9724017.977</v>
      </c>
      <c r="O67" s="119">
        <f t="shared" si="6"/>
        <v>107271749.90399998</v>
      </c>
    </row>
    <row r="68" spans="1:15" s="32" customFormat="1" ht="15" customHeight="1" thickBot="1" x14ac:dyDescent="0.25">
      <c r="A68" s="116">
        <v>2008</v>
      </c>
      <c r="B68" s="117" t="s">
        <v>40</v>
      </c>
      <c r="C68" s="118">
        <v>10632207.040999999</v>
      </c>
      <c r="D68" s="118">
        <v>11077899.119999999</v>
      </c>
      <c r="E68" s="118">
        <v>11428587.233999999</v>
      </c>
      <c r="F68" s="118">
        <v>11363963.503</v>
      </c>
      <c r="G68" s="118">
        <v>12477968.699999999</v>
      </c>
      <c r="H68" s="118">
        <v>11770634.384</v>
      </c>
      <c r="I68" s="118">
        <v>12595426.863</v>
      </c>
      <c r="J68" s="118">
        <v>11046830.085999999</v>
      </c>
      <c r="K68" s="118">
        <v>12793148.034</v>
      </c>
      <c r="L68" s="118">
        <v>9722708.7899999991</v>
      </c>
      <c r="M68" s="118">
        <v>9395872.8969999999</v>
      </c>
      <c r="N68" s="118">
        <v>7721948.9740000004</v>
      </c>
      <c r="O68" s="119">
        <f t="shared" si="6"/>
        <v>132027195.626</v>
      </c>
    </row>
    <row r="69" spans="1:15" s="32" customFormat="1" ht="15" customHeight="1" thickBot="1" x14ac:dyDescent="0.25">
      <c r="A69" s="116">
        <v>2009</v>
      </c>
      <c r="B69" s="117" t="s">
        <v>40</v>
      </c>
      <c r="C69" s="118">
        <v>7884493.5240000002</v>
      </c>
      <c r="D69" s="118">
        <v>8435115.8340000007</v>
      </c>
      <c r="E69" s="118">
        <v>8155485.0810000002</v>
      </c>
      <c r="F69" s="118">
        <v>7561696.2829999998</v>
      </c>
      <c r="G69" s="118">
        <v>7346407.5279999999</v>
      </c>
      <c r="H69" s="118">
        <v>8329692.7829999998</v>
      </c>
      <c r="I69" s="118">
        <v>9055733.6710000001</v>
      </c>
      <c r="J69" s="118">
        <v>7839908.8420000002</v>
      </c>
      <c r="K69" s="118">
        <v>8480708.3870000001</v>
      </c>
      <c r="L69" s="118">
        <v>10095768.029999999</v>
      </c>
      <c r="M69" s="118">
        <v>8903010.773</v>
      </c>
      <c r="N69" s="118">
        <v>10054591.867000001</v>
      </c>
      <c r="O69" s="119">
        <f t="shared" si="6"/>
        <v>102142612.603</v>
      </c>
    </row>
    <row r="70" spans="1:15" s="32" customFormat="1" ht="15" customHeight="1" thickBot="1" x14ac:dyDescent="0.25">
      <c r="A70" s="116">
        <v>2010</v>
      </c>
      <c r="B70" s="117" t="s">
        <v>40</v>
      </c>
      <c r="C70" s="118">
        <v>7828748.0580000002</v>
      </c>
      <c r="D70" s="118">
        <v>8263237.8140000002</v>
      </c>
      <c r="E70" s="118">
        <v>9886488.1710000001</v>
      </c>
      <c r="F70" s="118">
        <v>9396006.6539999992</v>
      </c>
      <c r="G70" s="118">
        <v>9799958.1170000006</v>
      </c>
      <c r="H70" s="118">
        <v>9542907.6439999994</v>
      </c>
      <c r="I70" s="118">
        <v>9564682.5449999999</v>
      </c>
      <c r="J70" s="118">
        <v>8523451.9729999993</v>
      </c>
      <c r="K70" s="118">
        <v>8909230.5209999997</v>
      </c>
      <c r="L70" s="118">
        <v>10963586.27</v>
      </c>
      <c r="M70" s="118">
        <v>9382369.7180000003</v>
      </c>
      <c r="N70" s="118">
        <v>11822551.698999999</v>
      </c>
      <c r="O70" s="119">
        <f t="shared" si="6"/>
        <v>113883219.18399999</v>
      </c>
    </row>
    <row r="71" spans="1:15" s="32" customFormat="1" ht="15" customHeight="1" thickBot="1" x14ac:dyDescent="0.25">
      <c r="A71" s="116">
        <v>2011</v>
      </c>
      <c r="B71" s="117" t="s">
        <v>40</v>
      </c>
      <c r="C71" s="118">
        <v>9551084.6390000004</v>
      </c>
      <c r="D71" s="118">
        <v>10059126.307</v>
      </c>
      <c r="E71" s="118">
        <v>11811085.16</v>
      </c>
      <c r="F71" s="118">
        <v>11873269.447000001</v>
      </c>
      <c r="G71" s="118">
        <v>10943364.372</v>
      </c>
      <c r="H71" s="118">
        <v>11349953.558</v>
      </c>
      <c r="I71" s="118">
        <v>11860004.271</v>
      </c>
      <c r="J71" s="118">
        <v>11245124.657</v>
      </c>
      <c r="K71" s="118">
        <v>10750626.098999999</v>
      </c>
      <c r="L71" s="118">
        <v>11907219.297</v>
      </c>
      <c r="M71" s="118">
        <v>11078524.743000001</v>
      </c>
      <c r="N71" s="118">
        <v>12477486.279999999</v>
      </c>
      <c r="O71" s="119">
        <f t="shared" si="6"/>
        <v>134906868.83000001</v>
      </c>
    </row>
    <row r="72" spans="1:15" ht="13.8" thickBot="1" x14ac:dyDescent="0.3">
      <c r="A72" s="116">
        <v>2012</v>
      </c>
      <c r="B72" s="117" t="s">
        <v>40</v>
      </c>
      <c r="C72" s="118">
        <v>10348187.165999999</v>
      </c>
      <c r="D72" s="118">
        <v>11748000.124</v>
      </c>
      <c r="E72" s="118">
        <v>13208572.977</v>
      </c>
      <c r="F72" s="118">
        <v>12630226.718</v>
      </c>
      <c r="G72" s="118">
        <v>13131530.960999999</v>
      </c>
      <c r="H72" s="118">
        <v>13231198.687999999</v>
      </c>
      <c r="I72" s="118">
        <v>12830675.307</v>
      </c>
      <c r="J72" s="118">
        <v>12831394.572000001</v>
      </c>
      <c r="K72" s="118">
        <v>12952651.721999999</v>
      </c>
      <c r="L72" s="118">
        <v>13190769.654999999</v>
      </c>
      <c r="M72" s="118">
        <v>13753052.493000001</v>
      </c>
      <c r="N72" s="118">
        <v>12605476.173</v>
      </c>
      <c r="O72" s="119">
        <f t="shared" si="6"/>
        <v>152461736.55599999</v>
      </c>
    </row>
    <row r="73" spans="1:15" ht="13.8" thickBot="1" x14ac:dyDescent="0.3">
      <c r="A73" s="116">
        <v>2013</v>
      </c>
      <c r="B73" s="117" t="s">
        <v>40</v>
      </c>
      <c r="C73" s="118">
        <v>11481521.079</v>
      </c>
      <c r="D73" s="118">
        <v>12385690.909</v>
      </c>
      <c r="E73" s="118">
        <v>13122058.141000001</v>
      </c>
      <c r="F73" s="118">
        <v>12468202.903000001</v>
      </c>
      <c r="G73" s="118">
        <v>13277209.017000001</v>
      </c>
      <c r="H73" s="118">
        <v>12399973.961999999</v>
      </c>
      <c r="I73" s="118">
        <v>13059519.685000001</v>
      </c>
      <c r="J73" s="118">
        <v>11118300.903000001</v>
      </c>
      <c r="K73" s="118">
        <v>13060371.039000001</v>
      </c>
      <c r="L73" s="118">
        <v>12053704.638</v>
      </c>
      <c r="M73" s="118">
        <v>14201227.351</v>
      </c>
      <c r="N73" s="118">
        <v>13174857.460000001</v>
      </c>
      <c r="O73" s="119">
        <f t="shared" si="6"/>
        <v>151802637.08700001</v>
      </c>
    </row>
    <row r="74" spans="1:15" ht="13.8" thickBot="1" x14ac:dyDescent="0.3">
      <c r="A74" s="116">
        <v>2014</v>
      </c>
      <c r="B74" s="117" t="s">
        <v>40</v>
      </c>
      <c r="C74" s="118">
        <v>12399761.948000001</v>
      </c>
      <c r="D74" s="118">
        <v>13053292.493000001</v>
      </c>
      <c r="E74" s="118">
        <v>14680110.779999999</v>
      </c>
      <c r="F74" s="118">
        <v>13371185.664000001</v>
      </c>
      <c r="G74" s="118">
        <v>13681906.159</v>
      </c>
      <c r="H74" s="118">
        <v>12880924.245999999</v>
      </c>
      <c r="I74" s="118">
        <v>13344776.958000001</v>
      </c>
      <c r="J74" s="118">
        <v>11386828.925000001</v>
      </c>
      <c r="K74" s="118">
        <v>13583120.905999999</v>
      </c>
      <c r="L74" s="118">
        <v>12891630.102</v>
      </c>
      <c r="M74" s="118">
        <v>13067348.107000001</v>
      </c>
      <c r="N74" s="118">
        <v>13269271.402000001</v>
      </c>
      <c r="O74" s="119">
        <f t="shared" si="6"/>
        <v>157610157.69</v>
      </c>
    </row>
    <row r="75" spans="1:15" ht="13.8" thickBot="1" x14ac:dyDescent="0.3">
      <c r="A75" s="116">
        <v>2015</v>
      </c>
      <c r="B75" s="117" t="s">
        <v>40</v>
      </c>
      <c r="C75" s="118">
        <v>12301766.75</v>
      </c>
      <c r="D75" s="118">
        <v>12231860.140000001</v>
      </c>
      <c r="E75" s="118">
        <v>12519910.437999999</v>
      </c>
      <c r="F75" s="118">
        <v>13349346.866</v>
      </c>
      <c r="G75" s="118">
        <v>11080385.127</v>
      </c>
      <c r="H75" s="118">
        <v>11949647.085999999</v>
      </c>
      <c r="I75" s="118">
        <v>11129358.973999999</v>
      </c>
      <c r="J75" s="118">
        <v>11022045.344000001</v>
      </c>
      <c r="K75" s="118">
        <v>11581703.842</v>
      </c>
      <c r="L75" s="118">
        <v>13240039.088</v>
      </c>
      <c r="M75" s="118">
        <v>11681989.013</v>
      </c>
      <c r="N75" s="118">
        <v>11750818.76</v>
      </c>
      <c r="O75" s="119">
        <f t="shared" si="6"/>
        <v>143838871.428</v>
      </c>
    </row>
    <row r="76" spans="1:15" ht="13.8" thickBot="1" x14ac:dyDescent="0.3">
      <c r="A76" s="116">
        <v>2016</v>
      </c>
      <c r="B76" s="117" t="s">
        <v>40</v>
      </c>
      <c r="C76" s="118">
        <v>9546115.4000000004</v>
      </c>
      <c r="D76" s="118">
        <v>12366388.057</v>
      </c>
      <c r="E76" s="118">
        <v>12757672.093</v>
      </c>
      <c r="F76" s="118">
        <v>11950497.685000001</v>
      </c>
      <c r="G76" s="118">
        <v>12098611.067</v>
      </c>
      <c r="H76" s="118">
        <v>12864154.060000001</v>
      </c>
      <c r="I76" s="118">
        <v>9850124.8719999995</v>
      </c>
      <c r="J76" s="118">
        <v>11830762.82</v>
      </c>
      <c r="K76" s="118">
        <v>10901638.452</v>
      </c>
      <c r="L76" s="118">
        <v>12796159.91</v>
      </c>
      <c r="M76" s="118">
        <v>12786936.247</v>
      </c>
      <c r="N76" s="118">
        <v>12780523.145</v>
      </c>
      <c r="O76" s="119">
        <f t="shared" si="6"/>
        <v>142529583.80799997</v>
      </c>
    </row>
    <row r="77" spans="1:15" ht="13.8" thickBot="1" x14ac:dyDescent="0.3">
      <c r="A77" s="116">
        <v>2017</v>
      </c>
      <c r="B77" s="117" t="s">
        <v>40</v>
      </c>
      <c r="C77" s="118">
        <v>11247585.677000133</v>
      </c>
      <c r="D77" s="118">
        <v>12089908.933999483</v>
      </c>
      <c r="E77" s="118">
        <v>14470814.05899963</v>
      </c>
      <c r="F77" s="118">
        <v>12859938.790999187</v>
      </c>
      <c r="G77" s="118">
        <v>13582079.73099998</v>
      </c>
      <c r="H77" s="118">
        <v>13125306.943999315</v>
      </c>
      <c r="I77" s="118">
        <v>12612074.05599888</v>
      </c>
      <c r="J77" s="118">
        <v>13248462.990000026</v>
      </c>
      <c r="K77" s="118">
        <v>11810080.804999635</v>
      </c>
      <c r="L77" s="118">
        <v>13912699.49399944</v>
      </c>
      <c r="M77" s="118">
        <v>14188323.115998682</v>
      </c>
      <c r="N77" s="118">
        <v>13845665.816998869</v>
      </c>
      <c r="O77" s="119">
        <f t="shared" si="6"/>
        <v>156992940.41399324</v>
      </c>
    </row>
    <row r="78" spans="1:15" ht="13.8" thickBot="1" x14ac:dyDescent="0.3">
      <c r="A78" s="116">
        <v>2018</v>
      </c>
      <c r="B78" s="117" t="s">
        <v>40</v>
      </c>
      <c r="C78" s="118">
        <v>13080096.762</v>
      </c>
      <c r="D78" s="118">
        <v>13827132.654999999</v>
      </c>
      <c r="E78" s="118">
        <v>16338253.918</v>
      </c>
      <c r="F78" s="118">
        <v>14530822.873</v>
      </c>
      <c r="G78" s="118">
        <v>15166648.044</v>
      </c>
      <c r="H78" s="118">
        <v>13657091.159</v>
      </c>
      <c r="I78" s="118">
        <v>14771360.698000001</v>
      </c>
      <c r="J78" s="118">
        <v>12926754.198999999</v>
      </c>
      <c r="K78" s="118">
        <v>15247368.846000001</v>
      </c>
      <c r="L78" s="118">
        <v>16590652.49</v>
      </c>
      <c r="M78" s="118">
        <v>16386878.392999999</v>
      </c>
      <c r="N78" s="118">
        <v>14645696.251</v>
      </c>
      <c r="O78" s="119">
        <f t="shared" si="6"/>
        <v>177168756.28799999</v>
      </c>
    </row>
    <row r="79" spans="1:15" ht="13.8" thickBot="1" x14ac:dyDescent="0.3">
      <c r="A79" s="116">
        <v>2019</v>
      </c>
      <c r="B79" s="117" t="s">
        <v>40</v>
      </c>
      <c r="C79" s="118">
        <v>13874826.012</v>
      </c>
      <c r="D79" s="118">
        <v>14323043.041999999</v>
      </c>
      <c r="E79" s="118">
        <v>16335862.397</v>
      </c>
      <c r="F79" s="118">
        <v>15340619.824999999</v>
      </c>
      <c r="G79" s="118">
        <v>16855105.096999999</v>
      </c>
      <c r="H79" s="118">
        <v>11634653.880999999</v>
      </c>
      <c r="I79" s="118">
        <v>15932004.723999999</v>
      </c>
      <c r="J79" s="118">
        <v>13222876.222999999</v>
      </c>
      <c r="K79" s="118">
        <v>15273579.960999999</v>
      </c>
      <c r="L79" s="118">
        <v>16410781.68</v>
      </c>
      <c r="M79" s="118">
        <v>16242650.391000001</v>
      </c>
      <c r="N79" s="118">
        <v>15386718.469000001</v>
      </c>
      <c r="O79" s="119">
        <f t="shared" si="6"/>
        <v>180832721.70199999</v>
      </c>
    </row>
    <row r="80" spans="1:15" ht="13.8" thickBot="1" x14ac:dyDescent="0.3">
      <c r="A80" s="116">
        <v>2020</v>
      </c>
      <c r="B80" s="117" t="s">
        <v>40</v>
      </c>
      <c r="C80" s="118">
        <v>14701346.982000001</v>
      </c>
      <c r="D80" s="118">
        <v>14608289.785</v>
      </c>
      <c r="E80" s="118">
        <v>13353075.963</v>
      </c>
      <c r="F80" s="118">
        <v>8978290.7589999996</v>
      </c>
      <c r="G80" s="118">
        <v>9957512.1809999999</v>
      </c>
      <c r="H80" s="118">
        <v>13460251.822000001</v>
      </c>
      <c r="I80" s="118">
        <v>14890653.468</v>
      </c>
      <c r="J80" s="118">
        <v>12456453.472999999</v>
      </c>
      <c r="K80" s="118">
        <v>15990797.705</v>
      </c>
      <c r="L80" s="118">
        <v>17315266.203000002</v>
      </c>
      <c r="M80" s="118">
        <v>16088682.231000001</v>
      </c>
      <c r="N80" s="118">
        <v>17837134.738000002</v>
      </c>
      <c r="O80" s="119">
        <f t="shared" si="6"/>
        <v>169637755.31000003</v>
      </c>
    </row>
    <row r="81" spans="1:15" ht="13.8" thickBot="1" x14ac:dyDescent="0.3">
      <c r="A81" s="116">
        <v>2021</v>
      </c>
      <c r="B81" s="117" t="s">
        <v>40</v>
      </c>
      <c r="C81" s="118">
        <v>15306487.643915899</v>
      </c>
      <c r="D81" s="118">
        <v>15777151.373676499</v>
      </c>
      <c r="E81" s="118">
        <v>18125533.345878098</v>
      </c>
      <c r="F81" s="118">
        <v>18106582.520971801</v>
      </c>
      <c r="G81" s="118">
        <v>18587253.5966384</v>
      </c>
      <c r="H81" s="118">
        <v>19036800.670268498</v>
      </c>
      <c r="I81" s="118">
        <v>19020902.292177301</v>
      </c>
      <c r="J81" s="118">
        <v>18681996.8976386</v>
      </c>
      <c r="K81" s="118">
        <v>19984264.497713201</v>
      </c>
      <c r="L81" s="118">
        <v>21100833.1277362</v>
      </c>
      <c r="M81" s="118">
        <v>20749365.9948617</v>
      </c>
      <c r="N81" s="118">
        <v>21316881.481321499</v>
      </c>
      <c r="O81" s="119">
        <f t="shared" si="6"/>
        <v>225794053.44279772</v>
      </c>
    </row>
    <row r="82" spans="1:15" ht="13.8" thickBot="1" x14ac:dyDescent="0.3">
      <c r="A82" s="116">
        <v>2022</v>
      </c>
      <c r="B82" s="117" t="s">
        <v>40</v>
      </c>
      <c r="C82" s="118">
        <v>17553745.067000002</v>
      </c>
      <c r="D82" s="118">
        <v>19904331.120000001</v>
      </c>
      <c r="E82" s="118">
        <v>22609642.478</v>
      </c>
      <c r="F82" s="118">
        <v>23330991.125</v>
      </c>
      <c r="G82" s="118">
        <v>18931811.633000001</v>
      </c>
      <c r="H82" s="118">
        <v>23359482.375999998</v>
      </c>
      <c r="I82" s="118">
        <v>18536547.530999999</v>
      </c>
      <c r="J82" s="118">
        <v>21275849.662</v>
      </c>
      <c r="K82" s="118">
        <v>22596774.302000001</v>
      </c>
      <c r="L82" s="118">
        <v>21300785.131999999</v>
      </c>
      <c r="M82" s="118">
        <v>21871038.612</v>
      </c>
      <c r="N82" s="118">
        <v>22898748.625</v>
      </c>
      <c r="O82" s="119">
        <f t="shared" ref="O82" si="7">SUM(C82:N82)</f>
        <v>254169747.66300002</v>
      </c>
    </row>
    <row r="83" spans="1:15" x14ac:dyDescent="0.25">
      <c r="A83" s="116">
        <v>2023</v>
      </c>
      <c r="B83" s="139" t="s">
        <v>40</v>
      </c>
      <c r="C83" s="140">
        <v>19324434.962000001</v>
      </c>
      <c r="D83" s="140">
        <v>18570365.999000002</v>
      </c>
      <c r="E83" s="140">
        <v>23561732.524</v>
      </c>
      <c r="F83" s="140">
        <v>19257407.634</v>
      </c>
      <c r="G83" s="140">
        <v>21634743.463</v>
      </c>
      <c r="H83" s="140">
        <v>20833515.473000001</v>
      </c>
      <c r="I83" s="140">
        <v>19807744.943</v>
      </c>
      <c r="J83" s="140">
        <v>21581826.848000001</v>
      </c>
      <c r="K83" s="140">
        <v>22461016.252</v>
      </c>
      <c r="L83" s="140">
        <v>22871099.568999998</v>
      </c>
      <c r="M83" s="150">
        <v>23011477.504000001</v>
      </c>
      <c r="N83" s="140"/>
      <c r="O83" s="141">
        <f t="shared" ref="O83" si="8">SUM(C83:N83)</f>
        <v>232915365.171</v>
      </c>
    </row>
    <row r="84" spans="1:15" x14ac:dyDescent="0.25">
      <c r="C84" s="35"/>
    </row>
  </sheetData>
  <autoFilter ref="B1:O83" xr:uid="{441269D5-1A00-469C-94BF-0477DEE085F9}"/>
  <pageMargins left="0.59055118110236227" right="0.35433070866141736" top="0.23622047244094491" bottom="0.19685039370078741" header="0" footer="0"/>
  <pageSetup paperSize="9" scale="60" orientation="landscape" horizontalDpi="4294967293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2:D92"/>
  <sheetViews>
    <sheetView showGridLines="0" workbookViewId="0">
      <selection activeCell="H5" sqref="H5"/>
    </sheetView>
  </sheetViews>
  <sheetFormatPr defaultColWidth="9.21875" defaultRowHeight="13.2" x14ac:dyDescent="0.25"/>
  <cols>
    <col min="1" max="1" width="29.21875" customWidth="1"/>
    <col min="2" max="2" width="20" style="36" customWidth="1"/>
    <col min="3" max="3" width="17.5546875" style="36" customWidth="1"/>
    <col min="4" max="4" width="9.21875" bestFit="1" customWidth="1"/>
  </cols>
  <sheetData>
    <row r="2" spans="1:4" ht="24.6" customHeight="1" x14ac:dyDescent="0.35">
      <c r="A2" s="157" t="s">
        <v>62</v>
      </c>
      <c r="B2" s="157"/>
      <c r="C2" s="157"/>
      <c r="D2" s="157"/>
    </row>
    <row r="3" spans="1:4" ht="15.6" x14ac:dyDescent="0.3">
      <c r="A3" s="156" t="s">
        <v>63</v>
      </c>
      <c r="B3" s="156"/>
      <c r="C3" s="156"/>
      <c r="D3" s="156"/>
    </row>
    <row r="4" spans="1:4" x14ac:dyDescent="0.25">
      <c r="A4" s="120"/>
      <c r="B4" s="121"/>
      <c r="C4" s="121"/>
      <c r="D4" s="120"/>
    </row>
    <row r="5" spans="1:4" x14ac:dyDescent="0.25">
      <c r="A5" s="122" t="s">
        <v>64</v>
      </c>
      <c r="B5" s="123" t="s">
        <v>156</v>
      </c>
      <c r="C5" s="123" t="s">
        <v>157</v>
      </c>
      <c r="D5" s="124" t="s">
        <v>65</v>
      </c>
    </row>
    <row r="6" spans="1:4" x14ac:dyDescent="0.25">
      <c r="A6" s="125" t="s">
        <v>158</v>
      </c>
      <c r="B6" s="126">
        <v>49.529299999999999</v>
      </c>
      <c r="C6" s="126">
        <v>27176.7</v>
      </c>
      <c r="D6" s="132">
        <f t="shared" ref="D6:D15" si="0">(C6-B6)/B6</f>
        <v>547.69945668523485</v>
      </c>
    </row>
    <row r="7" spans="1:4" x14ac:dyDescent="0.25">
      <c r="A7" s="125" t="s">
        <v>159</v>
      </c>
      <c r="B7" s="126">
        <v>280.84482000000003</v>
      </c>
      <c r="C7" s="126">
        <v>5847.0913700000001</v>
      </c>
      <c r="D7" s="132">
        <f t="shared" si="0"/>
        <v>19.819651827653434</v>
      </c>
    </row>
    <row r="8" spans="1:4" x14ac:dyDescent="0.25">
      <c r="A8" s="125" t="s">
        <v>160</v>
      </c>
      <c r="B8" s="126">
        <v>88.427549999999997</v>
      </c>
      <c r="C8" s="126">
        <v>1211.2331200000001</v>
      </c>
      <c r="D8" s="132">
        <f t="shared" si="0"/>
        <v>12.697463290569512</v>
      </c>
    </row>
    <row r="9" spans="1:4" x14ac:dyDescent="0.25">
      <c r="A9" s="125" t="s">
        <v>161</v>
      </c>
      <c r="B9" s="126">
        <v>37.675199999999997</v>
      </c>
      <c r="C9" s="126">
        <v>242.35597999999999</v>
      </c>
      <c r="D9" s="132">
        <f t="shared" si="0"/>
        <v>5.4327722215144183</v>
      </c>
    </row>
    <row r="10" spans="1:4" x14ac:dyDescent="0.25">
      <c r="A10" s="125" t="s">
        <v>162</v>
      </c>
      <c r="B10" s="126">
        <v>1079.16074</v>
      </c>
      <c r="C10" s="126">
        <v>5698.5834699999996</v>
      </c>
      <c r="D10" s="132">
        <f t="shared" si="0"/>
        <v>4.2805696674992078</v>
      </c>
    </row>
    <row r="11" spans="1:4" x14ac:dyDescent="0.25">
      <c r="A11" s="125" t="s">
        <v>163</v>
      </c>
      <c r="B11" s="126">
        <v>31.836680000000001</v>
      </c>
      <c r="C11" s="126">
        <v>164.54998000000001</v>
      </c>
      <c r="D11" s="132">
        <f t="shared" si="0"/>
        <v>4.1685659434338005</v>
      </c>
    </row>
    <row r="12" spans="1:4" x14ac:dyDescent="0.25">
      <c r="A12" s="125" t="s">
        <v>164</v>
      </c>
      <c r="B12" s="126">
        <v>31.103999999999999</v>
      </c>
      <c r="C12" s="126">
        <v>148.82187999999999</v>
      </c>
      <c r="D12" s="132">
        <f t="shared" si="0"/>
        <v>3.7846540637860082</v>
      </c>
    </row>
    <row r="13" spans="1:4" x14ac:dyDescent="0.25">
      <c r="A13" s="125" t="s">
        <v>165</v>
      </c>
      <c r="B13" s="126">
        <v>114.39654</v>
      </c>
      <c r="C13" s="126">
        <v>544.78625</v>
      </c>
      <c r="D13" s="132">
        <f t="shared" si="0"/>
        <v>3.7622616033666749</v>
      </c>
    </row>
    <row r="14" spans="1:4" x14ac:dyDescent="0.25">
      <c r="A14" s="125" t="s">
        <v>166</v>
      </c>
      <c r="B14" s="126">
        <v>3591.0717599999998</v>
      </c>
      <c r="C14" s="126">
        <v>14794.106299999999</v>
      </c>
      <c r="D14" s="132">
        <f t="shared" si="0"/>
        <v>3.1196910807485509</v>
      </c>
    </row>
    <row r="15" spans="1:4" x14ac:dyDescent="0.25">
      <c r="A15" s="125" t="s">
        <v>167</v>
      </c>
      <c r="B15" s="126">
        <v>9311.4341100000001</v>
      </c>
      <c r="C15" s="126">
        <v>36667.743840000003</v>
      </c>
      <c r="D15" s="132">
        <f t="shared" si="0"/>
        <v>2.9379265757377517</v>
      </c>
    </row>
    <row r="16" spans="1:4" x14ac:dyDescent="0.25">
      <c r="A16" s="127"/>
      <c r="B16" s="121"/>
      <c r="C16" s="121"/>
      <c r="D16" s="128"/>
    </row>
    <row r="17" spans="1:4" x14ac:dyDescent="0.25">
      <c r="A17" s="129"/>
      <c r="B17" s="121"/>
      <c r="C17" s="121"/>
      <c r="D17" s="120"/>
    </row>
    <row r="18" spans="1:4" ht="19.2" x14ac:dyDescent="0.35">
      <c r="A18" s="157" t="s">
        <v>66</v>
      </c>
      <c r="B18" s="157"/>
      <c r="C18" s="157"/>
      <c r="D18" s="157"/>
    </row>
    <row r="19" spans="1:4" ht="15.6" x14ac:dyDescent="0.3">
      <c r="A19" s="156" t="s">
        <v>67</v>
      </c>
      <c r="B19" s="156"/>
      <c r="C19" s="156"/>
      <c r="D19" s="156"/>
    </row>
    <row r="20" spans="1:4" x14ac:dyDescent="0.25">
      <c r="A20" s="130"/>
      <c r="B20" s="121"/>
      <c r="C20" s="121"/>
      <c r="D20" s="120"/>
    </row>
    <row r="21" spans="1:4" x14ac:dyDescent="0.25">
      <c r="A21" s="122" t="s">
        <v>64</v>
      </c>
      <c r="B21" s="123" t="s">
        <v>156</v>
      </c>
      <c r="C21" s="123" t="s">
        <v>157</v>
      </c>
      <c r="D21" s="124" t="s">
        <v>65</v>
      </c>
    </row>
    <row r="22" spans="1:4" x14ac:dyDescent="0.25">
      <c r="A22" s="125" t="s">
        <v>168</v>
      </c>
      <c r="B22" s="126">
        <v>1556319.0640400001</v>
      </c>
      <c r="C22" s="126">
        <v>1512402.64637</v>
      </c>
      <c r="D22" s="132">
        <f t="shared" ref="D22:D31" si="1">(C22-B22)/B22</f>
        <v>-2.8218132569807923E-2</v>
      </c>
    </row>
    <row r="23" spans="1:4" x14ac:dyDescent="0.25">
      <c r="A23" s="125" t="s">
        <v>169</v>
      </c>
      <c r="B23" s="126">
        <v>402420.28103999997</v>
      </c>
      <c r="C23" s="126">
        <v>1124218.6029099999</v>
      </c>
      <c r="D23" s="132">
        <f t="shared" si="1"/>
        <v>1.7936430042854978</v>
      </c>
    </row>
    <row r="24" spans="1:4" x14ac:dyDescent="0.25">
      <c r="A24" s="125" t="s">
        <v>170</v>
      </c>
      <c r="B24" s="126">
        <v>1211004.51143</v>
      </c>
      <c r="C24" s="126">
        <v>1067991.5375099999</v>
      </c>
      <c r="D24" s="132">
        <f t="shared" si="1"/>
        <v>-0.11809450135831855</v>
      </c>
    </row>
    <row r="25" spans="1:4" x14ac:dyDescent="0.25">
      <c r="A25" s="125" t="s">
        <v>171</v>
      </c>
      <c r="B25" s="126">
        <v>993644.44712000003</v>
      </c>
      <c r="C25" s="126">
        <v>1049142.21291</v>
      </c>
      <c r="D25" s="132">
        <f t="shared" si="1"/>
        <v>5.5852740837888111E-2</v>
      </c>
    </row>
    <row r="26" spans="1:4" x14ac:dyDescent="0.25">
      <c r="A26" s="125" t="s">
        <v>172</v>
      </c>
      <c r="B26" s="126">
        <v>1000993.28639</v>
      </c>
      <c r="C26" s="126">
        <v>972013.26720999996</v>
      </c>
      <c r="D26" s="132">
        <f t="shared" si="1"/>
        <v>-2.8951262285198853E-2</v>
      </c>
    </row>
    <row r="27" spans="1:4" x14ac:dyDescent="0.25">
      <c r="A27" s="125" t="s">
        <v>173</v>
      </c>
      <c r="B27" s="126">
        <v>974561.82035000005</v>
      </c>
      <c r="C27" s="126">
        <v>967082.17653000006</v>
      </c>
      <c r="D27" s="132">
        <f t="shared" si="1"/>
        <v>-7.6748787648112356E-3</v>
      </c>
    </row>
    <row r="28" spans="1:4" x14ac:dyDescent="0.25">
      <c r="A28" s="125" t="s">
        <v>174</v>
      </c>
      <c r="B28" s="126">
        <v>683790.24976999999</v>
      </c>
      <c r="C28" s="126">
        <v>848713.40853999997</v>
      </c>
      <c r="D28" s="132">
        <f t="shared" si="1"/>
        <v>0.24118969058929052</v>
      </c>
    </row>
    <row r="29" spans="1:4" x14ac:dyDescent="0.25">
      <c r="A29" s="125" t="s">
        <v>175</v>
      </c>
      <c r="B29" s="126">
        <v>927003.58247000002</v>
      </c>
      <c r="C29" s="126">
        <v>813252.57536000002</v>
      </c>
      <c r="D29" s="132">
        <f t="shared" si="1"/>
        <v>-0.12270827131747493</v>
      </c>
    </row>
    <row r="30" spans="1:4" x14ac:dyDescent="0.25">
      <c r="A30" s="125" t="s">
        <v>176</v>
      </c>
      <c r="B30" s="126">
        <v>728608.76833999995</v>
      </c>
      <c r="C30" s="126">
        <v>768423.79113999999</v>
      </c>
      <c r="D30" s="132">
        <f t="shared" si="1"/>
        <v>5.4645269903505538E-2</v>
      </c>
    </row>
    <row r="31" spans="1:4" x14ac:dyDescent="0.25">
      <c r="A31" s="125" t="s">
        <v>177</v>
      </c>
      <c r="B31" s="126">
        <v>593630.80223999999</v>
      </c>
      <c r="C31" s="126">
        <v>652928.06256999995</v>
      </c>
      <c r="D31" s="132">
        <f t="shared" si="1"/>
        <v>9.9889123182706027E-2</v>
      </c>
    </row>
    <row r="32" spans="1:4" x14ac:dyDescent="0.25">
      <c r="A32" s="120"/>
      <c r="B32" s="121"/>
      <c r="C32" s="121"/>
      <c r="D32" s="120"/>
    </row>
    <row r="33" spans="1:4" ht="19.2" x14ac:dyDescent="0.35">
      <c r="A33" s="157" t="s">
        <v>68</v>
      </c>
      <c r="B33" s="157"/>
      <c r="C33" s="157"/>
      <c r="D33" s="157"/>
    </row>
    <row r="34" spans="1:4" ht="15.6" x14ac:dyDescent="0.3">
      <c r="A34" s="156" t="s">
        <v>72</v>
      </c>
      <c r="B34" s="156"/>
      <c r="C34" s="156"/>
      <c r="D34" s="156"/>
    </row>
    <row r="35" spans="1:4" x14ac:dyDescent="0.25">
      <c r="A35" s="120"/>
      <c r="B35" s="121"/>
      <c r="C35" s="121"/>
      <c r="D35" s="120"/>
    </row>
    <row r="36" spans="1:4" x14ac:dyDescent="0.25">
      <c r="A36" s="122" t="s">
        <v>70</v>
      </c>
      <c r="B36" s="123" t="s">
        <v>156</v>
      </c>
      <c r="C36" s="123" t="s">
        <v>157</v>
      </c>
      <c r="D36" s="124" t="s">
        <v>65</v>
      </c>
    </row>
    <row r="37" spans="1:4" x14ac:dyDescent="0.25">
      <c r="A37" s="125" t="s">
        <v>145</v>
      </c>
      <c r="B37" s="126">
        <v>55079.846700000002</v>
      </c>
      <c r="C37" s="126">
        <v>259968.75424000001</v>
      </c>
      <c r="D37" s="132">
        <f t="shared" ref="D37:D46" si="2">(C37-B37)/B37</f>
        <v>3.7198525380064287</v>
      </c>
    </row>
    <row r="38" spans="1:4" x14ac:dyDescent="0.25">
      <c r="A38" s="125" t="s">
        <v>151</v>
      </c>
      <c r="B38" s="126">
        <v>604023.04359999998</v>
      </c>
      <c r="C38" s="126">
        <v>1250953.3071099999</v>
      </c>
      <c r="D38" s="132">
        <f t="shared" si="2"/>
        <v>1.0710357334287635</v>
      </c>
    </row>
    <row r="39" spans="1:4" x14ac:dyDescent="0.25">
      <c r="A39" s="125" t="s">
        <v>130</v>
      </c>
      <c r="B39" s="126">
        <v>354076.34114999999</v>
      </c>
      <c r="C39" s="126">
        <v>396422.31935000001</v>
      </c>
      <c r="D39" s="132">
        <f t="shared" si="2"/>
        <v>0.11959561619526754</v>
      </c>
    </row>
    <row r="40" spans="1:4" x14ac:dyDescent="0.25">
      <c r="A40" s="125" t="s">
        <v>142</v>
      </c>
      <c r="B40" s="126">
        <v>2572270.57724</v>
      </c>
      <c r="C40" s="126">
        <v>2878850.4308099998</v>
      </c>
      <c r="D40" s="132">
        <f t="shared" si="2"/>
        <v>0.11918647139328338</v>
      </c>
    </row>
    <row r="41" spans="1:4" x14ac:dyDescent="0.25">
      <c r="A41" s="125" t="s">
        <v>129</v>
      </c>
      <c r="B41" s="126">
        <v>1072880.19361</v>
      </c>
      <c r="C41" s="126">
        <v>1196245.4755599999</v>
      </c>
      <c r="D41" s="132">
        <f t="shared" si="2"/>
        <v>0.1149851425021685</v>
      </c>
    </row>
    <row r="42" spans="1:4" x14ac:dyDescent="0.25">
      <c r="A42" s="125" t="s">
        <v>144</v>
      </c>
      <c r="B42" s="126">
        <v>2872036.3347299998</v>
      </c>
      <c r="C42" s="126">
        <v>3172086.7111499999</v>
      </c>
      <c r="D42" s="132">
        <f t="shared" si="2"/>
        <v>0.10447304332178926</v>
      </c>
    </row>
    <row r="43" spans="1:4" x14ac:dyDescent="0.25">
      <c r="A43" s="127" t="s">
        <v>132</v>
      </c>
      <c r="B43" s="126">
        <v>167762.54707</v>
      </c>
      <c r="C43" s="126">
        <v>181579.05088</v>
      </c>
      <c r="D43" s="132">
        <f t="shared" si="2"/>
        <v>8.2357499044378307E-2</v>
      </c>
    </row>
    <row r="44" spans="1:4" x14ac:dyDescent="0.25">
      <c r="A44" s="125" t="s">
        <v>141</v>
      </c>
      <c r="B44" s="126">
        <v>256407.3983</v>
      </c>
      <c r="C44" s="126">
        <v>267048.51178</v>
      </c>
      <c r="D44" s="132">
        <f t="shared" si="2"/>
        <v>4.150080516611989E-2</v>
      </c>
    </row>
    <row r="45" spans="1:4" x14ac:dyDescent="0.25">
      <c r="A45" s="125" t="s">
        <v>153</v>
      </c>
      <c r="B45" s="126">
        <v>598845.03720999998</v>
      </c>
      <c r="C45" s="126">
        <v>607473.94218999997</v>
      </c>
      <c r="D45" s="132">
        <f t="shared" si="2"/>
        <v>1.4409245203403183E-2</v>
      </c>
    </row>
    <row r="46" spans="1:4" x14ac:dyDescent="0.25">
      <c r="A46" s="125" t="s">
        <v>147</v>
      </c>
      <c r="B46" s="126">
        <v>1009760.97751</v>
      </c>
      <c r="C46" s="126">
        <v>1020762.50703</v>
      </c>
      <c r="D46" s="132">
        <f t="shared" si="2"/>
        <v>1.0895181894559824E-2</v>
      </c>
    </row>
    <row r="47" spans="1:4" x14ac:dyDescent="0.25">
      <c r="A47" s="120"/>
      <c r="B47" s="121"/>
      <c r="C47" s="121"/>
      <c r="D47" s="120"/>
    </row>
    <row r="48" spans="1:4" ht="19.2" x14ac:dyDescent="0.35">
      <c r="A48" s="157" t="s">
        <v>71</v>
      </c>
      <c r="B48" s="157"/>
      <c r="C48" s="157"/>
      <c r="D48" s="157"/>
    </row>
    <row r="49" spans="1:4" ht="15.6" x14ac:dyDescent="0.3">
      <c r="A49" s="156" t="s">
        <v>69</v>
      </c>
      <c r="B49" s="156"/>
      <c r="C49" s="156"/>
      <c r="D49" s="156"/>
    </row>
    <row r="50" spans="1:4" x14ac:dyDescent="0.25">
      <c r="A50" s="120"/>
      <c r="B50" s="121"/>
      <c r="C50" s="121"/>
      <c r="D50" s="120"/>
    </row>
    <row r="51" spans="1:4" x14ac:dyDescent="0.25">
      <c r="A51" s="122" t="s">
        <v>70</v>
      </c>
      <c r="B51" s="123" t="s">
        <v>156</v>
      </c>
      <c r="C51" s="123" t="s">
        <v>157</v>
      </c>
      <c r="D51" s="124" t="s">
        <v>65</v>
      </c>
    </row>
    <row r="52" spans="1:4" x14ac:dyDescent="0.25">
      <c r="A52" s="125" t="s">
        <v>144</v>
      </c>
      <c r="B52" s="126">
        <v>2872036.3347299998</v>
      </c>
      <c r="C52" s="126">
        <v>3172086.7111499999</v>
      </c>
      <c r="D52" s="132">
        <f t="shared" ref="D52:D61" si="3">(C52-B52)/B52</f>
        <v>0.10447304332178926</v>
      </c>
    </row>
    <row r="53" spans="1:4" x14ac:dyDescent="0.25">
      <c r="A53" s="125" t="s">
        <v>142</v>
      </c>
      <c r="B53" s="126">
        <v>2572270.57724</v>
      </c>
      <c r="C53" s="126">
        <v>2878850.4308099998</v>
      </c>
      <c r="D53" s="132">
        <f t="shared" si="3"/>
        <v>0.11918647139328338</v>
      </c>
    </row>
    <row r="54" spans="1:4" x14ac:dyDescent="0.25">
      <c r="A54" s="125" t="s">
        <v>143</v>
      </c>
      <c r="B54" s="126">
        <v>1630640.8557</v>
      </c>
      <c r="C54" s="126">
        <v>1432046.87797</v>
      </c>
      <c r="D54" s="132">
        <f t="shared" si="3"/>
        <v>-0.12178891325812372</v>
      </c>
    </row>
    <row r="55" spans="1:4" x14ac:dyDescent="0.25">
      <c r="A55" s="125" t="s">
        <v>146</v>
      </c>
      <c r="B55" s="126">
        <v>1423781.7828500001</v>
      </c>
      <c r="C55" s="126">
        <v>1395670.5324899999</v>
      </c>
      <c r="D55" s="132">
        <f t="shared" si="3"/>
        <v>-1.9744072229755303E-2</v>
      </c>
    </row>
    <row r="56" spans="1:4" x14ac:dyDescent="0.25">
      <c r="A56" s="125" t="s">
        <v>151</v>
      </c>
      <c r="B56" s="126">
        <v>604023.04359999998</v>
      </c>
      <c r="C56" s="126">
        <v>1250953.3071099999</v>
      </c>
      <c r="D56" s="132">
        <f t="shared" si="3"/>
        <v>1.0710357334287635</v>
      </c>
    </row>
    <row r="57" spans="1:4" x14ac:dyDescent="0.25">
      <c r="A57" s="125" t="s">
        <v>129</v>
      </c>
      <c r="B57" s="126">
        <v>1072880.19361</v>
      </c>
      <c r="C57" s="126">
        <v>1196245.4755599999</v>
      </c>
      <c r="D57" s="132">
        <f t="shared" si="3"/>
        <v>0.1149851425021685</v>
      </c>
    </row>
    <row r="58" spans="1:4" x14ac:dyDescent="0.25">
      <c r="A58" s="125" t="s">
        <v>149</v>
      </c>
      <c r="B58" s="126">
        <v>1337396.81651</v>
      </c>
      <c r="C58" s="126">
        <v>1182620.55168</v>
      </c>
      <c r="D58" s="132">
        <f t="shared" si="3"/>
        <v>-0.11572949996538495</v>
      </c>
    </row>
    <row r="59" spans="1:4" x14ac:dyDescent="0.25">
      <c r="A59" s="125" t="s">
        <v>147</v>
      </c>
      <c r="B59" s="126">
        <v>1009760.97751</v>
      </c>
      <c r="C59" s="126">
        <v>1020762.50703</v>
      </c>
      <c r="D59" s="132">
        <f t="shared" si="3"/>
        <v>1.0895181894559824E-2</v>
      </c>
    </row>
    <row r="60" spans="1:4" x14ac:dyDescent="0.25">
      <c r="A60" s="125" t="s">
        <v>148</v>
      </c>
      <c r="B60" s="126">
        <v>1127724.56843</v>
      </c>
      <c r="C60" s="126">
        <v>977970.40358000004</v>
      </c>
      <c r="D60" s="132">
        <f t="shared" si="3"/>
        <v>-0.13279320947887593</v>
      </c>
    </row>
    <row r="61" spans="1:4" x14ac:dyDescent="0.25">
      <c r="A61" s="125" t="s">
        <v>139</v>
      </c>
      <c r="B61" s="126">
        <v>842532.55041999999</v>
      </c>
      <c r="C61" s="126">
        <v>802375.41422999999</v>
      </c>
      <c r="D61" s="132">
        <f t="shared" si="3"/>
        <v>-4.7662415143464518E-2</v>
      </c>
    </row>
    <row r="62" spans="1:4" x14ac:dyDescent="0.25">
      <c r="A62" s="120"/>
      <c r="B62" s="121"/>
      <c r="C62" s="121"/>
      <c r="D62" s="120"/>
    </row>
    <row r="63" spans="1:4" ht="19.2" x14ac:dyDescent="0.35">
      <c r="A63" s="157" t="s">
        <v>73</v>
      </c>
      <c r="B63" s="157"/>
      <c r="C63" s="157"/>
      <c r="D63" s="157"/>
    </row>
    <row r="64" spans="1:4" ht="15.6" x14ac:dyDescent="0.3">
      <c r="A64" s="156" t="s">
        <v>74</v>
      </c>
      <c r="B64" s="156"/>
      <c r="C64" s="156"/>
      <c r="D64" s="156"/>
    </row>
    <row r="65" spans="1:4" x14ac:dyDescent="0.25">
      <c r="A65" s="120"/>
      <c r="B65" s="121"/>
      <c r="C65" s="121"/>
      <c r="D65" s="120"/>
    </row>
    <row r="66" spans="1:4" x14ac:dyDescent="0.25">
      <c r="A66" s="122" t="s">
        <v>75</v>
      </c>
      <c r="B66" s="123" t="s">
        <v>156</v>
      </c>
      <c r="C66" s="123" t="s">
        <v>157</v>
      </c>
      <c r="D66" s="124" t="s">
        <v>65</v>
      </c>
    </row>
    <row r="67" spans="1:4" x14ac:dyDescent="0.25">
      <c r="A67" s="125" t="s">
        <v>178</v>
      </c>
      <c r="B67" s="131">
        <v>8245393.8842599997</v>
      </c>
      <c r="C67" s="131">
        <v>8719808.3969899993</v>
      </c>
      <c r="D67" s="132">
        <f t="shared" ref="D67:D76" si="4">(C67-B67)/B67</f>
        <v>5.75369132620372E-2</v>
      </c>
    </row>
    <row r="68" spans="1:4" x14ac:dyDescent="0.25">
      <c r="A68" s="125" t="s">
        <v>179</v>
      </c>
      <c r="B68" s="131">
        <v>1416708.7934699999</v>
      </c>
      <c r="C68" s="131">
        <v>1654667.0574099999</v>
      </c>
      <c r="D68" s="132">
        <f t="shared" si="4"/>
        <v>0.16796554453308613</v>
      </c>
    </row>
    <row r="69" spans="1:4" x14ac:dyDescent="0.25">
      <c r="A69" s="125" t="s">
        <v>180</v>
      </c>
      <c r="B69" s="131">
        <v>1455858.7519799999</v>
      </c>
      <c r="C69" s="131">
        <v>1493704.1876699999</v>
      </c>
      <c r="D69" s="132">
        <f t="shared" si="4"/>
        <v>2.5995266119415314E-2</v>
      </c>
    </row>
    <row r="70" spans="1:4" x14ac:dyDescent="0.25">
      <c r="A70" s="125" t="s">
        <v>181</v>
      </c>
      <c r="B70" s="131">
        <v>1095965.4331400001</v>
      </c>
      <c r="C70" s="131">
        <v>1196985.6553499999</v>
      </c>
      <c r="D70" s="132">
        <f t="shared" si="4"/>
        <v>9.217464269887729E-2</v>
      </c>
    </row>
    <row r="71" spans="1:4" x14ac:dyDescent="0.25">
      <c r="A71" s="125" t="s">
        <v>182</v>
      </c>
      <c r="B71" s="131">
        <v>1272900.6843699999</v>
      </c>
      <c r="C71" s="131">
        <v>1113409.2212499999</v>
      </c>
      <c r="D71" s="132">
        <f t="shared" si="4"/>
        <v>-0.1252976489669636</v>
      </c>
    </row>
    <row r="72" spans="1:4" x14ac:dyDescent="0.25">
      <c r="A72" s="125" t="s">
        <v>183</v>
      </c>
      <c r="B72" s="131">
        <v>926475.75606000004</v>
      </c>
      <c r="C72" s="131">
        <v>955722.13181000005</v>
      </c>
      <c r="D72" s="132">
        <f t="shared" si="4"/>
        <v>3.1567340600875869E-2</v>
      </c>
    </row>
    <row r="73" spans="1:4" x14ac:dyDescent="0.25">
      <c r="A73" s="125" t="s">
        <v>184</v>
      </c>
      <c r="B73" s="131">
        <v>468407.71529999998</v>
      </c>
      <c r="C73" s="131">
        <v>521552.15480000002</v>
      </c>
      <c r="D73" s="132">
        <f t="shared" si="4"/>
        <v>0.1134576518791172</v>
      </c>
    </row>
    <row r="74" spans="1:4" x14ac:dyDescent="0.25">
      <c r="A74" s="125" t="s">
        <v>185</v>
      </c>
      <c r="B74" s="131">
        <v>469456.58698999998</v>
      </c>
      <c r="C74" s="131">
        <v>481669.44816000003</v>
      </c>
      <c r="D74" s="132">
        <f t="shared" si="4"/>
        <v>2.6014889360281138E-2</v>
      </c>
    </row>
    <row r="75" spans="1:4" x14ac:dyDescent="0.25">
      <c r="A75" s="125" t="s">
        <v>186</v>
      </c>
      <c r="B75" s="131">
        <v>365452.14062000002</v>
      </c>
      <c r="C75" s="131">
        <v>323835.97593999997</v>
      </c>
      <c r="D75" s="132">
        <f t="shared" si="4"/>
        <v>-0.1138758268302849</v>
      </c>
    </row>
    <row r="76" spans="1:4" x14ac:dyDescent="0.25">
      <c r="A76" s="125" t="s">
        <v>187</v>
      </c>
      <c r="B76" s="131">
        <v>319004.60834999999</v>
      </c>
      <c r="C76" s="131">
        <v>308751.13946999999</v>
      </c>
      <c r="D76" s="132">
        <f t="shared" si="4"/>
        <v>-3.2142071341960912E-2</v>
      </c>
    </row>
    <row r="77" spans="1:4" x14ac:dyDescent="0.25">
      <c r="A77" s="120"/>
      <c r="B77" s="121"/>
      <c r="C77" s="121"/>
      <c r="D77" s="120"/>
    </row>
    <row r="78" spans="1:4" ht="19.2" x14ac:dyDescent="0.35">
      <c r="A78" s="157" t="s">
        <v>76</v>
      </c>
      <c r="B78" s="157"/>
      <c r="C78" s="157"/>
      <c r="D78" s="157"/>
    </row>
    <row r="79" spans="1:4" ht="15.6" x14ac:dyDescent="0.3">
      <c r="A79" s="156" t="s">
        <v>77</v>
      </c>
      <c r="B79" s="156"/>
      <c r="C79" s="156"/>
      <c r="D79" s="156"/>
    </row>
    <row r="80" spans="1:4" x14ac:dyDescent="0.25">
      <c r="A80" s="120"/>
      <c r="B80" s="121"/>
      <c r="C80" s="121"/>
      <c r="D80" s="120"/>
    </row>
    <row r="81" spans="1:4" x14ac:dyDescent="0.25">
      <c r="A81" s="122" t="s">
        <v>75</v>
      </c>
      <c r="B81" s="123" t="s">
        <v>156</v>
      </c>
      <c r="C81" s="123" t="s">
        <v>157</v>
      </c>
      <c r="D81" s="124" t="s">
        <v>65</v>
      </c>
    </row>
    <row r="82" spans="1:4" x14ac:dyDescent="0.25">
      <c r="A82" s="125" t="s">
        <v>188</v>
      </c>
      <c r="B82" s="131">
        <v>7565.3793699999997</v>
      </c>
      <c r="C82" s="131">
        <v>110594.00379</v>
      </c>
      <c r="D82" s="132">
        <f t="shared" ref="D82:D91" si="5">(C82-B82)/B82</f>
        <v>13.618434632445936</v>
      </c>
    </row>
    <row r="83" spans="1:4" x14ac:dyDescent="0.25">
      <c r="A83" s="125" t="s">
        <v>189</v>
      </c>
      <c r="B83" s="131">
        <v>128.94812999999999</v>
      </c>
      <c r="C83" s="131">
        <v>880.04949999999997</v>
      </c>
      <c r="D83" s="132">
        <f t="shared" si="5"/>
        <v>5.824833365167839</v>
      </c>
    </row>
    <row r="84" spans="1:4" x14ac:dyDescent="0.25">
      <c r="A84" s="125" t="s">
        <v>190</v>
      </c>
      <c r="B84" s="131">
        <v>5812.5632599999999</v>
      </c>
      <c r="C84" s="131">
        <v>10598.30647</v>
      </c>
      <c r="D84" s="132">
        <f t="shared" si="5"/>
        <v>0.82334470971417861</v>
      </c>
    </row>
    <row r="85" spans="1:4" x14ac:dyDescent="0.25">
      <c r="A85" s="125" t="s">
        <v>191</v>
      </c>
      <c r="B85" s="131">
        <v>137.47837000000001</v>
      </c>
      <c r="C85" s="131">
        <v>207.70926</v>
      </c>
      <c r="D85" s="132">
        <f t="shared" si="5"/>
        <v>0.510850470514016</v>
      </c>
    </row>
    <row r="86" spans="1:4" x14ac:dyDescent="0.25">
      <c r="A86" s="125" t="s">
        <v>192</v>
      </c>
      <c r="B86" s="131">
        <v>22442.704430000002</v>
      </c>
      <c r="C86" s="131">
        <v>33750.523580000001</v>
      </c>
      <c r="D86" s="132">
        <f t="shared" si="5"/>
        <v>0.50385278589172233</v>
      </c>
    </row>
    <row r="87" spans="1:4" x14ac:dyDescent="0.25">
      <c r="A87" s="125" t="s">
        <v>193</v>
      </c>
      <c r="B87" s="131">
        <v>34231.811739999997</v>
      </c>
      <c r="C87" s="131">
        <v>50162.968500000003</v>
      </c>
      <c r="D87" s="132">
        <f t="shared" si="5"/>
        <v>0.46539040588916275</v>
      </c>
    </row>
    <row r="88" spans="1:4" x14ac:dyDescent="0.25">
      <c r="A88" s="125" t="s">
        <v>194</v>
      </c>
      <c r="B88" s="131">
        <v>14540.48366</v>
      </c>
      <c r="C88" s="131">
        <v>20963.863300000001</v>
      </c>
      <c r="D88" s="132">
        <f t="shared" si="5"/>
        <v>0.44175832043815255</v>
      </c>
    </row>
    <row r="89" spans="1:4" x14ac:dyDescent="0.25">
      <c r="A89" s="125" t="s">
        <v>195</v>
      </c>
      <c r="B89" s="131">
        <v>5826.5520699999997</v>
      </c>
      <c r="C89" s="131">
        <v>7801.8929799999996</v>
      </c>
      <c r="D89" s="132">
        <f t="shared" si="5"/>
        <v>0.33902398644486842</v>
      </c>
    </row>
    <row r="90" spans="1:4" x14ac:dyDescent="0.25">
      <c r="A90" s="125" t="s">
        <v>196</v>
      </c>
      <c r="B90" s="131">
        <v>34194.624689999997</v>
      </c>
      <c r="C90" s="131">
        <v>45519.245710000003</v>
      </c>
      <c r="D90" s="132">
        <f t="shared" si="5"/>
        <v>0.3311813222886994</v>
      </c>
    </row>
    <row r="91" spans="1:4" x14ac:dyDescent="0.25">
      <c r="A91" s="125" t="s">
        <v>197</v>
      </c>
      <c r="B91" s="131">
        <v>8009.4665199999999</v>
      </c>
      <c r="C91" s="131">
        <v>10602.998939999999</v>
      </c>
      <c r="D91" s="132">
        <f t="shared" si="5"/>
        <v>0.32380838518068988</v>
      </c>
    </row>
    <row r="92" spans="1:4" x14ac:dyDescent="0.25">
      <c r="A92" s="120" t="s">
        <v>116</v>
      </c>
      <c r="B92" s="121"/>
      <c r="C92" s="121"/>
      <c r="D92" s="120"/>
    </row>
  </sheetData>
  <mergeCells count="12">
    <mergeCell ref="A79:D79"/>
    <mergeCell ref="A2:D2"/>
    <mergeCell ref="A3:D3"/>
    <mergeCell ref="A18:D18"/>
    <mergeCell ref="A19:D19"/>
    <mergeCell ref="A33:D33"/>
    <mergeCell ref="A34:D34"/>
    <mergeCell ref="A48:D48"/>
    <mergeCell ref="A49:D49"/>
    <mergeCell ref="A63:D63"/>
    <mergeCell ref="A64:D64"/>
    <mergeCell ref="A78:D78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55"/>
  <sheetViews>
    <sheetView showGridLines="0" zoomScale="80" zoomScaleNormal="80" workbookViewId="0">
      <selection activeCell="O5" sqref="O5"/>
    </sheetView>
  </sheetViews>
  <sheetFormatPr defaultColWidth="9.21875" defaultRowHeight="13.2" x14ac:dyDescent="0.25"/>
  <cols>
    <col min="1" max="1" width="44.77734375" style="17" customWidth="1"/>
    <col min="2" max="2" width="16.77734375" style="19" customWidth="1"/>
    <col min="3" max="3" width="16.77734375" style="17" customWidth="1"/>
    <col min="4" max="5" width="11.77734375" style="17" customWidth="1"/>
    <col min="6" max="7" width="16.77734375" style="17" customWidth="1"/>
    <col min="8" max="9" width="11.77734375" style="17" customWidth="1"/>
    <col min="10" max="11" width="16.77734375" style="17" customWidth="1"/>
    <col min="12" max="13" width="11.77734375" style="17" customWidth="1"/>
    <col min="14" max="16384" width="9.21875" style="17"/>
  </cols>
  <sheetData>
    <row r="1" spans="1:13" ht="24.6" x14ac:dyDescent="0.4">
      <c r="B1" s="155" t="s">
        <v>117</v>
      </c>
      <c r="C1" s="155"/>
      <c r="D1" s="155"/>
      <c r="E1" s="155"/>
      <c r="F1" s="155"/>
      <c r="G1" s="155"/>
      <c r="H1" s="155"/>
      <c r="I1" s="155"/>
      <c r="J1" s="155"/>
    </row>
    <row r="2" spans="1:13" x14ac:dyDescent="0.25">
      <c r="D2" s="18"/>
    </row>
    <row r="3" spans="1:13" x14ac:dyDescent="0.25">
      <c r="D3" s="18"/>
    </row>
    <row r="4" spans="1:13" x14ac:dyDescent="0.25">
      <c r="B4" s="20"/>
      <c r="C4" s="18"/>
      <c r="D4" s="18"/>
      <c r="E4" s="18"/>
      <c r="F4" s="18"/>
      <c r="G4" s="18"/>
      <c r="H4" s="18"/>
      <c r="I4" s="18"/>
    </row>
    <row r="5" spans="1:13" ht="24.6" x14ac:dyDescent="0.25">
      <c r="A5" s="159" t="s">
        <v>112</v>
      </c>
      <c r="B5" s="160"/>
      <c r="C5" s="160"/>
      <c r="D5" s="160"/>
      <c r="E5" s="160"/>
      <c r="F5" s="160"/>
      <c r="G5" s="160"/>
      <c r="H5" s="160"/>
      <c r="I5" s="160"/>
      <c r="J5" s="160"/>
      <c r="K5" s="160"/>
      <c r="L5" s="160"/>
      <c r="M5" s="161"/>
    </row>
    <row r="6" spans="1:13" ht="17.399999999999999" x14ac:dyDescent="0.25">
      <c r="A6" s="88"/>
      <c r="B6" s="158" t="str">
        <f>SEKTOR_USD!B6</f>
        <v>1 - 30 KASıM</v>
      </c>
      <c r="C6" s="158"/>
      <c r="D6" s="158"/>
      <c r="E6" s="158"/>
      <c r="F6" s="158" t="str">
        <f>SEKTOR_USD!F6</f>
        <v>1 OCAK  -  30 KASıM</v>
      </c>
      <c r="G6" s="158"/>
      <c r="H6" s="158"/>
      <c r="I6" s="158"/>
      <c r="J6" s="158" t="s">
        <v>104</v>
      </c>
      <c r="K6" s="158"/>
      <c r="L6" s="158"/>
      <c r="M6" s="158"/>
    </row>
    <row r="7" spans="1:13" ht="28.2" x14ac:dyDescent="0.3">
      <c r="A7" s="89" t="s">
        <v>1</v>
      </c>
      <c r="B7" s="90">
        <f>SEKTOR_USD!B7</f>
        <v>2022</v>
      </c>
      <c r="C7" s="91">
        <f>SEKTOR_USD!C7</f>
        <v>2023</v>
      </c>
      <c r="D7" s="7" t="s">
        <v>118</v>
      </c>
      <c r="E7" s="7" t="s">
        <v>119</v>
      </c>
      <c r="F7" s="5"/>
      <c r="G7" s="6"/>
      <c r="H7" s="7" t="s">
        <v>118</v>
      </c>
      <c r="I7" s="7" t="s">
        <v>119</v>
      </c>
      <c r="J7" s="5"/>
      <c r="K7" s="5"/>
      <c r="L7" s="7" t="s">
        <v>118</v>
      </c>
      <c r="M7" s="7" t="s">
        <v>119</v>
      </c>
    </row>
    <row r="8" spans="1:13" ht="16.8" x14ac:dyDescent="0.3">
      <c r="A8" s="92" t="s">
        <v>2</v>
      </c>
      <c r="B8" s="93">
        <f>SEKTOR_USD!B8*$B$53</f>
        <v>61689738.965059474</v>
      </c>
      <c r="C8" s="93">
        <f>SEKTOR_USD!C8*$C$53</f>
        <v>95762217.16162172</v>
      </c>
      <c r="D8" s="94">
        <f t="shared" ref="D8:D43" si="0">(C8-B8)/B8*100</f>
        <v>55.232002547231716</v>
      </c>
      <c r="E8" s="94">
        <f>C8/C$44*100</f>
        <v>16.688942553724395</v>
      </c>
      <c r="F8" s="93">
        <f>SEKTOR_USD!F8*$B$54</f>
        <v>503578423.0286265</v>
      </c>
      <c r="G8" s="93">
        <f>SEKTOR_USD!G8*$C$54</f>
        <v>740798188.25076699</v>
      </c>
      <c r="H8" s="94">
        <f t="shared" ref="H8:H43" si="1">(G8-F8)/F8*100</f>
        <v>47.106816808283995</v>
      </c>
      <c r="I8" s="94">
        <f>G8/G$44*100</f>
        <v>15.74199516718342</v>
      </c>
      <c r="J8" s="93">
        <f>SEKTOR_USD!J8*$B$55</f>
        <v>547877071.98695874</v>
      </c>
      <c r="K8" s="93">
        <f>SEKTOR_USD!K8*$C$55</f>
        <v>806947996.77119136</v>
      </c>
      <c r="L8" s="94">
        <f t="shared" ref="L8:L43" si="2">(K8-J8)/J8*100</f>
        <v>47.286323525945861</v>
      </c>
      <c r="M8" s="94">
        <f>K8/K$44*100</f>
        <v>15.861615428657574</v>
      </c>
    </row>
    <row r="9" spans="1:13" s="21" customFormat="1" ht="15.6" x14ac:dyDescent="0.3">
      <c r="A9" s="95" t="s">
        <v>3</v>
      </c>
      <c r="B9" s="93">
        <f>SEKTOR_USD!B9*$B$53</f>
        <v>40899618.576058991</v>
      </c>
      <c r="C9" s="93">
        <f>SEKTOR_USD!C9*$C$53</f>
        <v>67181580.288728982</v>
      </c>
      <c r="D9" s="96">
        <f t="shared" si="0"/>
        <v>64.259674362964375</v>
      </c>
      <c r="E9" s="96">
        <f t="shared" ref="E9:E44" si="3">C9/C$44*100</f>
        <v>11.708057387756016</v>
      </c>
      <c r="F9" s="93">
        <f>SEKTOR_USD!F9*$B$54</f>
        <v>317256727.30082327</v>
      </c>
      <c r="G9" s="93">
        <f>SEKTOR_USD!G9*$C$54</f>
        <v>496591322.45919049</v>
      </c>
      <c r="H9" s="96">
        <f t="shared" si="1"/>
        <v>56.526648523459642</v>
      </c>
      <c r="I9" s="96">
        <f t="shared" ref="I9:I44" si="4">G9/G$44*100</f>
        <v>10.552588170709132</v>
      </c>
      <c r="J9" s="93">
        <f>SEKTOR_USD!J9*$B$55</f>
        <v>346248776.46215737</v>
      </c>
      <c r="K9" s="93">
        <f>SEKTOR_USD!K9*$C$55</f>
        <v>541436762.72967887</v>
      </c>
      <c r="L9" s="96">
        <f t="shared" si="2"/>
        <v>56.372180794941876</v>
      </c>
      <c r="M9" s="96">
        <f t="shared" ref="M9:M44" si="5">K9/K$44*100</f>
        <v>10.642645800867655</v>
      </c>
    </row>
    <row r="10" spans="1:13" ht="13.8" x14ac:dyDescent="0.25">
      <c r="A10" s="97" t="str">
        <f>SEKTOR_USD!A10</f>
        <v xml:space="preserve"> Hububat, Bakliyat, Yağlı Tohumlar ve Mamulleri </v>
      </c>
      <c r="B10" s="98">
        <f>SEKTOR_USD!B10*$B$53</f>
        <v>19953732.684494153</v>
      </c>
      <c r="C10" s="98">
        <f>SEKTOR_USD!C10*$C$53</f>
        <v>34268007.962779902</v>
      </c>
      <c r="D10" s="99">
        <f t="shared" si="0"/>
        <v>71.737331077955304</v>
      </c>
      <c r="E10" s="99">
        <f t="shared" si="3"/>
        <v>5.9720507030052445</v>
      </c>
      <c r="F10" s="98">
        <f>SEKTOR_USD!F10*$B$54</f>
        <v>169106734.77174783</v>
      </c>
      <c r="G10" s="98">
        <f>SEKTOR_USD!G10*$C$54</f>
        <v>262499589.25535208</v>
      </c>
      <c r="H10" s="99">
        <f t="shared" si="1"/>
        <v>55.22716443532628</v>
      </c>
      <c r="I10" s="99">
        <f t="shared" si="4"/>
        <v>5.5781282014239677</v>
      </c>
      <c r="J10" s="98">
        <f>SEKTOR_USD!J10*$B$55</f>
        <v>181904276.45656717</v>
      </c>
      <c r="K10" s="98">
        <f>SEKTOR_USD!K10*$C$55</f>
        <v>283844582.66440135</v>
      </c>
      <c r="L10" s="99">
        <f t="shared" si="2"/>
        <v>56.040632025588586</v>
      </c>
      <c r="M10" s="99">
        <f t="shared" si="5"/>
        <v>5.5793355082919165</v>
      </c>
    </row>
    <row r="11" spans="1:13" ht="13.8" x14ac:dyDescent="0.25">
      <c r="A11" s="97" t="str">
        <f>SEKTOR_USD!A11</f>
        <v xml:space="preserve"> Yaş Meyve ve Sebze  </v>
      </c>
      <c r="B11" s="98">
        <f>SEKTOR_USD!B11*$B$53</f>
        <v>6585213.058541269</v>
      </c>
      <c r="C11" s="98">
        <f>SEKTOR_USD!C11*$C$53</f>
        <v>11356033.083218224</v>
      </c>
      <c r="D11" s="99">
        <f t="shared" si="0"/>
        <v>72.447466502075002</v>
      </c>
      <c r="E11" s="99">
        <f t="shared" si="3"/>
        <v>1.9790705497572374</v>
      </c>
      <c r="F11" s="98">
        <f>SEKTOR_USD!F11*$B$54</f>
        <v>41499670.928628676</v>
      </c>
      <c r="G11" s="98">
        <f>SEKTOR_USD!G11*$C$54</f>
        <v>69948820.989323929</v>
      </c>
      <c r="H11" s="99">
        <f t="shared" si="1"/>
        <v>68.552712404930233</v>
      </c>
      <c r="I11" s="99">
        <f t="shared" si="4"/>
        <v>1.4864156249682559</v>
      </c>
      <c r="J11" s="98">
        <f>SEKTOR_USD!J11*$B$55</f>
        <v>47483040.934445068</v>
      </c>
      <c r="K11" s="98">
        <f>SEKTOR_USD!K11*$C$55</f>
        <v>78285385.358686015</v>
      </c>
      <c r="L11" s="99">
        <f t="shared" si="2"/>
        <v>64.870201693203612</v>
      </c>
      <c r="M11" s="99">
        <f t="shared" si="5"/>
        <v>1.5388013616890222</v>
      </c>
    </row>
    <row r="12" spans="1:13" ht="13.8" x14ac:dyDescent="0.25">
      <c r="A12" s="97" t="str">
        <f>SEKTOR_USD!A12</f>
        <v xml:space="preserve"> Meyve Sebze Mamulleri </v>
      </c>
      <c r="B12" s="98">
        <f>SEKTOR_USD!B12*$B$53</f>
        <v>4298433.0529087288</v>
      </c>
      <c r="C12" s="98">
        <f>SEKTOR_USD!C12*$C$53</f>
        <v>6601267.3280286621</v>
      </c>
      <c r="D12" s="99">
        <f t="shared" si="0"/>
        <v>53.573808101108298</v>
      </c>
      <c r="E12" s="99">
        <f t="shared" si="3"/>
        <v>1.1504346336646827</v>
      </c>
      <c r="F12" s="98">
        <f>SEKTOR_USD!F12*$B$54</f>
        <v>37413321.737993822</v>
      </c>
      <c r="G12" s="98">
        <f>SEKTOR_USD!G12*$C$54</f>
        <v>50510847.281344421</v>
      </c>
      <c r="H12" s="99">
        <f t="shared" si="1"/>
        <v>35.007652180880413</v>
      </c>
      <c r="I12" s="99">
        <f t="shared" si="4"/>
        <v>1.0733578002813648</v>
      </c>
      <c r="J12" s="98">
        <f>SEKTOR_USD!J12*$B$55</f>
        <v>39835642.870129265</v>
      </c>
      <c r="K12" s="98">
        <f>SEKTOR_USD!K12*$C$55</f>
        <v>55103469.691230327</v>
      </c>
      <c r="L12" s="99">
        <f t="shared" si="2"/>
        <v>38.327050151736429</v>
      </c>
      <c r="M12" s="99">
        <f t="shared" si="5"/>
        <v>1.0831305716405586</v>
      </c>
    </row>
    <row r="13" spans="1:13" ht="13.8" x14ac:dyDescent="0.25">
      <c r="A13" s="97" t="str">
        <f>SEKTOR_USD!A13</f>
        <v xml:space="preserve"> Kuru Meyve ve Mamulleri  </v>
      </c>
      <c r="B13" s="98">
        <f>SEKTOR_USD!B13*$B$53</f>
        <v>3120095.8304963224</v>
      </c>
      <c r="C13" s="98">
        <f>SEKTOR_USD!C13*$C$53</f>
        <v>5201568.1468027951</v>
      </c>
      <c r="D13" s="99">
        <f t="shared" si="0"/>
        <v>66.711807245207822</v>
      </c>
      <c r="E13" s="99">
        <f t="shared" si="3"/>
        <v>0.90650231964412487</v>
      </c>
      <c r="F13" s="98">
        <f>SEKTOR_USD!F13*$B$54</f>
        <v>23278214.114197176</v>
      </c>
      <c r="G13" s="98">
        <f>SEKTOR_USD!G13*$C$54</f>
        <v>33555203.540017121</v>
      </c>
      <c r="H13" s="99">
        <f t="shared" si="1"/>
        <v>44.148530361494096</v>
      </c>
      <c r="I13" s="99">
        <f t="shared" si="4"/>
        <v>0.71304960019961094</v>
      </c>
      <c r="J13" s="98">
        <f>SEKTOR_USD!J13*$B$55</f>
        <v>25672787.077941541</v>
      </c>
      <c r="K13" s="98">
        <f>SEKTOR_USD!K13*$C$55</f>
        <v>36327097.859912023</v>
      </c>
      <c r="L13" s="99">
        <f t="shared" si="2"/>
        <v>41.500405661545145</v>
      </c>
      <c r="M13" s="99">
        <f t="shared" si="5"/>
        <v>0.7140564921143443</v>
      </c>
    </row>
    <row r="14" spans="1:13" ht="13.8" x14ac:dyDescent="0.25">
      <c r="A14" s="97" t="str">
        <f>SEKTOR_USD!A14</f>
        <v xml:space="preserve"> Fındık ve Mamulleri </v>
      </c>
      <c r="B14" s="98">
        <f>SEKTOR_USD!B14*$B$53</f>
        <v>4161737.3466004464</v>
      </c>
      <c r="C14" s="98">
        <f>SEKTOR_USD!C14*$C$53</f>
        <v>6153207.3228373192</v>
      </c>
      <c r="D14" s="99">
        <f t="shared" si="0"/>
        <v>47.851889977238073</v>
      </c>
      <c r="E14" s="99">
        <f t="shared" si="3"/>
        <v>1.0723490597411023</v>
      </c>
      <c r="F14" s="98">
        <f>SEKTOR_USD!F14*$B$54</f>
        <v>25255901.613629702</v>
      </c>
      <c r="G14" s="98">
        <f>SEKTOR_USD!G14*$C$54</f>
        <v>37906232.829898715</v>
      </c>
      <c r="H14" s="99">
        <f t="shared" si="1"/>
        <v>50.088614573324449</v>
      </c>
      <c r="I14" s="99">
        <f t="shared" si="4"/>
        <v>0.80550917034964453</v>
      </c>
      <c r="J14" s="98">
        <f>SEKTOR_USD!J14*$B$55</f>
        <v>28865489.835821185</v>
      </c>
      <c r="K14" s="98">
        <f>SEKTOR_USD!K14*$C$55</f>
        <v>41922280.058787562</v>
      </c>
      <c r="L14" s="99">
        <f t="shared" si="2"/>
        <v>45.233218965725989</v>
      </c>
      <c r="M14" s="99">
        <f t="shared" si="5"/>
        <v>0.82403709637501632</v>
      </c>
    </row>
    <row r="15" spans="1:13" ht="13.8" x14ac:dyDescent="0.25">
      <c r="A15" s="97" t="str">
        <f>SEKTOR_USD!A15</f>
        <v xml:space="preserve"> Zeytin ve Zeytinyağı </v>
      </c>
      <c r="B15" s="98">
        <f>SEKTOR_USD!B15*$B$53</f>
        <v>1194449.0972336491</v>
      </c>
      <c r="C15" s="98">
        <f>SEKTOR_USD!C15*$C$53</f>
        <v>1380857.2446104402</v>
      </c>
      <c r="D15" s="99">
        <f t="shared" si="0"/>
        <v>15.606202709559867</v>
      </c>
      <c r="E15" s="99">
        <f t="shared" si="3"/>
        <v>0.24064863902747516</v>
      </c>
      <c r="F15" s="98">
        <f>SEKTOR_USD!F15*$B$54</f>
        <v>6412606.4692883305</v>
      </c>
      <c r="G15" s="98">
        <f>SEKTOR_USD!G15*$C$54</f>
        <v>19385883.309959453</v>
      </c>
      <c r="H15" s="99">
        <f t="shared" si="1"/>
        <v>202.30895039019745</v>
      </c>
      <c r="I15" s="99">
        <f t="shared" si="4"/>
        <v>0.41195090136162665</v>
      </c>
      <c r="J15" s="98">
        <f>SEKTOR_USD!J15*$B$55</f>
        <v>6956120.7509553321</v>
      </c>
      <c r="K15" s="98">
        <f>SEKTOR_USD!K15*$C$55</f>
        <v>21432252.08112907</v>
      </c>
      <c r="L15" s="99">
        <f t="shared" si="2"/>
        <v>208.10638354984897</v>
      </c>
      <c r="M15" s="99">
        <f t="shared" si="5"/>
        <v>0.42127887006491638</v>
      </c>
    </row>
    <row r="16" spans="1:13" ht="13.8" x14ac:dyDescent="0.25">
      <c r="A16" s="97" t="str">
        <f>SEKTOR_USD!A16</f>
        <v xml:space="preserve"> Tütün </v>
      </c>
      <c r="B16" s="98">
        <f>SEKTOR_USD!B16*$B$53</f>
        <v>1398265.3730993387</v>
      </c>
      <c r="C16" s="98">
        <f>SEKTOR_USD!C16*$C$53</f>
        <v>1953253.8669312729</v>
      </c>
      <c r="D16" s="99">
        <f t="shared" si="0"/>
        <v>39.69121344983099</v>
      </c>
      <c r="E16" s="99">
        <f t="shared" si="3"/>
        <v>0.34040295373528723</v>
      </c>
      <c r="F16" s="98">
        <f>SEKTOR_USD!F16*$B$54</f>
        <v>12258102.872506177</v>
      </c>
      <c r="G16" s="98">
        <f>SEKTOR_USD!G16*$C$54</f>
        <v>19913737.949108299</v>
      </c>
      <c r="H16" s="99">
        <f t="shared" si="1"/>
        <v>62.453669676512689</v>
      </c>
      <c r="I16" s="99">
        <f t="shared" si="4"/>
        <v>0.42316783643280642</v>
      </c>
      <c r="J16" s="98">
        <f>SEKTOR_USD!J16*$B$55</f>
        <v>13324826.016554074</v>
      </c>
      <c r="K16" s="98">
        <f>SEKTOR_USD!K16*$C$55</f>
        <v>21402454.864208501</v>
      </c>
      <c r="L16" s="99">
        <f t="shared" si="2"/>
        <v>60.620895444482336</v>
      </c>
      <c r="M16" s="99">
        <f t="shared" si="5"/>
        <v>0.42069316689999192</v>
      </c>
    </row>
    <row r="17" spans="1:13" ht="13.8" x14ac:dyDescent="0.25">
      <c r="A17" s="97" t="str">
        <f>SEKTOR_USD!A17</f>
        <v xml:space="preserve"> Süs Bitkileri ve Mamulleri</v>
      </c>
      <c r="B17" s="98">
        <f>SEKTOR_USD!B17*$B$53</f>
        <v>187692.13268508713</v>
      </c>
      <c r="C17" s="98">
        <f>SEKTOR_USD!C17*$C$53</f>
        <v>267385.33352036553</v>
      </c>
      <c r="D17" s="99">
        <f t="shared" si="0"/>
        <v>42.459531838230504</v>
      </c>
      <c r="E17" s="99">
        <f t="shared" si="3"/>
        <v>4.6598529180861423E-2</v>
      </c>
      <c r="F17" s="98">
        <f>SEKTOR_USD!F17*$B$54</f>
        <v>2032174.7928315857</v>
      </c>
      <c r="G17" s="98">
        <f>SEKTOR_USD!G17*$C$54</f>
        <v>2871007.3041864405</v>
      </c>
      <c r="H17" s="99">
        <f t="shared" si="1"/>
        <v>41.277576826255427</v>
      </c>
      <c r="I17" s="99">
        <f t="shared" si="4"/>
        <v>6.1009035691853224E-2</v>
      </c>
      <c r="J17" s="98">
        <f>SEKTOR_USD!J17*$B$55</f>
        <v>2206592.5197437652</v>
      </c>
      <c r="K17" s="98">
        <f>SEKTOR_USD!K17*$C$55</f>
        <v>3119240.1513238912</v>
      </c>
      <c r="L17" s="99">
        <f t="shared" si="2"/>
        <v>41.360043751354006</v>
      </c>
      <c r="M17" s="99">
        <f t="shared" si="5"/>
        <v>6.1312733791885357E-2</v>
      </c>
    </row>
    <row r="18" spans="1:13" s="21" customFormat="1" ht="15.6" x14ac:dyDescent="0.3">
      <c r="A18" s="95" t="s">
        <v>12</v>
      </c>
      <c r="B18" s="93">
        <f>SEKTOR_USD!B18*$B$53</f>
        <v>6609976.5149171473</v>
      </c>
      <c r="C18" s="93">
        <f>SEKTOR_USD!C18*$C$53</f>
        <v>8802483.4008141104</v>
      </c>
      <c r="D18" s="96">
        <f t="shared" si="0"/>
        <v>33.169662266560188</v>
      </c>
      <c r="E18" s="96">
        <f t="shared" si="3"/>
        <v>1.5340511546256625</v>
      </c>
      <c r="F18" s="93">
        <f>SEKTOR_USD!F18*$B$54</f>
        <v>60708712.553337961</v>
      </c>
      <c r="G18" s="93">
        <f>SEKTOR_USD!G18*$C$54</f>
        <v>74042976.965293258</v>
      </c>
      <c r="H18" s="96">
        <f t="shared" si="1"/>
        <v>21.964334032351566</v>
      </c>
      <c r="I18" s="96">
        <f t="shared" si="4"/>
        <v>1.5734166255236017</v>
      </c>
      <c r="J18" s="93">
        <f>SEKTOR_USD!J18*$B$55</f>
        <v>66375848.994378164</v>
      </c>
      <c r="K18" s="93">
        <f>SEKTOR_USD!K18*$C$55</f>
        <v>80874318.479793444</v>
      </c>
      <c r="L18" s="96">
        <f t="shared" si="2"/>
        <v>21.842989136972481</v>
      </c>
      <c r="M18" s="96">
        <f t="shared" si="5"/>
        <v>1.5896902190897848</v>
      </c>
    </row>
    <row r="19" spans="1:13" ht="13.8" x14ac:dyDescent="0.25">
      <c r="A19" s="97" t="str">
        <f>SEKTOR_USD!A19</f>
        <v xml:space="preserve"> Su Ürünleri ve Hayvansal Mamuller</v>
      </c>
      <c r="B19" s="98">
        <f>SEKTOR_USD!B19*$B$53</f>
        <v>6609976.5149171473</v>
      </c>
      <c r="C19" s="98">
        <f>SEKTOR_USD!C19*$C$53</f>
        <v>8802483.4008141104</v>
      </c>
      <c r="D19" s="99">
        <f t="shared" si="0"/>
        <v>33.169662266560188</v>
      </c>
      <c r="E19" s="99">
        <f t="shared" si="3"/>
        <v>1.5340511546256625</v>
      </c>
      <c r="F19" s="98">
        <f>SEKTOR_USD!F19*$B$54</f>
        <v>60708712.553337961</v>
      </c>
      <c r="G19" s="98">
        <f>SEKTOR_USD!G19*$C$54</f>
        <v>74042976.965293258</v>
      </c>
      <c r="H19" s="99">
        <f t="shared" si="1"/>
        <v>21.964334032351566</v>
      </c>
      <c r="I19" s="99">
        <f t="shared" si="4"/>
        <v>1.5734166255236017</v>
      </c>
      <c r="J19" s="98">
        <f>SEKTOR_USD!J19*$B$55</f>
        <v>66375848.994378164</v>
      </c>
      <c r="K19" s="98">
        <f>SEKTOR_USD!K19*$C$55</f>
        <v>80874318.479793444</v>
      </c>
      <c r="L19" s="99">
        <f t="shared" si="2"/>
        <v>21.842989136972481</v>
      </c>
      <c r="M19" s="99">
        <f t="shared" si="5"/>
        <v>1.5896902190897848</v>
      </c>
    </row>
    <row r="20" spans="1:13" s="21" customFormat="1" ht="15.6" x14ac:dyDescent="0.3">
      <c r="A20" s="95" t="s">
        <v>110</v>
      </c>
      <c r="B20" s="93">
        <f>SEKTOR_USD!B20*$B$53</f>
        <v>14180143.87408334</v>
      </c>
      <c r="C20" s="93">
        <f>SEKTOR_USD!C20*$C$53</f>
        <v>19778153.472078625</v>
      </c>
      <c r="D20" s="96">
        <f t="shared" si="0"/>
        <v>39.47780535729693</v>
      </c>
      <c r="E20" s="96">
        <f t="shared" si="3"/>
        <v>3.4468340113427156</v>
      </c>
      <c r="F20" s="93">
        <f>SEKTOR_USD!F20*$B$54</f>
        <v>125612983.17446527</v>
      </c>
      <c r="G20" s="93">
        <f>SEKTOR_USD!G20*$C$54</f>
        <v>170163888.82628322</v>
      </c>
      <c r="H20" s="96">
        <f t="shared" si="1"/>
        <v>35.466800107709169</v>
      </c>
      <c r="I20" s="96">
        <f t="shared" si="4"/>
        <v>3.6159903709506862</v>
      </c>
      <c r="J20" s="93">
        <f>SEKTOR_USD!J20*$B$55</f>
        <v>135252446.53042322</v>
      </c>
      <c r="K20" s="93">
        <f>SEKTOR_USD!K20*$C$55</f>
        <v>184636915.56171909</v>
      </c>
      <c r="L20" s="96">
        <f t="shared" si="2"/>
        <v>36.51281015474089</v>
      </c>
      <c r="M20" s="96">
        <f t="shared" si="5"/>
        <v>3.6292794087001368</v>
      </c>
    </row>
    <row r="21" spans="1:13" ht="13.8" x14ac:dyDescent="0.25">
      <c r="A21" s="97" t="str">
        <f>SEKTOR_USD!A21</f>
        <v xml:space="preserve"> Mobilya, Kağıt ve Orman Ürünleri</v>
      </c>
      <c r="B21" s="98">
        <f>SEKTOR_USD!B21*$B$53</f>
        <v>14180143.87408334</v>
      </c>
      <c r="C21" s="98">
        <f>SEKTOR_USD!C21*$C$53</f>
        <v>19778153.472078625</v>
      </c>
      <c r="D21" s="99">
        <f t="shared" si="0"/>
        <v>39.47780535729693</v>
      </c>
      <c r="E21" s="99">
        <f t="shared" si="3"/>
        <v>3.4468340113427156</v>
      </c>
      <c r="F21" s="98">
        <f>SEKTOR_USD!F21*$B$54</f>
        <v>125612983.17446527</v>
      </c>
      <c r="G21" s="98">
        <f>SEKTOR_USD!G21*$C$54</f>
        <v>170163888.82628322</v>
      </c>
      <c r="H21" s="99">
        <f t="shared" si="1"/>
        <v>35.466800107709169</v>
      </c>
      <c r="I21" s="99">
        <f t="shared" si="4"/>
        <v>3.6159903709506862</v>
      </c>
      <c r="J21" s="98">
        <f>SEKTOR_USD!J21*$B$55</f>
        <v>135252446.53042322</v>
      </c>
      <c r="K21" s="98">
        <f>SEKTOR_USD!K21*$C$55</f>
        <v>184636915.56171909</v>
      </c>
      <c r="L21" s="99">
        <f t="shared" si="2"/>
        <v>36.51281015474089</v>
      </c>
      <c r="M21" s="99">
        <f t="shared" si="5"/>
        <v>3.6292794087001368</v>
      </c>
    </row>
    <row r="22" spans="1:13" ht="16.8" x14ac:dyDescent="0.3">
      <c r="A22" s="92" t="s">
        <v>14</v>
      </c>
      <c r="B22" s="93">
        <f>SEKTOR_USD!B22*$B$53</f>
        <v>287079386.53092253</v>
      </c>
      <c r="C22" s="93">
        <f>SEKTOR_USD!C22*$C$53</f>
        <v>464200198.06881654</v>
      </c>
      <c r="D22" s="96">
        <f t="shared" si="0"/>
        <v>61.697502449837373</v>
      </c>
      <c r="E22" s="96">
        <f t="shared" si="3"/>
        <v>80.898403030111822</v>
      </c>
      <c r="F22" s="93">
        <f>SEKTOR_USD!F22*$B$54</f>
        <v>2773573376.5389028</v>
      </c>
      <c r="G22" s="93">
        <f>SEKTOR_USD!G22*$C$54</f>
        <v>3843058308.0450726</v>
      </c>
      <c r="H22" s="96">
        <f t="shared" si="1"/>
        <v>38.559821079648621</v>
      </c>
      <c r="I22" s="96">
        <f t="shared" si="4"/>
        <v>81.665163700387851</v>
      </c>
      <c r="J22" s="93">
        <f>SEKTOR_USD!J22*$B$55</f>
        <v>3005211443.846312</v>
      </c>
      <c r="K22" s="93">
        <f>SEKTOR_USD!K22*$C$55</f>
        <v>4148685752.5569034</v>
      </c>
      <c r="L22" s="96">
        <f t="shared" si="2"/>
        <v>38.049712310661263</v>
      </c>
      <c r="M22" s="96">
        <f t="shared" si="5"/>
        <v>81.547829853609883</v>
      </c>
    </row>
    <row r="23" spans="1:13" s="21" customFormat="1" ht="15.6" x14ac:dyDescent="0.3">
      <c r="A23" s="95" t="s">
        <v>15</v>
      </c>
      <c r="B23" s="93">
        <f>SEKTOR_USD!B23*$B$53</f>
        <v>23657981.214214262</v>
      </c>
      <c r="C23" s="93">
        <f>SEKTOR_USD!C23*$C$53</f>
        <v>34199274.040764883</v>
      </c>
      <c r="D23" s="96">
        <f t="shared" si="0"/>
        <v>44.557025940223376</v>
      </c>
      <c r="E23" s="96">
        <f t="shared" si="3"/>
        <v>5.9600721115523667</v>
      </c>
      <c r="F23" s="93">
        <f>SEKTOR_USD!F23*$B$54</f>
        <v>227685248.87477222</v>
      </c>
      <c r="G23" s="93">
        <f>SEKTOR_USD!G23*$C$54</f>
        <v>303542616.68436009</v>
      </c>
      <c r="H23" s="96">
        <f t="shared" si="1"/>
        <v>33.31676873424054</v>
      </c>
      <c r="I23" s="96">
        <f t="shared" si="4"/>
        <v>6.4502943995617397</v>
      </c>
      <c r="J23" s="93">
        <f>SEKTOR_USD!J23*$B$55</f>
        <v>246461005.50527057</v>
      </c>
      <c r="K23" s="93">
        <f>SEKTOR_USD!K23*$C$55</f>
        <v>326894135.29348409</v>
      </c>
      <c r="L23" s="96">
        <f t="shared" si="2"/>
        <v>32.635235591657704</v>
      </c>
      <c r="M23" s="96">
        <f t="shared" si="5"/>
        <v>6.4255306174073334</v>
      </c>
    </row>
    <row r="24" spans="1:13" ht="13.8" x14ac:dyDescent="0.25">
      <c r="A24" s="97" t="str">
        <f>SEKTOR_USD!A24</f>
        <v xml:space="preserve"> Tekstil ve Hammaddeleri</v>
      </c>
      <c r="B24" s="98">
        <f>SEKTOR_USD!B24*$B$53</f>
        <v>15669661.337020582</v>
      </c>
      <c r="C24" s="98">
        <f>SEKTOR_USD!C24*$C$53</f>
        <v>22985087.631032266</v>
      </c>
      <c r="D24" s="99">
        <f t="shared" si="0"/>
        <v>46.685286533465273</v>
      </c>
      <c r="E24" s="99">
        <f t="shared" si="3"/>
        <v>4.0057218643884038</v>
      </c>
      <c r="F24" s="98">
        <f>SEKTOR_USD!F24*$B$54</f>
        <v>156254374.73193011</v>
      </c>
      <c r="G24" s="98">
        <f>SEKTOR_USD!G24*$C$54</f>
        <v>204764018.41472927</v>
      </c>
      <c r="H24" s="99">
        <f t="shared" si="1"/>
        <v>31.04530274177748</v>
      </c>
      <c r="I24" s="99">
        <f t="shared" si="4"/>
        <v>4.3512446971678829</v>
      </c>
      <c r="J24" s="98">
        <f>SEKTOR_USD!J24*$B$55</f>
        <v>168972604.25997868</v>
      </c>
      <c r="K24" s="98">
        <f>SEKTOR_USD!K24*$C$55</f>
        <v>219620714.86318278</v>
      </c>
      <c r="L24" s="99">
        <f t="shared" si="2"/>
        <v>29.974155174455198</v>
      </c>
      <c r="M24" s="99">
        <f t="shared" si="5"/>
        <v>4.3169316155008897</v>
      </c>
    </row>
    <row r="25" spans="1:13" ht="13.8" x14ac:dyDescent="0.25">
      <c r="A25" s="97" t="str">
        <f>SEKTOR_USD!A25</f>
        <v xml:space="preserve"> Deri ve Deri Mamulleri </v>
      </c>
      <c r="B25" s="98">
        <f>SEKTOR_USD!B25*$B$53</f>
        <v>3219581.7510943678</v>
      </c>
      <c r="C25" s="98">
        <f>SEKTOR_USD!C25*$C$53</f>
        <v>3564234.3596806871</v>
      </c>
      <c r="D25" s="99">
        <f t="shared" si="0"/>
        <v>10.70488762924465</v>
      </c>
      <c r="E25" s="99">
        <f t="shared" si="3"/>
        <v>0.62115627895633718</v>
      </c>
      <c r="F25" s="98">
        <f>SEKTOR_USD!F25*$B$54</f>
        <v>30657147.493195165</v>
      </c>
      <c r="G25" s="98">
        <f>SEKTOR_USD!G25*$C$54</f>
        <v>40635015.770232402</v>
      </c>
      <c r="H25" s="99">
        <f t="shared" si="1"/>
        <v>32.546629719063006</v>
      </c>
      <c r="I25" s="99">
        <f t="shared" si="4"/>
        <v>0.86349593184599449</v>
      </c>
      <c r="J25" s="98">
        <f>SEKTOR_USD!J25*$B$55</f>
        <v>32755257.048587322</v>
      </c>
      <c r="K25" s="98">
        <f>SEKTOR_USD!K25*$C$55</f>
        <v>44127875.738516681</v>
      </c>
      <c r="L25" s="99">
        <f t="shared" si="2"/>
        <v>34.719979980800794</v>
      </c>
      <c r="M25" s="99">
        <f t="shared" si="5"/>
        <v>0.86739095635478358</v>
      </c>
    </row>
    <row r="26" spans="1:13" ht="13.8" x14ac:dyDescent="0.25">
      <c r="A26" s="97" t="str">
        <f>SEKTOR_USD!A26</f>
        <v xml:space="preserve"> Halı </v>
      </c>
      <c r="B26" s="98">
        <f>SEKTOR_USD!B26*$B$53</f>
        <v>4768738.1260993145</v>
      </c>
      <c r="C26" s="98">
        <f>SEKTOR_USD!C26*$C$53</f>
        <v>7649952.0500519257</v>
      </c>
      <c r="D26" s="99">
        <f t="shared" si="0"/>
        <v>60.418791046287922</v>
      </c>
      <c r="E26" s="99">
        <f t="shared" si="3"/>
        <v>1.3331939682076248</v>
      </c>
      <c r="F26" s="98">
        <f>SEKTOR_USD!F26*$B$54</f>
        <v>40773726.649646938</v>
      </c>
      <c r="G26" s="98">
        <f>SEKTOR_USD!G26*$C$54</f>
        <v>58143582.499398433</v>
      </c>
      <c r="H26" s="99">
        <f t="shared" si="1"/>
        <v>42.600608963227799</v>
      </c>
      <c r="I26" s="99">
        <f t="shared" si="4"/>
        <v>1.2355537705478628</v>
      </c>
      <c r="J26" s="98">
        <f>SEKTOR_USD!J26*$B$55</f>
        <v>44733144.196704581</v>
      </c>
      <c r="K26" s="98">
        <f>SEKTOR_USD!K26*$C$55</f>
        <v>63145544.69178462</v>
      </c>
      <c r="L26" s="99">
        <f t="shared" si="2"/>
        <v>41.160532812349125</v>
      </c>
      <c r="M26" s="99">
        <f t="shared" si="5"/>
        <v>1.2412080455516596</v>
      </c>
    </row>
    <row r="27" spans="1:13" s="21" customFormat="1" ht="15.6" x14ac:dyDescent="0.3">
      <c r="A27" s="95" t="s">
        <v>19</v>
      </c>
      <c r="B27" s="93">
        <f>SEKTOR_USD!B27*$B$53</f>
        <v>47839823.864894614</v>
      </c>
      <c r="C27" s="93">
        <f>SEKTOR_USD!C27*$C$53</f>
        <v>82468415.974962935</v>
      </c>
      <c r="D27" s="96">
        <f t="shared" si="0"/>
        <v>72.384447333802086</v>
      </c>
      <c r="E27" s="96">
        <f t="shared" si="3"/>
        <v>14.372167828778956</v>
      </c>
      <c r="F27" s="93">
        <f>SEKTOR_USD!F27*$B$54</f>
        <v>503845891.31350613</v>
      </c>
      <c r="G27" s="93">
        <f>SEKTOR_USD!G27*$C$54</f>
        <v>648620665.3197788</v>
      </c>
      <c r="H27" s="96">
        <f t="shared" si="1"/>
        <v>28.733939583957035</v>
      </c>
      <c r="I27" s="96">
        <f t="shared" si="4"/>
        <v>13.783218615733</v>
      </c>
      <c r="J27" s="93">
        <f>SEKTOR_USD!J27*$B$55</f>
        <v>536625478.29497492</v>
      </c>
      <c r="K27" s="93">
        <f>SEKTOR_USD!K27*$C$55</f>
        <v>699739354.36772656</v>
      </c>
      <c r="L27" s="96">
        <f t="shared" si="2"/>
        <v>30.396222816519046</v>
      </c>
      <c r="M27" s="96">
        <f t="shared" si="5"/>
        <v>13.754289723362586</v>
      </c>
    </row>
    <row r="28" spans="1:13" ht="13.8" x14ac:dyDescent="0.25">
      <c r="A28" s="97" t="str">
        <f>SEKTOR_USD!A28</f>
        <v xml:space="preserve"> Kimyevi Maddeler ve Mamulleri  </v>
      </c>
      <c r="B28" s="98">
        <f>SEKTOR_USD!B28*$B$53</f>
        <v>47839823.864894614</v>
      </c>
      <c r="C28" s="98">
        <f>SEKTOR_USD!C28*$C$53</f>
        <v>82468415.974962935</v>
      </c>
      <c r="D28" s="99">
        <f t="shared" si="0"/>
        <v>72.384447333802086</v>
      </c>
      <c r="E28" s="99">
        <f t="shared" si="3"/>
        <v>14.372167828778956</v>
      </c>
      <c r="F28" s="98">
        <f>SEKTOR_USD!F28*$B$54</f>
        <v>503845891.31350613</v>
      </c>
      <c r="G28" s="98">
        <f>SEKTOR_USD!G28*$C$54</f>
        <v>648620665.3197788</v>
      </c>
      <c r="H28" s="99">
        <f t="shared" si="1"/>
        <v>28.733939583957035</v>
      </c>
      <c r="I28" s="99">
        <f t="shared" si="4"/>
        <v>13.783218615733</v>
      </c>
      <c r="J28" s="98">
        <f>SEKTOR_USD!J28*$B$55</f>
        <v>536625478.29497492</v>
      </c>
      <c r="K28" s="98">
        <f>SEKTOR_USD!K28*$C$55</f>
        <v>699739354.36772656</v>
      </c>
      <c r="L28" s="99">
        <f t="shared" si="2"/>
        <v>30.396222816519046</v>
      </c>
      <c r="M28" s="99">
        <f t="shared" si="5"/>
        <v>13.754289723362586</v>
      </c>
    </row>
    <row r="29" spans="1:13" s="21" customFormat="1" ht="15.6" x14ac:dyDescent="0.3">
      <c r="A29" s="95" t="s">
        <v>21</v>
      </c>
      <c r="B29" s="93">
        <f>SEKTOR_USD!B29*$B$53</f>
        <v>215581581.4518137</v>
      </c>
      <c r="C29" s="93">
        <f>SEKTOR_USD!C29*$C$53</f>
        <v>347532508.05308872</v>
      </c>
      <c r="D29" s="96">
        <f t="shared" si="0"/>
        <v>61.206957344251791</v>
      </c>
      <c r="E29" s="96">
        <f t="shared" si="3"/>
        <v>60.566163089780503</v>
      </c>
      <c r="F29" s="93">
        <f>SEKTOR_USD!F29*$B$54</f>
        <v>2042042236.3506246</v>
      </c>
      <c r="G29" s="93">
        <f>SEKTOR_USD!G29*$C$54</f>
        <v>2890895026.0409336</v>
      </c>
      <c r="H29" s="96">
        <f t="shared" si="1"/>
        <v>41.568816480863354</v>
      </c>
      <c r="I29" s="96">
        <f t="shared" si="4"/>
        <v>61.431650685093111</v>
      </c>
      <c r="J29" s="93">
        <f>SEKTOR_USD!J29*$B$55</f>
        <v>2222124960.0460663</v>
      </c>
      <c r="K29" s="93">
        <f>SEKTOR_USD!K29*$C$55</f>
        <v>3122052262.8956923</v>
      </c>
      <c r="L29" s="96">
        <f t="shared" si="2"/>
        <v>40.498501165792675</v>
      </c>
      <c r="M29" s="96">
        <f t="shared" si="5"/>
        <v>61.368009512839947</v>
      </c>
    </row>
    <row r="30" spans="1:13" ht="13.8" x14ac:dyDescent="0.25">
      <c r="A30" s="97" t="str">
        <f>SEKTOR_USD!A30</f>
        <v xml:space="preserve"> Hazırgiyim ve Konfeksiyon </v>
      </c>
      <c r="B30" s="98">
        <f>SEKTOR_USD!B30*$B$53</f>
        <v>30327124.997593332</v>
      </c>
      <c r="C30" s="98">
        <f>SEKTOR_USD!C30*$C$53</f>
        <v>41022845.912438892</v>
      </c>
      <c r="D30" s="99">
        <f t="shared" si="0"/>
        <v>35.26783668314863</v>
      </c>
      <c r="E30" s="99">
        <f t="shared" si="3"/>
        <v>7.1492488281417552</v>
      </c>
      <c r="F30" s="98">
        <f>SEKTOR_USD!F30*$B$54</f>
        <v>318779598.94389218</v>
      </c>
      <c r="G30" s="98">
        <f>SEKTOR_USD!G30*$C$54</f>
        <v>414501131.92403084</v>
      </c>
      <c r="H30" s="99">
        <f t="shared" si="1"/>
        <v>30.027496520248281</v>
      </c>
      <c r="I30" s="99">
        <f t="shared" si="4"/>
        <v>8.8081678911063328</v>
      </c>
      <c r="J30" s="98">
        <f>SEKTOR_USD!J30*$B$55</f>
        <v>343224356.60712242</v>
      </c>
      <c r="K30" s="98">
        <f>SEKTOR_USD!K30*$C$55</f>
        <v>446647914.19652051</v>
      </c>
      <c r="L30" s="99">
        <f t="shared" si="2"/>
        <v>30.132930719652745</v>
      </c>
      <c r="M30" s="99">
        <f t="shared" si="5"/>
        <v>8.7794473439978908</v>
      </c>
    </row>
    <row r="31" spans="1:13" ht="13.8" x14ac:dyDescent="0.25">
      <c r="A31" s="97" t="str">
        <f>SEKTOR_USD!A31</f>
        <v xml:space="preserve"> Otomotiv Endüstrisi</v>
      </c>
      <c r="B31" s="98">
        <f>SEKTOR_USD!B31*$B$53</f>
        <v>53414953.155700274</v>
      </c>
      <c r="C31" s="98">
        <f>SEKTOR_USD!C31*$C$53</f>
        <v>90868550.725702956</v>
      </c>
      <c r="D31" s="99">
        <f t="shared" si="0"/>
        <v>70.118188554482998</v>
      </c>
      <c r="E31" s="99">
        <f t="shared" si="3"/>
        <v>15.8360997473773</v>
      </c>
      <c r="F31" s="98">
        <f>SEKTOR_USD!F31*$B$54</f>
        <v>455268428.07099289</v>
      </c>
      <c r="G31" s="98">
        <f>SEKTOR_USD!G31*$C$54</f>
        <v>741009923.22284365</v>
      </c>
      <c r="H31" s="99">
        <f t="shared" si="1"/>
        <v>62.763301281962228</v>
      </c>
      <c r="I31" s="99">
        <f t="shared" si="4"/>
        <v>15.746494544962712</v>
      </c>
      <c r="J31" s="98">
        <f>SEKTOR_USD!J31*$B$55</f>
        <v>496225690.48194283</v>
      </c>
      <c r="K31" s="98">
        <f>SEKTOR_USD!K31*$C$55</f>
        <v>800656325.33135593</v>
      </c>
      <c r="L31" s="99">
        <f t="shared" si="2"/>
        <v>61.349228927213517</v>
      </c>
      <c r="M31" s="99">
        <f t="shared" si="5"/>
        <v>15.737944419891894</v>
      </c>
    </row>
    <row r="32" spans="1:13" ht="13.8" x14ac:dyDescent="0.25">
      <c r="A32" s="97" t="str">
        <f>SEKTOR_USD!A32</f>
        <v xml:space="preserve"> Gemi, Yat ve Hizmetleri</v>
      </c>
      <c r="B32" s="98">
        <f>SEKTOR_USD!B32*$B$53</f>
        <v>1024390.7417627564</v>
      </c>
      <c r="C32" s="98">
        <f>SEKTOR_USD!C32*$C$53</f>
        <v>7447143.1845540665</v>
      </c>
      <c r="D32" s="99">
        <f t="shared" si="0"/>
        <v>626.98267184054521</v>
      </c>
      <c r="E32" s="99">
        <f t="shared" si="3"/>
        <v>1.2978494909596996</v>
      </c>
      <c r="F32" s="98">
        <f>SEKTOR_USD!F32*$B$54</f>
        <v>20670271.620338809</v>
      </c>
      <c r="G32" s="98">
        <f>SEKTOR_USD!G32*$C$54</f>
        <v>40004083.931478463</v>
      </c>
      <c r="H32" s="99">
        <f t="shared" si="1"/>
        <v>93.534389224551234</v>
      </c>
      <c r="I32" s="99">
        <f t="shared" si="4"/>
        <v>0.85008860159868505</v>
      </c>
      <c r="J32" s="98">
        <f>SEKTOR_USD!J32*$B$55</f>
        <v>23107575.77023612</v>
      </c>
      <c r="K32" s="98">
        <f>SEKTOR_USD!K32*$C$55</f>
        <v>43675843.0641791</v>
      </c>
      <c r="L32" s="99">
        <f t="shared" si="2"/>
        <v>89.010926539667935</v>
      </c>
      <c r="M32" s="99">
        <f t="shared" si="5"/>
        <v>0.85850566452653787</v>
      </c>
    </row>
    <row r="33" spans="1:13" ht="13.8" x14ac:dyDescent="0.25">
      <c r="A33" s="97" t="str">
        <f>SEKTOR_USD!A33</f>
        <v xml:space="preserve"> Elektrik ve Elektronik</v>
      </c>
      <c r="B33" s="98">
        <f>SEKTOR_USD!B33*$B$53</f>
        <v>26479900.799034201</v>
      </c>
      <c r="C33" s="98">
        <f>SEKTOR_USD!C33*$C$53</f>
        <v>39980798.17053882</v>
      </c>
      <c r="D33" s="99">
        <f t="shared" si="0"/>
        <v>50.985452981746207</v>
      </c>
      <c r="E33" s="99">
        <f t="shared" si="3"/>
        <v>6.9676461520732005</v>
      </c>
      <c r="F33" s="98">
        <f>SEKTOR_USD!F33*$B$54</f>
        <v>223967434.87702495</v>
      </c>
      <c r="G33" s="98">
        <f>SEKTOR_USD!G33*$C$54</f>
        <v>344467681.12627876</v>
      </c>
      <c r="H33" s="99">
        <f t="shared" si="1"/>
        <v>53.802574608856666</v>
      </c>
      <c r="I33" s="99">
        <f t="shared" si="4"/>
        <v>7.3199538788628313</v>
      </c>
      <c r="J33" s="98">
        <f>SEKTOR_USD!J33*$B$55</f>
        <v>241838466.18229812</v>
      </c>
      <c r="K33" s="98">
        <f>SEKTOR_USD!K33*$C$55</f>
        <v>372486391.98182487</v>
      </c>
      <c r="L33" s="99">
        <f t="shared" si="2"/>
        <v>54.022806157331559</v>
      </c>
      <c r="M33" s="99">
        <f t="shared" si="5"/>
        <v>7.3217058914134423</v>
      </c>
    </row>
    <row r="34" spans="1:13" ht="13.8" x14ac:dyDescent="0.25">
      <c r="A34" s="97" t="str">
        <f>SEKTOR_USD!A34</f>
        <v xml:space="preserve"> Makine ve Aksamları</v>
      </c>
      <c r="B34" s="98">
        <f>SEKTOR_USD!B34*$B$53</f>
        <v>18779823.451370548</v>
      </c>
      <c r="C34" s="98">
        <f>SEKTOR_USD!C34*$C$53</f>
        <v>29241070.025895998</v>
      </c>
      <c r="D34" s="99">
        <f t="shared" si="0"/>
        <v>55.704712036374282</v>
      </c>
      <c r="E34" s="99">
        <f t="shared" si="3"/>
        <v>5.0959820306581793</v>
      </c>
      <c r="F34" s="98">
        <f>SEKTOR_USD!F34*$B$54</f>
        <v>152711552.96152765</v>
      </c>
      <c r="G34" s="98">
        <f>SEKTOR_USD!G34*$C$54</f>
        <v>240928008.23943505</v>
      </c>
      <c r="H34" s="99">
        <f t="shared" si="1"/>
        <v>57.766720046473253</v>
      </c>
      <c r="I34" s="99">
        <f t="shared" si="4"/>
        <v>5.1197311244779318</v>
      </c>
      <c r="J34" s="98">
        <f>SEKTOR_USD!J34*$B$55</f>
        <v>165525647.73295873</v>
      </c>
      <c r="K34" s="98">
        <f>SEKTOR_USD!K34*$C$55</f>
        <v>260403152.27520716</v>
      </c>
      <c r="L34" s="99">
        <f t="shared" si="2"/>
        <v>57.318914525749861</v>
      </c>
      <c r="M34" s="99">
        <f t="shared" si="5"/>
        <v>5.1185636178866005</v>
      </c>
    </row>
    <row r="35" spans="1:13" ht="13.8" x14ac:dyDescent="0.25">
      <c r="A35" s="97" t="str">
        <f>SEKTOR_USD!A35</f>
        <v xml:space="preserve"> Demir ve Demir Dışı Metaller </v>
      </c>
      <c r="B35" s="98">
        <f>SEKTOR_USD!B35*$B$53</f>
        <v>20973744.052887712</v>
      </c>
      <c r="C35" s="98">
        <f>SEKTOR_USD!C35*$C$53</f>
        <v>28015234.55004416</v>
      </c>
      <c r="D35" s="99">
        <f t="shared" si="0"/>
        <v>33.572882740442139</v>
      </c>
      <c r="E35" s="99">
        <f t="shared" si="3"/>
        <v>4.882349781497938</v>
      </c>
      <c r="F35" s="98">
        <f>SEKTOR_USD!F35*$B$54</f>
        <v>217282214.72821099</v>
      </c>
      <c r="G35" s="98">
        <f>SEKTOR_USD!G35*$C$54</f>
        <v>268311544.85540879</v>
      </c>
      <c r="H35" s="99">
        <f t="shared" si="1"/>
        <v>23.485277058238847</v>
      </c>
      <c r="I35" s="99">
        <f t="shared" si="4"/>
        <v>5.701632522059545</v>
      </c>
      <c r="J35" s="98">
        <f>SEKTOR_USD!J35*$B$55</f>
        <v>233845877.09302494</v>
      </c>
      <c r="K35" s="98">
        <f>SEKTOR_USD!K35*$C$55</f>
        <v>288955246.49758554</v>
      </c>
      <c r="L35" s="99">
        <f t="shared" si="2"/>
        <v>23.566534543877307</v>
      </c>
      <c r="M35" s="99">
        <f t="shared" si="5"/>
        <v>5.679792272087691</v>
      </c>
    </row>
    <row r="36" spans="1:13" ht="13.8" x14ac:dyDescent="0.25">
      <c r="A36" s="97" t="str">
        <f>SEKTOR_USD!A36</f>
        <v xml:space="preserve"> Çelik</v>
      </c>
      <c r="B36" s="98">
        <f>SEKTOR_USD!B36*$B$53</f>
        <v>24873288.488942504</v>
      </c>
      <c r="C36" s="98">
        <f>SEKTOR_USD!C36*$C$53</f>
        <v>33877704.292211339</v>
      </c>
      <c r="D36" s="99">
        <f t="shared" si="0"/>
        <v>36.20114729611155</v>
      </c>
      <c r="E36" s="99">
        <f t="shared" si="3"/>
        <v>5.9040306035370698</v>
      </c>
      <c r="F36" s="98">
        <f>SEKTOR_USD!F36*$B$54</f>
        <v>322177227.48599648</v>
      </c>
      <c r="G36" s="98">
        <f>SEKTOR_USD!G36*$C$54</f>
        <v>315329786.43786454</v>
      </c>
      <c r="H36" s="99">
        <f t="shared" si="1"/>
        <v>-2.1253646949424967</v>
      </c>
      <c r="I36" s="99">
        <f t="shared" si="4"/>
        <v>6.7007722925120206</v>
      </c>
      <c r="J36" s="98">
        <f>SEKTOR_USD!J36*$B$55</f>
        <v>353925775.17246401</v>
      </c>
      <c r="K36" s="98">
        <f>SEKTOR_USD!K36*$C$55</f>
        <v>340499986.61239934</v>
      </c>
      <c r="L36" s="99">
        <f t="shared" si="2"/>
        <v>-3.7933910163854097</v>
      </c>
      <c r="M36" s="99">
        <f t="shared" si="5"/>
        <v>6.6929713720329627</v>
      </c>
    </row>
    <row r="37" spans="1:13" ht="13.8" x14ac:dyDescent="0.25">
      <c r="A37" s="97" t="str">
        <f>SEKTOR_USD!A37</f>
        <v xml:space="preserve"> Çimento Cam Seramik ve Toprak Ürünleri</v>
      </c>
      <c r="B37" s="98">
        <f>SEKTOR_USD!B37*$B$53</f>
        <v>7750929.9166702079</v>
      </c>
      <c r="C37" s="98">
        <f>SEKTOR_USD!C37*$C$53</f>
        <v>9951314.1562401559</v>
      </c>
      <c r="D37" s="99">
        <f t="shared" si="0"/>
        <v>28.388648371565083</v>
      </c>
      <c r="E37" s="99">
        <f t="shared" si="3"/>
        <v>1.7342634204809784</v>
      </c>
      <c r="F37" s="98">
        <f>SEKTOR_USD!F37*$B$54</f>
        <v>81900907.22448425</v>
      </c>
      <c r="G37" s="98">
        <f>SEKTOR_USD!G37*$C$54</f>
        <v>98960693.015562564</v>
      </c>
      <c r="H37" s="99">
        <f t="shared" si="1"/>
        <v>20.829788544733358</v>
      </c>
      <c r="I37" s="99">
        <f t="shared" si="4"/>
        <v>2.1029192240205172</v>
      </c>
      <c r="J37" s="98">
        <f>SEKTOR_USD!J37*$B$55</f>
        <v>87456668.108954415</v>
      </c>
      <c r="K37" s="98">
        <f>SEKTOR_USD!K37*$C$55</f>
        <v>107389105.69836342</v>
      </c>
      <c r="L37" s="99">
        <f t="shared" si="2"/>
        <v>22.7912153760271</v>
      </c>
      <c r="M37" s="99">
        <f t="shared" si="5"/>
        <v>2.1108729467456455</v>
      </c>
    </row>
    <row r="38" spans="1:13" ht="13.8" x14ac:dyDescent="0.25">
      <c r="A38" s="97" t="str">
        <f>SEKTOR_USD!A38</f>
        <v xml:space="preserve"> Mücevher</v>
      </c>
      <c r="B38" s="98">
        <f>SEKTOR_USD!B38*$B$53</f>
        <v>11233793.315463271</v>
      </c>
      <c r="C38" s="98">
        <f>SEKTOR_USD!C38*$C$53</f>
        <v>35835184.972418502</v>
      </c>
      <c r="D38" s="99">
        <f t="shared" si="0"/>
        <v>218.99451918072512</v>
      </c>
      <c r="E38" s="99">
        <f t="shared" si="3"/>
        <v>6.2451701843684857</v>
      </c>
      <c r="F38" s="98">
        <f>SEKTOR_USD!F38*$B$54</f>
        <v>86844405.864563271</v>
      </c>
      <c r="G38" s="98">
        <f>SEKTOR_USD!G38*$C$54</f>
        <v>161789525.4916639</v>
      </c>
      <c r="H38" s="99">
        <f t="shared" si="1"/>
        <v>86.298154591534697</v>
      </c>
      <c r="I38" s="99">
        <f t="shared" si="4"/>
        <v>3.4380347695026034</v>
      </c>
      <c r="J38" s="98">
        <f>SEKTOR_USD!J38*$B$55</f>
        <v>100501710.33058652</v>
      </c>
      <c r="K38" s="98">
        <f>SEKTOR_USD!K38*$C$55</f>
        <v>171633822.32842952</v>
      </c>
      <c r="L38" s="99">
        <f t="shared" si="2"/>
        <v>70.777016394908827</v>
      </c>
      <c r="M38" s="99">
        <f t="shared" si="5"/>
        <v>3.3736866504620857</v>
      </c>
    </row>
    <row r="39" spans="1:13" ht="13.8" x14ac:dyDescent="0.25">
      <c r="A39" s="97" t="str">
        <f>SEKTOR_USD!A39</f>
        <v xml:space="preserve"> Savunma ve Havacılık Sanayii</v>
      </c>
      <c r="B39" s="98">
        <f>SEKTOR_USD!B39*$B$53</f>
        <v>9359702.7995036133</v>
      </c>
      <c r="C39" s="98">
        <f>SEKTOR_USD!C39*$C$53</f>
        <v>13890780.665412474</v>
      </c>
      <c r="D39" s="99">
        <f t="shared" si="0"/>
        <v>48.410488697880069</v>
      </c>
      <c r="E39" s="99">
        <f t="shared" si="3"/>
        <v>2.4208132123778872</v>
      </c>
      <c r="F39" s="98">
        <f>SEKTOR_USD!F39*$B$54</f>
        <v>60797595.690078445</v>
      </c>
      <c r="G39" s="98">
        <f>SEKTOR_USD!G39*$C$54</f>
        <v>112540302.86590907</v>
      </c>
      <c r="H39" s="99">
        <f t="shared" si="1"/>
        <v>85.106502302482525</v>
      </c>
      <c r="I39" s="99">
        <f t="shared" si="4"/>
        <v>2.3914865504892311</v>
      </c>
      <c r="J39" s="98">
        <f>SEKTOR_USD!J39*$B$55</f>
        <v>66861928.7764901</v>
      </c>
      <c r="K39" s="98">
        <f>SEKTOR_USD!K39*$C$55</f>
        <v>125499177.41822118</v>
      </c>
      <c r="L39" s="99">
        <f t="shared" si="2"/>
        <v>87.699008560981014</v>
      </c>
      <c r="M39" s="99">
        <f t="shared" si="5"/>
        <v>2.4668500284847079</v>
      </c>
    </row>
    <row r="40" spans="1:13" ht="13.8" x14ac:dyDescent="0.25">
      <c r="A40" s="97" t="str">
        <f>SEKTOR_USD!A40</f>
        <v xml:space="preserve"> İklimlendirme Sanayii</v>
      </c>
      <c r="B40" s="98">
        <f>SEKTOR_USD!B40*$B$53</f>
        <v>11137491.271712223</v>
      </c>
      <c r="C40" s="98">
        <f>SEKTOR_USD!C40*$C$53</f>
        <v>17401881.39763134</v>
      </c>
      <c r="D40" s="99">
        <f t="shared" si="0"/>
        <v>56.245971135616969</v>
      </c>
      <c r="E40" s="99">
        <f t="shared" si="3"/>
        <v>3.032709638308007</v>
      </c>
      <c r="F40" s="98">
        <f>SEKTOR_USD!F40*$B$54</f>
        <v>99613422.663761735</v>
      </c>
      <c r="G40" s="98">
        <f>SEKTOR_USD!G40*$C$54</f>
        <v>153052344.93045786</v>
      </c>
      <c r="H40" s="99">
        <f t="shared" si="1"/>
        <v>53.646306730244106</v>
      </c>
      <c r="I40" s="99">
        <f t="shared" si="4"/>
        <v>3.2523692855006963</v>
      </c>
      <c r="J40" s="98">
        <f>SEKTOR_USD!J40*$B$55</f>
        <v>107335067.33725217</v>
      </c>
      <c r="K40" s="98">
        <f>SEKTOR_USD!K40*$C$55</f>
        <v>163941730.21104038</v>
      </c>
      <c r="L40" s="99">
        <f t="shared" si="2"/>
        <v>52.73827489754791</v>
      </c>
      <c r="M40" s="99">
        <f t="shared" si="5"/>
        <v>3.2224885466238895</v>
      </c>
    </row>
    <row r="41" spans="1:13" ht="13.8" x14ac:dyDescent="0.25">
      <c r="A41" s="97" t="str">
        <f>SEKTOR_USD!A41</f>
        <v xml:space="preserve"> Diğer Sanayi Ürünleri</v>
      </c>
      <c r="B41" s="98">
        <f>SEKTOR_USD!B41*$B$53</f>
        <v>226438.46117303224</v>
      </c>
      <c r="C41" s="98">
        <f>SEKTOR_USD!C41*$C$53</f>
        <v>0</v>
      </c>
      <c r="D41" s="99">
        <f t="shared" si="0"/>
        <v>-100</v>
      </c>
      <c r="E41" s="99">
        <f t="shared" si="3"/>
        <v>0</v>
      </c>
      <c r="F41" s="98">
        <f>SEKTOR_USD!F41*$B$54</f>
        <v>2029176.2197525247</v>
      </c>
      <c r="G41" s="98">
        <f>SEKTOR_USD!G41*$C$54</f>
        <v>0</v>
      </c>
      <c r="H41" s="99">
        <f t="shared" si="1"/>
        <v>-100</v>
      </c>
      <c r="I41" s="99">
        <f t="shared" si="4"/>
        <v>0</v>
      </c>
      <c r="J41" s="98">
        <f>SEKTOR_USD!J41*$B$55</f>
        <v>2276196.4527361225</v>
      </c>
      <c r="K41" s="98">
        <f>SEKTOR_USD!K41*$C$55</f>
        <v>263567.28056541784</v>
      </c>
      <c r="L41" s="99">
        <f t="shared" si="2"/>
        <v>-88.420714730110646</v>
      </c>
      <c r="M41" s="99">
        <f t="shared" si="5"/>
        <v>5.1807586865986778E-3</v>
      </c>
    </row>
    <row r="42" spans="1:13" ht="16.8" x14ac:dyDescent="0.3">
      <c r="A42" s="92" t="s">
        <v>31</v>
      </c>
      <c r="B42" s="93">
        <f>SEKTOR_USD!B42*$B$53</f>
        <v>9362790.9409294948</v>
      </c>
      <c r="C42" s="93">
        <f>SEKTOR_USD!C42*$C$53</f>
        <v>13843964.972188165</v>
      </c>
      <c r="D42" s="96">
        <f t="shared" si="0"/>
        <v>47.861519706364398</v>
      </c>
      <c r="E42" s="96">
        <f t="shared" si="3"/>
        <v>2.4126544161637744</v>
      </c>
      <c r="F42" s="93">
        <f>SEKTOR_USD!F42*$B$54</f>
        <v>97152868.33727631</v>
      </c>
      <c r="G42" s="93">
        <f>SEKTOR_USD!G42*$C$54</f>
        <v>122015792.33929747</v>
      </c>
      <c r="H42" s="96">
        <f t="shared" si="1"/>
        <v>25.591549099412003</v>
      </c>
      <c r="I42" s="96">
        <f t="shared" si="4"/>
        <v>2.5928411324287386</v>
      </c>
      <c r="J42" s="93">
        <f>SEKTOR_USD!J42*$B$55</f>
        <v>104278954.27481598</v>
      </c>
      <c r="K42" s="93">
        <f>SEKTOR_USD!K42*$C$55</f>
        <v>131792562.32776764</v>
      </c>
      <c r="L42" s="96">
        <f t="shared" si="2"/>
        <v>26.384622136162307</v>
      </c>
      <c r="M42" s="96">
        <f t="shared" si="5"/>
        <v>2.5905547177325428</v>
      </c>
    </row>
    <row r="43" spans="1:13" ht="13.8" x14ac:dyDescent="0.25">
      <c r="A43" s="97" t="str">
        <f>SEKTOR_USD!A43</f>
        <v xml:space="preserve"> Madencilik Ürünleri</v>
      </c>
      <c r="B43" s="98">
        <f>SEKTOR_USD!B43*$B$53</f>
        <v>9362790.9409294948</v>
      </c>
      <c r="C43" s="98">
        <f>SEKTOR_USD!C43*$C$53</f>
        <v>13843964.972188165</v>
      </c>
      <c r="D43" s="99">
        <f t="shared" si="0"/>
        <v>47.861519706364398</v>
      </c>
      <c r="E43" s="99">
        <f t="shared" si="3"/>
        <v>2.4126544161637744</v>
      </c>
      <c r="F43" s="98">
        <f>SEKTOR_USD!F43*$B$54</f>
        <v>97152868.33727631</v>
      </c>
      <c r="G43" s="98">
        <f>SEKTOR_USD!G43*$C$54</f>
        <v>122015792.33929747</v>
      </c>
      <c r="H43" s="99">
        <f t="shared" si="1"/>
        <v>25.591549099412003</v>
      </c>
      <c r="I43" s="99">
        <f t="shared" si="4"/>
        <v>2.5928411324287386</v>
      </c>
      <c r="J43" s="98">
        <f>SEKTOR_USD!J43*$B$55</f>
        <v>104278954.27481598</v>
      </c>
      <c r="K43" s="98">
        <f>SEKTOR_USD!K43*$C$55</f>
        <v>131792562.32776764</v>
      </c>
      <c r="L43" s="99">
        <f t="shared" si="2"/>
        <v>26.384622136162307</v>
      </c>
      <c r="M43" s="99">
        <f t="shared" si="5"/>
        <v>2.5905547177325428</v>
      </c>
    </row>
    <row r="44" spans="1:13" ht="17.399999999999999" x14ac:dyDescent="0.3">
      <c r="A44" s="100" t="s">
        <v>33</v>
      </c>
      <c r="B44" s="101">
        <f>SEKTOR_USD!B44*$B$53</f>
        <v>358131916.43691152</v>
      </c>
      <c r="C44" s="101">
        <f>SEKTOR_USD!C44*$C$53</f>
        <v>573806380.20262647</v>
      </c>
      <c r="D44" s="102">
        <f>(C44-B44)/B44*100</f>
        <v>60.222072891877573</v>
      </c>
      <c r="E44" s="103">
        <f t="shared" si="3"/>
        <v>100</v>
      </c>
      <c r="F44" s="101">
        <f>SEKTOR_USD!F44*$B$54</f>
        <v>3374304667.9048057</v>
      </c>
      <c r="G44" s="101">
        <f>SEKTOR_USD!G44*$C$54</f>
        <v>4705872288.6351366</v>
      </c>
      <c r="H44" s="102">
        <f>(G44-F44)/F44*100</f>
        <v>39.46198555796493</v>
      </c>
      <c r="I44" s="102">
        <f t="shared" si="4"/>
        <v>100</v>
      </c>
      <c r="J44" s="101">
        <f>SEKTOR_USD!J44*$B$55</f>
        <v>3657367470.1080866</v>
      </c>
      <c r="K44" s="101">
        <f>SEKTOR_USD!K44*$C$55</f>
        <v>5087426311.6558628</v>
      </c>
      <c r="L44" s="102">
        <f>(K44-J44)/J44*100</f>
        <v>39.10076997282183</v>
      </c>
      <c r="M44" s="102">
        <f t="shared" si="5"/>
        <v>100</v>
      </c>
    </row>
    <row r="45" spans="1:13" ht="13.8" hidden="1" x14ac:dyDescent="0.25">
      <c r="A45" s="42" t="s">
        <v>34</v>
      </c>
      <c r="B45" s="40">
        <f>SEKTOR_USD!B46*2.1157</f>
        <v>46272556.391408399</v>
      </c>
      <c r="C45" s="40">
        <f>SEKTOR_USD!C46*2.7012</f>
        <v>62158603.033804804</v>
      </c>
      <c r="D45" s="41"/>
      <c r="E45" s="41"/>
      <c r="F45" s="40">
        <f>SEKTOR_USD!F46*2.1642</f>
        <v>500516696.11803961</v>
      </c>
      <c r="G45" s="40">
        <f>SEKTOR_USD!G46*2.5613</f>
        <v>596566124.81248236</v>
      </c>
      <c r="H45" s="41">
        <f>(G45-F45)/F45*100</f>
        <v>19.19005488516029</v>
      </c>
      <c r="I45" s="41" t="e">
        <f t="shared" ref="I45:I46" si="6">G45/G$46*100</f>
        <v>#REF!</v>
      </c>
      <c r="J45" s="40">
        <f>SEKTOR_USD!J46*2.0809</f>
        <v>527517134.20459491</v>
      </c>
      <c r="K45" s="40">
        <f>SEKTOR_USD!K46*2.3856</f>
        <v>610270149.8717376</v>
      </c>
      <c r="L45" s="41">
        <f>(K45-J45)/J45*100</f>
        <v>15.687265929649849</v>
      </c>
      <c r="M45" s="41" t="e">
        <f t="shared" ref="M45:M46" si="7">K45/K$46*100</f>
        <v>#REF!</v>
      </c>
    </row>
    <row r="46" spans="1:13" s="22" customFormat="1" ht="17.399999999999999" hidden="1" x14ac:dyDescent="0.3">
      <c r="A46" s="43" t="s">
        <v>35</v>
      </c>
      <c r="B46" s="44" t="e">
        <f>SEKTOR_USD!#REF!*2.1157</f>
        <v>#REF!</v>
      </c>
      <c r="C46" s="44" t="e">
        <f>SEKTOR_USD!#REF!*2.7012</f>
        <v>#REF!</v>
      </c>
      <c r="D46" s="45" t="e">
        <f>(C46-B46)/B46*100</f>
        <v>#REF!</v>
      </c>
      <c r="E46" s="46" t="e">
        <f>C46/C$46*100</f>
        <v>#REF!</v>
      </c>
      <c r="F46" s="44" t="e">
        <f>SEKTOR_USD!#REF!*2.1642</f>
        <v>#REF!</v>
      </c>
      <c r="G46" s="44" t="e">
        <f>SEKTOR_USD!#REF!*2.5613</f>
        <v>#REF!</v>
      </c>
      <c r="H46" s="45" t="e">
        <f>(G46-F46)/F46*100</f>
        <v>#REF!</v>
      </c>
      <c r="I46" s="46" t="e">
        <f t="shared" si="6"/>
        <v>#REF!</v>
      </c>
      <c r="J46" s="44" t="e">
        <f>SEKTOR_USD!#REF!*2.0809</f>
        <v>#REF!</v>
      </c>
      <c r="K46" s="44" t="e">
        <f>SEKTOR_USD!#REF!*2.3856</f>
        <v>#REF!</v>
      </c>
      <c r="L46" s="45" t="e">
        <f>(K46-J46)/J46*100</f>
        <v>#REF!</v>
      </c>
      <c r="M46" s="46" t="e">
        <f t="shared" si="7"/>
        <v>#REF!</v>
      </c>
    </row>
    <row r="47" spans="1:13" s="22" customFormat="1" ht="17.399999999999999" hidden="1" x14ac:dyDescent="0.3">
      <c r="A47" s="23"/>
      <c r="B47" s="24"/>
      <c r="C47" s="24"/>
      <c r="D47" s="25"/>
      <c r="E47" s="26"/>
      <c r="F47" s="26"/>
      <c r="G47" s="26"/>
      <c r="H47" s="26"/>
      <c r="I47" s="26"/>
    </row>
    <row r="48" spans="1:13" hidden="1" x14ac:dyDescent="0.25">
      <c r="A48" s="1" t="s">
        <v>114</v>
      </c>
    </row>
    <row r="49" spans="1:3" hidden="1" x14ac:dyDescent="0.25">
      <c r="A49" s="1" t="s">
        <v>111</v>
      </c>
    </row>
    <row r="51" spans="1:3" x14ac:dyDescent="0.25">
      <c r="A51" s="27" t="s">
        <v>115</v>
      </c>
    </row>
    <row r="52" spans="1:3" x14ac:dyDescent="0.25">
      <c r="A52" s="81"/>
      <c r="B52" s="82">
        <v>2022</v>
      </c>
      <c r="C52" s="82">
        <v>2023</v>
      </c>
    </row>
    <row r="53" spans="1:3" x14ac:dyDescent="0.25">
      <c r="A53" s="84" t="s">
        <v>224</v>
      </c>
      <c r="B53" s="83">
        <v>18.598286000000002</v>
      </c>
      <c r="C53" s="83">
        <v>28.646301000000001</v>
      </c>
    </row>
    <row r="54" spans="1:3" x14ac:dyDescent="0.25">
      <c r="A54" s="82" t="s">
        <v>223</v>
      </c>
      <c r="B54" s="83">
        <v>16.356318272727272</v>
      </c>
      <c r="C54" s="83">
        <v>23.279511454545457</v>
      </c>
    </row>
    <row r="55" spans="1:3" x14ac:dyDescent="0.25">
      <c r="A55" s="82" t="s">
        <v>225</v>
      </c>
      <c r="B55" s="83">
        <v>16.11552975</v>
      </c>
      <c r="C55" s="83">
        <v>22.894028916666667</v>
      </c>
    </row>
  </sheetData>
  <mergeCells count="5">
    <mergeCell ref="B6:E6"/>
    <mergeCell ref="F6:I6"/>
    <mergeCell ref="J6:M6"/>
    <mergeCell ref="A5:M5"/>
    <mergeCell ref="B1:J1"/>
  </mergeCells>
  <printOptions horizontalCentered="1" verticalCentered="1"/>
  <pageMargins left="0.11811023622047245" right="0" top="0.19685039370078741" bottom="0.19685039370078741" header="0.51181102362204722" footer="0.51181102362204722"/>
  <pageSetup paperSize="9" scale="70" orientation="landscape" horizontalDpi="4294967294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49"/>
  <sheetViews>
    <sheetView showGridLines="0" zoomScale="80" zoomScaleNormal="80" workbookViewId="0">
      <selection activeCell="J5" sqref="J5"/>
    </sheetView>
  </sheetViews>
  <sheetFormatPr defaultColWidth="9.21875" defaultRowHeight="13.2" x14ac:dyDescent="0.25"/>
  <cols>
    <col min="1" max="1" width="51" style="17" customWidth="1"/>
    <col min="2" max="2" width="14.44140625" style="17" customWidth="1"/>
    <col min="3" max="3" width="17.77734375" style="17" bestFit="1" customWidth="1"/>
    <col min="4" max="4" width="14.44140625" style="17" customWidth="1"/>
    <col min="5" max="5" width="17.77734375" style="17" bestFit="1" customWidth="1"/>
    <col min="6" max="6" width="19.77734375" style="17" bestFit="1" customWidth="1"/>
    <col min="7" max="7" width="19.77734375" style="17" customWidth="1"/>
    <col min="8" max="16384" width="9.21875" style="17"/>
  </cols>
  <sheetData>
    <row r="1" spans="1:7" x14ac:dyDescent="0.25">
      <c r="B1" s="18"/>
    </row>
    <row r="2" spans="1:7" x14ac:dyDescent="0.25">
      <c r="B2" s="18"/>
    </row>
    <row r="3" spans="1:7" x14ac:dyDescent="0.25">
      <c r="B3" s="18"/>
    </row>
    <row r="4" spans="1:7" x14ac:dyDescent="0.25">
      <c r="B4" s="18"/>
      <c r="C4" s="18"/>
    </row>
    <row r="5" spans="1:7" ht="24.6" x14ac:dyDescent="0.25">
      <c r="A5" s="159" t="s">
        <v>37</v>
      </c>
      <c r="B5" s="160"/>
      <c r="C5" s="160"/>
      <c r="D5" s="160"/>
      <c r="E5" s="160"/>
      <c r="F5" s="160"/>
      <c r="G5" s="161"/>
    </row>
    <row r="6" spans="1:7" ht="50.25" customHeight="1" x14ac:dyDescent="0.25">
      <c r="A6" s="88"/>
      <c r="B6" s="162" t="s">
        <v>120</v>
      </c>
      <c r="C6" s="162"/>
      <c r="D6" s="162" t="s">
        <v>222</v>
      </c>
      <c r="E6" s="162"/>
      <c r="F6" s="162" t="s">
        <v>121</v>
      </c>
      <c r="G6" s="162"/>
    </row>
    <row r="7" spans="1:7" ht="28.2" x14ac:dyDescent="0.3">
      <c r="A7" s="89" t="s">
        <v>1</v>
      </c>
      <c r="B7" s="104" t="s">
        <v>38</v>
      </c>
      <c r="C7" s="104" t="s">
        <v>39</v>
      </c>
      <c r="D7" s="104" t="s">
        <v>38</v>
      </c>
      <c r="E7" s="104" t="s">
        <v>39</v>
      </c>
      <c r="F7" s="104" t="s">
        <v>38</v>
      </c>
      <c r="G7" s="104" t="s">
        <v>39</v>
      </c>
    </row>
    <row r="8" spans="1:7" ht="16.8" x14ac:dyDescent="0.3">
      <c r="A8" s="92" t="s">
        <v>2</v>
      </c>
      <c r="B8" s="105">
        <f>SEKTOR_USD!D8</f>
        <v>0.78261691539665001</v>
      </c>
      <c r="C8" s="105">
        <f>SEKTOR_TL!D8</f>
        <v>55.232002547231716</v>
      </c>
      <c r="D8" s="105">
        <f>SEKTOR_USD!H8</f>
        <v>3.3580932530381302</v>
      </c>
      <c r="E8" s="105">
        <f>SEKTOR_TL!H8</f>
        <v>47.106816808283995</v>
      </c>
      <c r="F8" s="105">
        <f>SEKTOR_USD!L8</f>
        <v>3.6775631406032607</v>
      </c>
      <c r="G8" s="105">
        <f>SEKTOR_TL!L8</f>
        <v>47.286323525945861</v>
      </c>
    </row>
    <row r="9" spans="1:7" s="21" customFormat="1" ht="15.6" x14ac:dyDescent="0.3">
      <c r="A9" s="95" t="s">
        <v>3</v>
      </c>
      <c r="B9" s="105">
        <f>SEKTOR_USD!D9</f>
        <v>6.6437304442649916</v>
      </c>
      <c r="C9" s="105">
        <f>SEKTOR_TL!D9</f>
        <v>64.259674362964375</v>
      </c>
      <c r="D9" s="105">
        <f>SEKTOR_USD!H9</f>
        <v>9.9765210456394193</v>
      </c>
      <c r="E9" s="105">
        <f>SEKTOR_TL!H9</f>
        <v>56.526648523459642</v>
      </c>
      <c r="F9" s="105">
        <f>SEKTOR_USD!L9</f>
        <v>10.073265865350139</v>
      </c>
      <c r="G9" s="105">
        <f>SEKTOR_TL!L9</f>
        <v>56.372180794941876</v>
      </c>
    </row>
    <row r="10" spans="1:7" ht="13.8" x14ac:dyDescent="0.25">
      <c r="A10" s="97" t="s">
        <v>4</v>
      </c>
      <c r="B10" s="106">
        <f>SEKTOR_USD!D10</f>
        <v>11.49851425021685</v>
      </c>
      <c r="C10" s="106">
        <f>SEKTOR_TL!D10</f>
        <v>71.737331077955304</v>
      </c>
      <c r="D10" s="106">
        <f>SEKTOR_USD!H10</f>
        <v>9.0634960718398077</v>
      </c>
      <c r="E10" s="106">
        <f>SEKTOR_TL!H10</f>
        <v>55.22716443532628</v>
      </c>
      <c r="F10" s="106">
        <f>SEKTOR_USD!L10</f>
        <v>9.8398825637243288</v>
      </c>
      <c r="G10" s="106">
        <f>SEKTOR_TL!L10</f>
        <v>56.040632025588586</v>
      </c>
    </row>
    <row r="11" spans="1:7" ht="13.8" x14ac:dyDescent="0.25">
      <c r="A11" s="97" t="s">
        <v>5</v>
      </c>
      <c r="B11" s="106">
        <f>SEKTOR_USD!D11</f>
        <v>11.959561619526754</v>
      </c>
      <c r="C11" s="106">
        <f>SEKTOR_TL!D11</f>
        <v>72.447466502075002</v>
      </c>
      <c r="D11" s="106">
        <f>SEKTOR_USD!H11</f>
        <v>18.426102506897937</v>
      </c>
      <c r="E11" s="106">
        <f>SEKTOR_TL!H11</f>
        <v>68.552712404930233</v>
      </c>
      <c r="F11" s="106">
        <f>SEKTOR_USD!L11</f>
        <v>16.055179712866977</v>
      </c>
      <c r="G11" s="106">
        <f>SEKTOR_TL!L11</f>
        <v>64.870201693203612</v>
      </c>
    </row>
    <row r="12" spans="1:7" ht="13.8" x14ac:dyDescent="0.25">
      <c r="A12" s="97" t="s">
        <v>6</v>
      </c>
      <c r="B12" s="106">
        <f>SEKTOR_USD!D12</f>
        <v>-0.29394702047118676</v>
      </c>
      <c r="C12" s="106">
        <f>SEKTOR_TL!D12</f>
        <v>53.573808101108298</v>
      </c>
      <c r="D12" s="106">
        <f>SEKTOR_USD!H12</f>
        <v>-5.1428492115983389</v>
      </c>
      <c r="E12" s="106">
        <f>SEKTOR_TL!H12</f>
        <v>35.007652180880413</v>
      </c>
      <c r="F12" s="106">
        <f>SEKTOR_USD!L12</f>
        <v>-2.6290348429148191</v>
      </c>
      <c r="G12" s="106">
        <f>SEKTOR_TL!L12</f>
        <v>38.327050151736429</v>
      </c>
    </row>
    <row r="13" spans="1:7" ht="13.8" x14ac:dyDescent="0.25">
      <c r="A13" s="97" t="s">
        <v>7</v>
      </c>
      <c r="B13" s="106">
        <f>SEKTOR_USD!D13</f>
        <v>8.2357499044378315</v>
      </c>
      <c r="C13" s="106">
        <f>SEKTOR_TL!D13</f>
        <v>66.711807245207822</v>
      </c>
      <c r="D13" s="106">
        <f>SEKTOR_USD!H13</f>
        <v>1.2795842276202767</v>
      </c>
      <c r="E13" s="106">
        <f>SEKTOR_TL!H13</f>
        <v>44.148530361494096</v>
      </c>
      <c r="F13" s="106">
        <f>SEKTOR_USD!L13</f>
        <v>-0.39525129560659356</v>
      </c>
      <c r="G13" s="106">
        <f>SEKTOR_TL!L13</f>
        <v>41.500405661545145</v>
      </c>
    </row>
    <row r="14" spans="1:7" ht="13.8" x14ac:dyDescent="0.25">
      <c r="A14" s="97" t="s">
        <v>8</v>
      </c>
      <c r="B14" s="106">
        <f>SEKTOR_USD!D14</f>
        <v>-4.0088374608223374</v>
      </c>
      <c r="C14" s="106">
        <f>SEKTOR_TL!D14</f>
        <v>47.851889977238073</v>
      </c>
      <c r="D14" s="106">
        <f>SEKTOR_USD!H14</f>
        <v>5.4531214655131732</v>
      </c>
      <c r="E14" s="106">
        <f>SEKTOR_TL!H14</f>
        <v>50.088614573324449</v>
      </c>
      <c r="F14" s="106">
        <f>SEKTOR_USD!L14</f>
        <v>2.2323449249489378</v>
      </c>
      <c r="G14" s="106">
        <f>SEKTOR_TL!L14</f>
        <v>45.233218965725989</v>
      </c>
    </row>
    <row r="15" spans="1:7" ht="13.8" x14ac:dyDescent="0.25">
      <c r="A15" s="97" t="s">
        <v>9</v>
      </c>
      <c r="B15" s="106">
        <f>SEKTOR_USD!D15</f>
        <v>-24.943984168623757</v>
      </c>
      <c r="C15" s="106">
        <f>SEKTOR_TL!D15</f>
        <v>15.606202709559867</v>
      </c>
      <c r="D15" s="106">
        <f>SEKTOR_USD!H15</f>
        <v>112.40400250370011</v>
      </c>
      <c r="E15" s="106">
        <f>SEKTOR_TL!H15</f>
        <v>202.30895039019745</v>
      </c>
      <c r="F15" s="106">
        <f>SEKTOR_USD!L15</f>
        <v>116.8817733364443</v>
      </c>
      <c r="G15" s="106">
        <f>SEKTOR_TL!L15</f>
        <v>208.10638354984897</v>
      </c>
    </row>
    <row r="16" spans="1:7" ht="13.8" x14ac:dyDescent="0.25">
      <c r="A16" s="97" t="s">
        <v>10</v>
      </c>
      <c r="B16" s="106">
        <f>SEKTOR_USD!D16</f>
        <v>-9.3070641327477794</v>
      </c>
      <c r="C16" s="106">
        <f>SEKTOR_TL!D16</f>
        <v>39.69121344983099</v>
      </c>
      <c r="D16" s="106">
        <f>SEKTOR_USD!H16</f>
        <v>14.140880103509316</v>
      </c>
      <c r="E16" s="106">
        <f>SEKTOR_TL!H16</f>
        <v>62.453669676512689</v>
      </c>
      <c r="F16" s="106">
        <f>SEKTOR_USD!L16</f>
        <v>13.064014570314203</v>
      </c>
      <c r="G16" s="106">
        <f>SEKTOR_TL!L16</f>
        <v>60.620895444482336</v>
      </c>
    </row>
    <row r="17" spans="1:7" ht="13.8" x14ac:dyDescent="0.25">
      <c r="A17" s="107" t="s">
        <v>11</v>
      </c>
      <c r="B17" s="106">
        <f>SEKTOR_USD!D17</f>
        <v>-7.5097648190767625</v>
      </c>
      <c r="C17" s="106">
        <f>SEKTOR_TL!D17</f>
        <v>42.459531838230504</v>
      </c>
      <c r="D17" s="106">
        <f>SEKTOR_USD!H17</f>
        <v>-0.73756419322452349</v>
      </c>
      <c r="E17" s="106">
        <f>SEKTOR_TL!H17</f>
        <v>41.277576826255427</v>
      </c>
      <c r="F17" s="106">
        <f>SEKTOR_USD!L17</f>
        <v>-0.49405463632420898</v>
      </c>
      <c r="G17" s="106">
        <f>SEKTOR_TL!L17</f>
        <v>41.360043751354006</v>
      </c>
    </row>
    <row r="18" spans="1:7" s="21" customFormat="1" ht="15.6" x14ac:dyDescent="0.3">
      <c r="A18" s="95" t="s">
        <v>12</v>
      </c>
      <c r="B18" s="105">
        <f>SEKTOR_USD!D18</f>
        <v>-13.541107266976828</v>
      </c>
      <c r="C18" s="105">
        <f>SEKTOR_TL!D18</f>
        <v>33.169662266560188</v>
      </c>
      <c r="D18" s="105">
        <f>SEKTOR_USD!H18</f>
        <v>-14.307159355577816</v>
      </c>
      <c r="E18" s="105">
        <f>SEKTOR_TL!H18</f>
        <v>21.964334032351566</v>
      </c>
      <c r="F18" s="105">
        <f>SEKTOR_USD!L18</f>
        <v>-14.232469810661074</v>
      </c>
      <c r="G18" s="105">
        <f>SEKTOR_TL!L18</f>
        <v>21.842989136972481</v>
      </c>
    </row>
    <row r="19" spans="1:7" ht="13.8" x14ac:dyDescent="0.25">
      <c r="A19" s="97" t="s">
        <v>13</v>
      </c>
      <c r="B19" s="106">
        <f>SEKTOR_USD!D19</f>
        <v>-13.541107266976828</v>
      </c>
      <c r="C19" s="106">
        <f>SEKTOR_TL!D19</f>
        <v>33.169662266560188</v>
      </c>
      <c r="D19" s="106">
        <f>SEKTOR_USD!H19</f>
        <v>-14.307159355577816</v>
      </c>
      <c r="E19" s="106">
        <f>SEKTOR_TL!H19</f>
        <v>21.964334032351566</v>
      </c>
      <c r="F19" s="106">
        <f>SEKTOR_USD!L19</f>
        <v>-14.232469810661074</v>
      </c>
      <c r="G19" s="106">
        <f>SEKTOR_TL!L19</f>
        <v>21.842989136972481</v>
      </c>
    </row>
    <row r="20" spans="1:7" s="21" customFormat="1" ht="15.6" x14ac:dyDescent="0.3">
      <c r="A20" s="95" t="s">
        <v>110</v>
      </c>
      <c r="B20" s="105">
        <f>SEKTOR_USD!D20</f>
        <v>-9.4456169162175314</v>
      </c>
      <c r="C20" s="105">
        <f>SEKTOR_TL!D20</f>
        <v>39.47780535729693</v>
      </c>
      <c r="D20" s="105">
        <f>SEKTOR_USD!H20</f>
        <v>-4.820249244664419</v>
      </c>
      <c r="E20" s="105">
        <f>SEKTOR_TL!H20</f>
        <v>35.466800107709169</v>
      </c>
      <c r="F20" s="105">
        <f>SEKTOR_USD!L20</f>
        <v>-3.9061118812834139</v>
      </c>
      <c r="G20" s="105">
        <f>SEKTOR_TL!L20</f>
        <v>36.51281015474089</v>
      </c>
    </row>
    <row r="21" spans="1:7" ht="13.8" x14ac:dyDescent="0.25">
      <c r="A21" s="97" t="s">
        <v>109</v>
      </c>
      <c r="B21" s="106">
        <f>SEKTOR_USD!D21</f>
        <v>-9.4456169162175314</v>
      </c>
      <c r="C21" s="106">
        <f>SEKTOR_TL!D21</f>
        <v>39.47780535729693</v>
      </c>
      <c r="D21" s="106">
        <f>SEKTOR_USD!H21</f>
        <v>-4.820249244664419</v>
      </c>
      <c r="E21" s="106">
        <f>SEKTOR_TL!H21</f>
        <v>35.466800107709169</v>
      </c>
      <c r="F21" s="106">
        <f>SEKTOR_USD!L21</f>
        <v>-3.9061118812834139</v>
      </c>
      <c r="G21" s="106">
        <f>SEKTOR_TL!L21</f>
        <v>36.51281015474089</v>
      </c>
    </row>
    <row r="22" spans="1:7" ht="16.8" x14ac:dyDescent="0.3">
      <c r="A22" s="92" t="s">
        <v>14</v>
      </c>
      <c r="B22" s="105">
        <f>SEKTOR_USD!D22</f>
        <v>4.980269391422504</v>
      </c>
      <c r="C22" s="105">
        <f>SEKTOR_TL!D22</f>
        <v>61.697502449837373</v>
      </c>
      <c r="D22" s="105">
        <f>SEKTOR_USD!H22</f>
        <v>-2.6470749690769666</v>
      </c>
      <c r="E22" s="105">
        <f>SEKTOR_TL!H22</f>
        <v>38.559821079648621</v>
      </c>
      <c r="F22" s="105">
        <f>SEKTOR_USD!L22</f>
        <v>-2.8242580709851692</v>
      </c>
      <c r="G22" s="105">
        <f>SEKTOR_TL!L22</f>
        <v>38.049712310661263</v>
      </c>
    </row>
    <row r="23" spans="1:7" s="21" customFormat="1" ht="15.6" x14ac:dyDescent="0.3">
      <c r="A23" s="95" t="s">
        <v>15</v>
      </c>
      <c r="B23" s="105">
        <f>SEKTOR_USD!D23</f>
        <v>-6.1479905644469399</v>
      </c>
      <c r="C23" s="105">
        <f>SEKTOR_TL!D23</f>
        <v>44.557025940223376</v>
      </c>
      <c r="D23" s="105">
        <f>SEKTOR_USD!H23</f>
        <v>-6.3308736196418094</v>
      </c>
      <c r="E23" s="105">
        <f>SEKTOR_TL!H23</f>
        <v>33.31676873424054</v>
      </c>
      <c r="F23" s="105">
        <f>SEKTOR_USD!L23</f>
        <v>-6.6356082253593529</v>
      </c>
      <c r="G23" s="105">
        <f>SEKTOR_TL!L23</f>
        <v>32.635235591657704</v>
      </c>
    </row>
    <row r="24" spans="1:7" ht="13.8" x14ac:dyDescent="0.25">
      <c r="A24" s="97" t="s">
        <v>16</v>
      </c>
      <c r="B24" s="106">
        <f>SEKTOR_USD!D24</f>
        <v>-4.7662415143464516</v>
      </c>
      <c r="C24" s="106">
        <f>SEKTOR_TL!D24</f>
        <v>46.685286533465273</v>
      </c>
      <c r="D24" s="106">
        <f>SEKTOR_USD!H24</f>
        <v>-7.9268186544397032</v>
      </c>
      <c r="E24" s="106">
        <f>SEKTOR_TL!H24</f>
        <v>31.04530274177748</v>
      </c>
      <c r="F24" s="106">
        <f>SEKTOR_USD!L24</f>
        <v>-8.508791874540016</v>
      </c>
      <c r="G24" s="106">
        <f>SEKTOR_TL!L24</f>
        <v>29.974155174455198</v>
      </c>
    </row>
    <row r="25" spans="1:7" ht="13.8" x14ac:dyDescent="0.25">
      <c r="A25" s="97" t="s">
        <v>17</v>
      </c>
      <c r="B25" s="106">
        <f>SEKTOR_USD!D25</f>
        <v>-28.126107390739406</v>
      </c>
      <c r="C25" s="106">
        <f>SEKTOR_TL!D25</f>
        <v>10.70488762924465</v>
      </c>
      <c r="D25" s="106">
        <f>SEKTOR_USD!H25</f>
        <v>-6.8719777090074512</v>
      </c>
      <c r="E25" s="106">
        <f>SEKTOR_TL!H25</f>
        <v>32.546629719063006</v>
      </c>
      <c r="F25" s="106">
        <f>SEKTOR_USD!L25</f>
        <v>-5.1681181498172997</v>
      </c>
      <c r="G25" s="106">
        <f>SEKTOR_TL!L25</f>
        <v>34.719979980800794</v>
      </c>
    </row>
    <row r="26" spans="1:7" ht="13.8" x14ac:dyDescent="0.25">
      <c r="A26" s="97" t="s">
        <v>18</v>
      </c>
      <c r="B26" s="106">
        <f>SEKTOR_USD!D26</f>
        <v>4.1500805166119887</v>
      </c>
      <c r="C26" s="106">
        <f>SEKTOR_TL!D26</f>
        <v>60.418791046287922</v>
      </c>
      <c r="D26" s="106">
        <f>SEKTOR_USD!H26</f>
        <v>0.19200577475439021</v>
      </c>
      <c r="E26" s="106">
        <f>SEKTOR_TL!H26</f>
        <v>42.600608963227799</v>
      </c>
      <c r="F26" s="106">
        <f>SEKTOR_USD!L26</f>
        <v>-0.6344940707586898</v>
      </c>
      <c r="G26" s="106">
        <f>SEKTOR_TL!L26</f>
        <v>41.160532812349125</v>
      </c>
    </row>
    <row r="27" spans="1:7" s="21" customFormat="1" ht="15.6" x14ac:dyDescent="0.3">
      <c r="A27" s="95" t="s">
        <v>19</v>
      </c>
      <c r="B27" s="105">
        <f>SEKTOR_USD!D27</f>
        <v>11.918647139328337</v>
      </c>
      <c r="C27" s="105">
        <f>SEKTOR_TL!D27</f>
        <v>72.384447333802086</v>
      </c>
      <c r="D27" s="105">
        <f>SEKTOR_USD!H27</f>
        <v>-9.5507956664566471</v>
      </c>
      <c r="E27" s="105">
        <f>SEKTOR_TL!H27</f>
        <v>28.733939583957035</v>
      </c>
      <c r="F27" s="105">
        <f>SEKTOR_USD!L27</f>
        <v>-8.2116906667556382</v>
      </c>
      <c r="G27" s="105">
        <f>SEKTOR_TL!L27</f>
        <v>30.396222816519046</v>
      </c>
    </row>
    <row r="28" spans="1:7" ht="13.8" x14ac:dyDescent="0.25">
      <c r="A28" s="97" t="s">
        <v>20</v>
      </c>
      <c r="B28" s="106">
        <f>SEKTOR_USD!D28</f>
        <v>11.918647139328337</v>
      </c>
      <c r="C28" s="106">
        <f>SEKTOR_TL!D28</f>
        <v>72.384447333802086</v>
      </c>
      <c r="D28" s="106">
        <f>SEKTOR_USD!H28</f>
        <v>-9.5507956664566471</v>
      </c>
      <c r="E28" s="106">
        <f>SEKTOR_TL!H28</f>
        <v>28.733939583957035</v>
      </c>
      <c r="F28" s="106">
        <f>SEKTOR_USD!L28</f>
        <v>-8.2116906667556382</v>
      </c>
      <c r="G28" s="106">
        <f>SEKTOR_TL!L28</f>
        <v>30.396222816519046</v>
      </c>
    </row>
    <row r="29" spans="1:7" s="21" customFormat="1" ht="15.6" x14ac:dyDescent="0.3">
      <c r="A29" s="95" t="s">
        <v>21</v>
      </c>
      <c r="B29" s="105">
        <f>SEKTOR_USD!D29</f>
        <v>4.661788545690257</v>
      </c>
      <c r="C29" s="105">
        <f>SEKTOR_TL!D29</f>
        <v>61.206957344251791</v>
      </c>
      <c r="D29" s="105">
        <f>SEKTOR_USD!H29</f>
        <v>-0.53293754142783589</v>
      </c>
      <c r="E29" s="105">
        <f>SEKTOR_TL!H29</f>
        <v>41.568816480863354</v>
      </c>
      <c r="F29" s="105">
        <f>SEKTOR_USD!L29</f>
        <v>-1.1005103728415071</v>
      </c>
      <c r="G29" s="105">
        <f>SEKTOR_TL!L29</f>
        <v>40.498501165792675</v>
      </c>
    </row>
    <row r="30" spans="1:7" ht="13.8" x14ac:dyDescent="0.25">
      <c r="A30" s="97" t="s">
        <v>22</v>
      </c>
      <c r="B30" s="106">
        <f>SEKTOR_USD!D30</f>
        <v>-12.178891325812371</v>
      </c>
      <c r="C30" s="106">
        <f>SEKTOR_TL!D30</f>
        <v>35.26783668314863</v>
      </c>
      <c r="D30" s="106">
        <f>SEKTOR_USD!H30</f>
        <v>-8.6419351435377969</v>
      </c>
      <c r="E30" s="106">
        <f>SEKTOR_TL!H30</f>
        <v>30.027496520248281</v>
      </c>
      <c r="F30" s="106">
        <f>SEKTOR_USD!L30</f>
        <v>-8.3970268360875142</v>
      </c>
      <c r="G30" s="106">
        <f>SEKTOR_TL!L30</f>
        <v>30.132930719652745</v>
      </c>
    </row>
    <row r="31" spans="1:7" ht="13.8" x14ac:dyDescent="0.25">
      <c r="A31" s="97" t="s">
        <v>23</v>
      </c>
      <c r="B31" s="106">
        <f>SEKTOR_USD!D31</f>
        <v>10.447304332178927</v>
      </c>
      <c r="C31" s="106">
        <f>SEKTOR_TL!D31</f>
        <v>70.118188554482998</v>
      </c>
      <c r="D31" s="106">
        <f>SEKTOR_USD!H31</f>
        <v>14.358429045458406</v>
      </c>
      <c r="E31" s="106">
        <f>SEKTOR_TL!H31</f>
        <v>62.763301281962228</v>
      </c>
      <c r="F31" s="106">
        <f>SEKTOR_USD!L31</f>
        <v>13.576701959309798</v>
      </c>
      <c r="G31" s="106">
        <f>SEKTOR_TL!L31</f>
        <v>61.349228927213517</v>
      </c>
    </row>
    <row r="32" spans="1:7" ht="13.8" x14ac:dyDescent="0.25">
      <c r="A32" s="97" t="s">
        <v>24</v>
      </c>
      <c r="B32" s="106">
        <f>SEKTOR_USD!D32</f>
        <v>371.98525380064285</v>
      </c>
      <c r="C32" s="106">
        <f>SEKTOR_TL!D32</f>
        <v>626.98267184054521</v>
      </c>
      <c r="D32" s="106">
        <f>SEKTOR_USD!H32</f>
        <v>35.978371928271542</v>
      </c>
      <c r="E32" s="106">
        <f>SEKTOR_TL!H32</f>
        <v>93.534389224551234</v>
      </c>
      <c r="F32" s="106">
        <f>SEKTOR_USD!L32</f>
        <v>33.048281751212947</v>
      </c>
      <c r="G32" s="106">
        <f>SEKTOR_TL!L32</f>
        <v>89.010926539667935</v>
      </c>
    </row>
    <row r="33" spans="1:7" ht="13.8" x14ac:dyDescent="0.25">
      <c r="A33" s="97" t="s">
        <v>105</v>
      </c>
      <c r="B33" s="106">
        <f>SEKTOR_USD!D33</f>
        <v>-1.9744072229755303</v>
      </c>
      <c r="C33" s="106">
        <f>SEKTOR_TL!D33</f>
        <v>50.985452981746207</v>
      </c>
      <c r="D33" s="106">
        <f>SEKTOR_USD!H33</f>
        <v>8.0625710887136393</v>
      </c>
      <c r="E33" s="106">
        <f>SEKTOR_TL!H33</f>
        <v>53.802574608856666</v>
      </c>
      <c r="F33" s="106">
        <f>SEKTOR_USD!L33</f>
        <v>8.4194976708520102</v>
      </c>
      <c r="G33" s="106">
        <f>SEKTOR_TL!L33</f>
        <v>54.022806157331559</v>
      </c>
    </row>
    <row r="34" spans="1:7" ht="13.8" x14ac:dyDescent="0.25">
      <c r="A34" s="97" t="s">
        <v>25</v>
      </c>
      <c r="B34" s="106">
        <f>SEKTOR_USD!D34</f>
        <v>1.0895181894559824</v>
      </c>
      <c r="C34" s="106">
        <f>SEKTOR_TL!D34</f>
        <v>55.704712036374282</v>
      </c>
      <c r="D34" s="106">
        <f>SEKTOR_USD!H34</f>
        <v>10.847802410412037</v>
      </c>
      <c r="E34" s="106">
        <f>SEKTOR_TL!H34</f>
        <v>57.766720046473253</v>
      </c>
      <c r="F34" s="106">
        <f>SEKTOR_USD!L34</f>
        <v>10.739689222274357</v>
      </c>
      <c r="G34" s="106">
        <f>SEKTOR_TL!L34</f>
        <v>57.318914525749861</v>
      </c>
    </row>
    <row r="35" spans="1:7" ht="13.8" x14ac:dyDescent="0.25">
      <c r="A35" s="97" t="s">
        <v>26</v>
      </c>
      <c r="B35" s="106">
        <f>SEKTOR_USD!D35</f>
        <v>-13.279320947887593</v>
      </c>
      <c r="C35" s="106">
        <f>SEKTOR_TL!D35</f>
        <v>33.572882740442139</v>
      </c>
      <c r="D35" s="106">
        <f>SEKTOR_USD!H35</f>
        <v>-13.238536061885805</v>
      </c>
      <c r="E35" s="106">
        <f>SEKTOR_TL!H35</f>
        <v>23.485277058238847</v>
      </c>
      <c r="F35" s="106">
        <f>SEKTOR_USD!L35</f>
        <v>-13.01923436915998</v>
      </c>
      <c r="G35" s="106">
        <f>SEKTOR_TL!L35</f>
        <v>23.566534543877307</v>
      </c>
    </row>
    <row r="36" spans="1:7" ht="13.8" x14ac:dyDescent="0.25">
      <c r="A36" s="97" t="s">
        <v>27</v>
      </c>
      <c r="B36" s="106">
        <f>SEKTOR_USD!D36</f>
        <v>-11.572949996538496</v>
      </c>
      <c r="C36" s="106">
        <f>SEKTOR_TL!D36</f>
        <v>36.20114729611155</v>
      </c>
      <c r="D36" s="106">
        <f>SEKTOR_USD!H36</f>
        <v>-31.232719853145756</v>
      </c>
      <c r="E36" s="106">
        <f>SEKTOR_TL!H36</f>
        <v>-2.1253646949424967</v>
      </c>
      <c r="F36" s="106">
        <f>SEKTOR_USD!L36</f>
        <v>-32.278391240548977</v>
      </c>
      <c r="G36" s="106">
        <f>SEKTOR_TL!L36</f>
        <v>-3.7933910163854097</v>
      </c>
    </row>
    <row r="37" spans="1:7" ht="13.8" x14ac:dyDescent="0.25">
      <c r="A37" s="97" t="s">
        <v>106</v>
      </c>
      <c r="B37" s="106">
        <f>SEKTOR_USD!D37</f>
        <v>-16.645126309054639</v>
      </c>
      <c r="C37" s="106">
        <f>SEKTOR_TL!D37</f>
        <v>28.388648371565083</v>
      </c>
      <c r="D37" s="106">
        <f>SEKTOR_USD!H37</f>
        <v>-15.104297522613827</v>
      </c>
      <c r="E37" s="106">
        <f>SEKTOR_TL!H37</f>
        <v>20.829788544733358</v>
      </c>
      <c r="F37" s="106">
        <f>SEKTOR_USD!L37</f>
        <v>-13.564995849619166</v>
      </c>
      <c r="G37" s="106">
        <f>SEKTOR_TL!L37</f>
        <v>22.7912153760271</v>
      </c>
    </row>
    <row r="38" spans="1:7" ht="13.8" x14ac:dyDescent="0.25">
      <c r="A38" s="107" t="s">
        <v>28</v>
      </c>
      <c r="B38" s="106">
        <f>SEKTOR_USD!D38</f>
        <v>107.10357334287635</v>
      </c>
      <c r="C38" s="106">
        <f>SEKTOR_TL!D38</f>
        <v>218.99451918072512</v>
      </c>
      <c r="D38" s="106">
        <f>SEKTOR_USD!H38</f>
        <v>30.894151970097088</v>
      </c>
      <c r="E38" s="106">
        <f>SEKTOR_TL!H38</f>
        <v>86.298154591534697</v>
      </c>
      <c r="F38" s="106">
        <f>SEKTOR_USD!L38</f>
        <v>20.213095665518235</v>
      </c>
      <c r="G38" s="106">
        <f>SEKTOR_TL!L38</f>
        <v>70.777016394908827</v>
      </c>
    </row>
    <row r="39" spans="1:7" ht="13.8" x14ac:dyDescent="0.25">
      <c r="A39" s="107" t="s">
        <v>107</v>
      </c>
      <c r="B39" s="106">
        <f>SEKTOR_USD!D39</f>
        <v>-3.6461735774213446</v>
      </c>
      <c r="C39" s="106">
        <f>SEKTOR_TL!D39</f>
        <v>48.410488697880069</v>
      </c>
      <c r="D39" s="106">
        <f>SEKTOR_USD!H39</f>
        <v>30.056890236824945</v>
      </c>
      <c r="E39" s="106">
        <f>SEKTOR_TL!H39</f>
        <v>85.106502302482525</v>
      </c>
      <c r="F39" s="106">
        <f>SEKTOR_USD!L39</f>
        <v>32.124798458165401</v>
      </c>
      <c r="G39" s="106">
        <f>SEKTOR_TL!L39</f>
        <v>87.699008560981014</v>
      </c>
    </row>
    <row r="40" spans="1:7" ht="13.8" x14ac:dyDescent="0.25">
      <c r="A40" s="107" t="s">
        <v>29</v>
      </c>
      <c r="B40" s="106">
        <f>SEKTOR_USD!D40</f>
        <v>1.4409245203403183</v>
      </c>
      <c r="C40" s="106">
        <f>SEKTOR_TL!D40</f>
        <v>56.245971135616969</v>
      </c>
      <c r="D40" s="106">
        <f>SEKTOR_USD!H40</f>
        <v>7.9527763808916241</v>
      </c>
      <c r="E40" s="106">
        <f>SEKTOR_TL!H40</f>
        <v>53.646306730244106</v>
      </c>
      <c r="F40" s="106">
        <f>SEKTOR_USD!L40</f>
        <v>7.515292395004793</v>
      </c>
      <c r="G40" s="106">
        <f>SEKTOR_TL!L40</f>
        <v>52.73827489754791</v>
      </c>
    </row>
    <row r="41" spans="1:7" ht="13.8" x14ac:dyDescent="0.25">
      <c r="A41" s="97" t="s">
        <v>30</v>
      </c>
      <c r="B41" s="106">
        <f>SEKTOR_USD!D41</f>
        <v>-100</v>
      </c>
      <c r="C41" s="106">
        <f>SEKTOR_TL!D41</f>
        <v>-100</v>
      </c>
      <c r="D41" s="106">
        <f>SEKTOR_USD!H41</f>
        <v>-100</v>
      </c>
      <c r="E41" s="106">
        <f>SEKTOR_TL!H41</f>
        <v>-100</v>
      </c>
      <c r="F41" s="106">
        <f>SEKTOR_USD!L41</f>
        <v>-91.849127258034045</v>
      </c>
      <c r="G41" s="106">
        <f>SEKTOR_TL!L41</f>
        <v>-88.420714730110646</v>
      </c>
    </row>
    <row r="42" spans="1:7" ht="16.8" x14ac:dyDescent="0.3">
      <c r="A42" s="92" t="s">
        <v>31</v>
      </c>
      <c r="B42" s="105">
        <f>SEKTOR_USD!D42</f>
        <v>-4.0025854684134918</v>
      </c>
      <c r="C42" s="105">
        <f>SEKTOR_TL!D42</f>
        <v>47.861519706364398</v>
      </c>
      <c r="D42" s="105">
        <f>SEKTOR_USD!H42</f>
        <v>-11.758657244770507</v>
      </c>
      <c r="E42" s="105">
        <f>SEKTOR_TL!H42</f>
        <v>25.591549099412003</v>
      </c>
      <c r="F42" s="105">
        <f>SEKTOR_USD!L42</f>
        <v>-11.035530469908203</v>
      </c>
      <c r="G42" s="105">
        <f>SEKTOR_TL!L42</f>
        <v>26.384622136162307</v>
      </c>
    </row>
    <row r="43" spans="1:7" ht="13.8" x14ac:dyDescent="0.25">
      <c r="A43" s="97" t="s">
        <v>32</v>
      </c>
      <c r="B43" s="106">
        <f>SEKTOR_USD!D43</f>
        <v>-4.0025854684134918</v>
      </c>
      <c r="C43" s="106">
        <f>SEKTOR_TL!D43</f>
        <v>47.861519706364398</v>
      </c>
      <c r="D43" s="106">
        <f>SEKTOR_USD!H43</f>
        <v>-11.758657244770507</v>
      </c>
      <c r="E43" s="106">
        <f>SEKTOR_TL!H43</f>
        <v>25.591549099412003</v>
      </c>
      <c r="F43" s="106">
        <f>SEKTOR_USD!L43</f>
        <v>-11.035530469908203</v>
      </c>
      <c r="G43" s="106">
        <f>SEKTOR_TL!L43</f>
        <v>26.384622136162307</v>
      </c>
    </row>
    <row r="44" spans="1:7" ht="17.399999999999999" x14ac:dyDescent="0.3">
      <c r="A44" s="108" t="s">
        <v>40</v>
      </c>
      <c r="B44" s="109">
        <f>SEKTOR_USD!D44</f>
        <v>4.0223634861613071</v>
      </c>
      <c r="C44" s="109">
        <f>SEKTOR_TL!D44</f>
        <v>60.222072891877573</v>
      </c>
      <c r="D44" s="109">
        <f>SEKTOR_USD!H44</f>
        <v>-2.0132090320489096</v>
      </c>
      <c r="E44" s="109">
        <f>SEKTOR_TL!H44</f>
        <v>39.46198555796493</v>
      </c>
      <c r="F44" s="109">
        <f>SEKTOR_USD!L44</f>
        <v>-2.0843991721793365</v>
      </c>
      <c r="G44" s="109">
        <f>SEKTOR_TL!L44</f>
        <v>39.10076997282183</v>
      </c>
    </row>
    <row r="45" spans="1:7" ht="13.8" hidden="1" x14ac:dyDescent="0.25">
      <c r="A45" s="42" t="s">
        <v>34</v>
      </c>
      <c r="B45" s="47"/>
      <c r="C45" s="47"/>
      <c r="D45" s="41">
        <f>SEKTOR_USD!H46</f>
        <v>0.71101268202237133</v>
      </c>
      <c r="E45" s="41">
        <f>SEKTOR_TL!H45</f>
        <v>19.19005488516029</v>
      </c>
      <c r="F45" s="41">
        <f>SEKTOR_USD!L46</f>
        <v>0.91114674421880637</v>
      </c>
      <c r="G45" s="41">
        <f>SEKTOR_TL!L45</f>
        <v>15.687265929649849</v>
      </c>
    </row>
    <row r="46" spans="1:7" s="22" customFormat="1" ht="17.399999999999999" hidden="1" x14ac:dyDescent="0.3">
      <c r="A46" s="43" t="s">
        <v>40</v>
      </c>
      <c r="B46" s="48" t="e">
        <f>SEKTOR_USD!#REF!</f>
        <v>#REF!</v>
      </c>
      <c r="C46" s="48" t="e">
        <f>SEKTOR_TL!D46</f>
        <v>#REF!</v>
      </c>
      <c r="D46" s="48" t="e">
        <f>SEKTOR_USD!#REF!</f>
        <v>#REF!</v>
      </c>
      <c r="E46" s="48" t="e">
        <f>SEKTOR_TL!H46</f>
        <v>#REF!</v>
      </c>
      <c r="F46" s="48" t="e">
        <f>SEKTOR_USD!#REF!</f>
        <v>#REF!</v>
      </c>
      <c r="G46" s="48" t="e">
        <f>SEKTOR_TL!L46</f>
        <v>#REF!</v>
      </c>
    </row>
    <row r="47" spans="1:7" s="22" customFormat="1" ht="17.399999999999999" x14ac:dyDescent="0.3">
      <c r="A47" s="23"/>
      <c r="B47" s="25"/>
      <c r="C47" s="25"/>
      <c r="D47" s="25"/>
      <c r="E47" s="25"/>
    </row>
    <row r="48" spans="1:7" x14ac:dyDescent="0.25">
      <c r="A48" s="21" t="s">
        <v>36</v>
      </c>
    </row>
    <row r="49" spans="1:1" x14ac:dyDescent="0.25">
      <c r="A49" s="28"/>
    </row>
  </sheetData>
  <mergeCells count="4">
    <mergeCell ref="B6:C6"/>
    <mergeCell ref="D6:E6"/>
    <mergeCell ref="F6:G6"/>
    <mergeCell ref="A5:G5"/>
  </mergeCells>
  <printOptions horizontalCentered="1" verticalCentered="1"/>
  <pageMargins left="0.11811023622047245" right="0" top="0.19685039370078741" bottom="0.19685039370078741" header="0.51181102362204722" footer="0.51181102362204722"/>
  <pageSetup paperSize="9" scale="70" orientation="landscape" horizontalDpi="4294967294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M23"/>
  <sheetViews>
    <sheetView showGridLines="0" zoomScale="80" zoomScaleNormal="80" workbookViewId="0">
      <selection activeCell="O4" sqref="O4"/>
    </sheetView>
  </sheetViews>
  <sheetFormatPr defaultColWidth="9.21875" defaultRowHeight="13.2" x14ac:dyDescent="0.25"/>
  <cols>
    <col min="1" max="1" width="32.21875" customWidth="1"/>
    <col min="2" max="2" width="12.77734375" bestFit="1" customWidth="1"/>
    <col min="3" max="3" width="12.77734375" customWidth="1"/>
    <col min="4" max="4" width="12.21875" bestFit="1" customWidth="1"/>
    <col min="5" max="7" width="13.5546875" bestFit="1" customWidth="1"/>
    <col min="8" max="8" width="12.21875" bestFit="1" customWidth="1"/>
    <col min="9" max="9" width="15" bestFit="1" customWidth="1"/>
    <col min="10" max="11" width="14.21875" bestFit="1" customWidth="1"/>
    <col min="12" max="12" width="10.21875" customWidth="1"/>
    <col min="13" max="13" width="15" bestFit="1" customWidth="1"/>
  </cols>
  <sheetData>
    <row r="2" spans="1:13" ht="24.6" x14ac:dyDescent="0.4">
      <c r="C2" s="155" t="s">
        <v>123</v>
      </c>
      <c r="D2" s="155"/>
      <c r="E2" s="155"/>
      <c r="F2" s="155"/>
      <c r="G2" s="155"/>
      <c r="H2" s="155"/>
      <c r="I2" s="155"/>
      <c r="J2" s="155"/>
      <c r="K2" s="155"/>
    </row>
    <row r="6" spans="1:13" ht="22.5" customHeight="1" x14ac:dyDescent="0.25">
      <c r="A6" s="163" t="s">
        <v>113</v>
      </c>
      <c r="B6" s="164"/>
      <c r="C6" s="164"/>
      <c r="D6" s="164"/>
      <c r="E6" s="164"/>
      <c r="F6" s="164"/>
      <c r="G6" s="164"/>
      <c r="H6" s="164"/>
      <c r="I6" s="164"/>
      <c r="J6" s="164"/>
      <c r="K6" s="164"/>
      <c r="L6" s="164"/>
      <c r="M6" s="165"/>
    </row>
    <row r="7" spans="1:13" ht="24" customHeight="1" x14ac:dyDescent="0.25">
      <c r="A7" s="50"/>
      <c r="B7" s="151" t="s">
        <v>125</v>
      </c>
      <c r="C7" s="151"/>
      <c r="D7" s="151"/>
      <c r="E7" s="151"/>
      <c r="F7" s="151" t="s">
        <v>126</v>
      </c>
      <c r="G7" s="151"/>
      <c r="H7" s="151"/>
      <c r="I7" s="151"/>
      <c r="J7" s="151" t="s">
        <v>104</v>
      </c>
      <c r="K7" s="151"/>
      <c r="L7" s="151"/>
      <c r="M7" s="151"/>
    </row>
    <row r="8" spans="1:13" ht="64.8" x14ac:dyDescent="0.3">
      <c r="A8" s="51" t="s">
        <v>41</v>
      </c>
      <c r="B8" s="71">
        <v>2022</v>
      </c>
      <c r="C8" s="72">
        <v>2023</v>
      </c>
      <c r="D8" s="7" t="s">
        <v>118</v>
      </c>
      <c r="E8" s="7" t="s">
        <v>119</v>
      </c>
      <c r="F8" s="5">
        <v>2022</v>
      </c>
      <c r="G8" s="6">
        <v>2023</v>
      </c>
      <c r="H8" s="7" t="s">
        <v>118</v>
      </c>
      <c r="I8" s="7" t="s">
        <v>119</v>
      </c>
      <c r="J8" s="5" t="s">
        <v>127</v>
      </c>
      <c r="K8" s="5" t="s">
        <v>128</v>
      </c>
      <c r="L8" s="7" t="s">
        <v>118</v>
      </c>
      <c r="M8" s="7" t="s">
        <v>119</v>
      </c>
    </row>
    <row r="9" spans="1:13" ht="22.5" customHeight="1" x14ac:dyDescent="0.3">
      <c r="A9" s="52" t="s">
        <v>198</v>
      </c>
      <c r="B9" s="75">
        <v>5951130.86467</v>
      </c>
      <c r="C9" s="75">
        <v>6412243.0316000003</v>
      </c>
      <c r="D9" s="64">
        <f>(C9-B9)/B9*100</f>
        <v>7.748311664048237</v>
      </c>
      <c r="E9" s="77">
        <f t="shared" ref="E9:E23" si="0">C9/C$23*100</f>
        <v>32.012025363590638</v>
      </c>
      <c r="F9" s="75">
        <v>66880162.709480003</v>
      </c>
      <c r="G9" s="75">
        <v>61944858.04744</v>
      </c>
      <c r="H9" s="64">
        <f t="shared" ref="H9:H22" si="1">(G9-F9)/F9*100</f>
        <v>-7.3793251423122541</v>
      </c>
      <c r="I9" s="66">
        <f t="shared" ref="I9:I23" si="2">G9/G$23*100</f>
        <v>30.643543726168865</v>
      </c>
      <c r="J9" s="75">
        <v>73731455.492249995</v>
      </c>
      <c r="K9" s="75">
        <v>67944115.778329998</v>
      </c>
      <c r="L9" s="64">
        <f t="shared" ref="L9:L23" si="3">(K9-J9)/J9*100</f>
        <v>-7.8492139823935947</v>
      </c>
      <c r="M9" s="77">
        <f t="shared" ref="M9:M23" si="4">K9/K$23*100</f>
        <v>30.575667460432342</v>
      </c>
    </row>
    <row r="10" spans="1:13" ht="22.5" customHeight="1" x14ac:dyDescent="0.3">
      <c r="A10" s="52" t="s">
        <v>199</v>
      </c>
      <c r="B10" s="75">
        <v>3030783.53578</v>
      </c>
      <c r="C10" s="75">
        <v>3239458.1482899999</v>
      </c>
      <c r="D10" s="64">
        <f t="shared" ref="D10:D23" si="5">(C10-B10)/B10*100</f>
        <v>6.8851704533328064</v>
      </c>
      <c r="E10" s="77">
        <f t="shared" si="0"/>
        <v>16.172440111252914</v>
      </c>
      <c r="F10" s="75">
        <v>29035595.548799999</v>
      </c>
      <c r="G10" s="75">
        <v>33196202.951189999</v>
      </c>
      <c r="H10" s="64">
        <f t="shared" si="1"/>
        <v>14.329333784104016</v>
      </c>
      <c r="I10" s="66">
        <f t="shared" si="2"/>
        <v>16.42185209139577</v>
      </c>
      <c r="J10" s="75">
        <v>32106880.543510001</v>
      </c>
      <c r="K10" s="75">
        <v>36512279.162940003</v>
      </c>
      <c r="L10" s="64">
        <f t="shared" si="3"/>
        <v>13.721042171817272</v>
      </c>
      <c r="M10" s="77">
        <f t="shared" si="4"/>
        <v>16.430963787221518</v>
      </c>
    </row>
    <row r="11" spans="1:13" ht="22.5" customHeight="1" x14ac:dyDescent="0.3">
      <c r="A11" s="52" t="s">
        <v>200</v>
      </c>
      <c r="B11" s="75">
        <v>2266358.2620600001</v>
      </c>
      <c r="C11" s="75">
        <v>2280860.3706700001</v>
      </c>
      <c r="D11" s="64">
        <f t="shared" si="5"/>
        <v>0.63988597269781811</v>
      </c>
      <c r="E11" s="77">
        <f t="shared" si="0"/>
        <v>11.386804847675572</v>
      </c>
      <c r="F11" s="75">
        <v>21839984.021090001</v>
      </c>
      <c r="G11" s="75">
        <v>23734576.655060001</v>
      </c>
      <c r="H11" s="64">
        <f t="shared" si="1"/>
        <v>8.6748810445120625</v>
      </c>
      <c r="I11" s="66">
        <f t="shared" si="2"/>
        <v>11.741273779244628</v>
      </c>
      <c r="J11" s="75">
        <v>23914497.22896</v>
      </c>
      <c r="K11" s="75">
        <v>26100464.199420001</v>
      </c>
      <c r="L11" s="64">
        <f t="shared" si="3"/>
        <v>9.1407607257276435</v>
      </c>
      <c r="M11" s="77">
        <f t="shared" si="4"/>
        <v>11.745522107138981</v>
      </c>
    </row>
    <row r="12" spans="1:13" ht="22.5" customHeight="1" x14ac:dyDescent="0.3">
      <c r="A12" s="52" t="s">
        <v>201</v>
      </c>
      <c r="B12" s="75">
        <v>1908492.2421899999</v>
      </c>
      <c r="C12" s="75">
        <v>1674998.17129</v>
      </c>
      <c r="D12" s="64">
        <f t="shared" si="5"/>
        <v>-12.234478387612667</v>
      </c>
      <c r="E12" s="77">
        <f t="shared" si="0"/>
        <v>8.3621415593669379</v>
      </c>
      <c r="F12" s="75">
        <v>21994799.318059999</v>
      </c>
      <c r="G12" s="75">
        <v>20529466.680520002</v>
      </c>
      <c r="H12" s="64">
        <f t="shared" si="1"/>
        <v>-6.662177800989566</v>
      </c>
      <c r="I12" s="66">
        <f t="shared" si="2"/>
        <v>10.155735758045539</v>
      </c>
      <c r="J12" s="75">
        <v>24014059.58842</v>
      </c>
      <c r="K12" s="75">
        <v>22470496.086940002</v>
      </c>
      <c r="L12" s="64">
        <f t="shared" si="3"/>
        <v>-6.4277491100435666</v>
      </c>
      <c r="M12" s="77">
        <f t="shared" si="4"/>
        <v>10.111992895260411</v>
      </c>
    </row>
    <row r="13" spans="1:13" ht="22.5" customHeight="1" x14ac:dyDescent="0.3">
      <c r="A13" s="53" t="s">
        <v>202</v>
      </c>
      <c r="B13" s="75">
        <v>1522315.7242399999</v>
      </c>
      <c r="C13" s="75">
        <v>1548903.1562300001</v>
      </c>
      <c r="D13" s="64">
        <f t="shared" si="5"/>
        <v>1.7465123408137746</v>
      </c>
      <c r="E13" s="77">
        <f t="shared" si="0"/>
        <v>7.7326337879941738</v>
      </c>
      <c r="F13" s="75">
        <v>16599685.00564</v>
      </c>
      <c r="G13" s="75">
        <v>16692654.30077</v>
      </c>
      <c r="H13" s="64">
        <f t="shared" si="1"/>
        <v>0.56006662233898874</v>
      </c>
      <c r="I13" s="66">
        <f t="shared" si="2"/>
        <v>8.2577004467379833</v>
      </c>
      <c r="J13" s="75">
        <v>18157529.098549999</v>
      </c>
      <c r="K13" s="75">
        <v>18353534.717879999</v>
      </c>
      <c r="L13" s="64">
        <f t="shared" si="3"/>
        <v>1.0794729738070612</v>
      </c>
      <c r="M13" s="77">
        <f t="shared" si="4"/>
        <v>8.2593108737810397</v>
      </c>
    </row>
    <row r="14" spans="1:13" ht="22.5" customHeight="1" x14ac:dyDescent="0.3">
      <c r="A14" s="52" t="s">
        <v>203</v>
      </c>
      <c r="B14" s="75">
        <v>1467996.6606300001</v>
      </c>
      <c r="C14" s="75">
        <v>1596580.95279</v>
      </c>
      <c r="D14" s="64">
        <f t="shared" si="5"/>
        <v>8.7591678924403809</v>
      </c>
      <c r="E14" s="77">
        <f t="shared" si="0"/>
        <v>7.9706570234263463</v>
      </c>
      <c r="F14" s="75">
        <v>17775860.974330001</v>
      </c>
      <c r="G14" s="75">
        <v>14512590.978949999</v>
      </c>
      <c r="H14" s="64">
        <f t="shared" si="1"/>
        <v>-18.357873073447564</v>
      </c>
      <c r="I14" s="66">
        <f t="shared" si="2"/>
        <v>7.1792434475009177</v>
      </c>
      <c r="J14" s="75">
        <v>19557095.990010001</v>
      </c>
      <c r="K14" s="75">
        <v>16020738.10544</v>
      </c>
      <c r="L14" s="64">
        <f t="shared" si="3"/>
        <v>-18.082223896515181</v>
      </c>
      <c r="M14" s="77">
        <f t="shared" si="4"/>
        <v>7.2095244035663901</v>
      </c>
    </row>
    <row r="15" spans="1:13" ht="22.5" customHeight="1" x14ac:dyDescent="0.3">
      <c r="A15" s="52" t="s">
        <v>204</v>
      </c>
      <c r="B15" s="75">
        <v>1045800.34996</v>
      </c>
      <c r="C15" s="75">
        <v>1134263.9210900001</v>
      </c>
      <c r="D15" s="64">
        <f t="shared" si="5"/>
        <v>8.4589349327893828</v>
      </c>
      <c r="E15" s="77">
        <f t="shared" si="0"/>
        <v>5.6626184054472217</v>
      </c>
      <c r="F15" s="75">
        <v>10317683.22064</v>
      </c>
      <c r="G15" s="75">
        <v>10575996.536359999</v>
      </c>
      <c r="H15" s="64">
        <f t="shared" si="1"/>
        <v>2.5035980480894851</v>
      </c>
      <c r="I15" s="66">
        <f t="shared" si="2"/>
        <v>5.2318468800357776</v>
      </c>
      <c r="J15" s="75">
        <v>11350003.923490001</v>
      </c>
      <c r="K15" s="75">
        <v>11750370.61885</v>
      </c>
      <c r="L15" s="64">
        <f t="shared" si="3"/>
        <v>3.5274586516344657</v>
      </c>
      <c r="M15" s="77">
        <f t="shared" si="4"/>
        <v>5.2878077882555798</v>
      </c>
    </row>
    <row r="16" spans="1:13" ht="22.5" customHeight="1" x14ac:dyDescent="0.3">
      <c r="A16" s="52" t="s">
        <v>205</v>
      </c>
      <c r="B16" s="75">
        <v>1098358.3954100001</v>
      </c>
      <c r="C16" s="75">
        <v>1145339.03045</v>
      </c>
      <c r="D16" s="64">
        <f t="shared" si="5"/>
        <v>4.2773502015671951</v>
      </c>
      <c r="E16" s="77">
        <f t="shared" si="0"/>
        <v>5.717908992530349</v>
      </c>
      <c r="F16" s="75">
        <v>11270018.17897</v>
      </c>
      <c r="G16" s="75">
        <v>10676772.093560001</v>
      </c>
      <c r="H16" s="64">
        <f t="shared" si="1"/>
        <v>-5.2639319297372902</v>
      </c>
      <c r="I16" s="66">
        <f t="shared" si="2"/>
        <v>5.281699608590297</v>
      </c>
      <c r="J16" s="75">
        <v>12383295.62311</v>
      </c>
      <c r="K16" s="75">
        <v>11739833.98581</v>
      </c>
      <c r="L16" s="64">
        <f t="shared" si="3"/>
        <v>-5.1962067036432229</v>
      </c>
      <c r="M16" s="77">
        <f t="shared" si="4"/>
        <v>5.2830661769432083</v>
      </c>
    </row>
    <row r="17" spans="1:13" ht="22.5" customHeight="1" x14ac:dyDescent="0.3">
      <c r="A17" s="52" t="s">
        <v>206</v>
      </c>
      <c r="B17" s="75">
        <v>270816.07010999997</v>
      </c>
      <c r="C17" s="75">
        <v>254655.78365</v>
      </c>
      <c r="D17" s="64">
        <f t="shared" si="5"/>
        <v>-5.9672553602288056</v>
      </c>
      <c r="E17" s="77">
        <f t="shared" si="0"/>
        <v>1.2713253950318113</v>
      </c>
      <c r="F17" s="75">
        <v>3222386.22591</v>
      </c>
      <c r="G17" s="75">
        <v>2926272.9780000001</v>
      </c>
      <c r="H17" s="64">
        <f t="shared" si="1"/>
        <v>-9.1892537750150574</v>
      </c>
      <c r="I17" s="66">
        <f t="shared" si="2"/>
        <v>1.4475999587790682</v>
      </c>
      <c r="J17" s="75">
        <v>3552846.2601100001</v>
      </c>
      <c r="K17" s="75">
        <v>3205038.2798700002</v>
      </c>
      <c r="L17" s="64">
        <f t="shared" si="3"/>
        <v>-9.7895589838787842</v>
      </c>
      <c r="M17" s="77">
        <f t="shared" si="4"/>
        <v>1.4423056878534872</v>
      </c>
    </row>
    <row r="18" spans="1:13" ht="22.5" customHeight="1" x14ac:dyDescent="0.3">
      <c r="A18" s="52" t="s">
        <v>207</v>
      </c>
      <c r="B18" s="75">
        <v>205112.59414</v>
      </c>
      <c r="C18" s="75">
        <v>223886.48061</v>
      </c>
      <c r="D18" s="64">
        <f t="shared" si="5"/>
        <v>9.1529662275081201</v>
      </c>
      <c r="E18" s="77">
        <f t="shared" si="0"/>
        <v>1.1177149182481967</v>
      </c>
      <c r="F18" s="75">
        <v>2329792.73777</v>
      </c>
      <c r="G18" s="75">
        <v>2403515.97676</v>
      </c>
      <c r="H18" s="64">
        <f t="shared" si="1"/>
        <v>3.1643689927785346</v>
      </c>
      <c r="I18" s="66">
        <f t="shared" si="2"/>
        <v>1.1889969442497472</v>
      </c>
      <c r="J18" s="75">
        <v>2589931.1144900001</v>
      </c>
      <c r="K18" s="75">
        <v>2634860.65582</v>
      </c>
      <c r="L18" s="64">
        <f t="shared" si="3"/>
        <v>1.734777464876601</v>
      </c>
      <c r="M18" s="77">
        <f t="shared" si="4"/>
        <v>1.1857189146410752</v>
      </c>
    </row>
    <row r="19" spans="1:13" ht="22.5" customHeight="1" x14ac:dyDescent="0.3">
      <c r="A19" s="52" t="s">
        <v>208</v>
      </c>
      <c r="B19" s="75">
        <v>219032.84794000001</v>
      </c>
      <c r="C19" s="75">
        <v>247722.23644000001</v>
      </c>
      <c r="D19" s="64">
        <f t="shared" si="5"/>
        <v>13.098212788548924</v>
      </c>
      <c r="E19" s="77">
        <f t="shared" si="0"/>
        <v>1.2367108478207414</v>
      </c>
      <c r="F19" s="75">
        <v>2249752.47462</v>
      </c>
      <c r="G19" s="75">
        <v>2321141.5326399999</v>
      </c>
      <c r="H19" s="64">
        <f t="shared" si="1"/>
        <v>3.1731961104769106</v>
      </c>
      <c r="I19" s="66">
        <f t="shared" si="2"/>
        <v>1.1482470747710425</v>
      </c>
      <c r="J19" s="75">
        <v>2477842.7877500001</v>
      </c>
      <c r="K19" s="75">
        <v>2529078.1512099998</v>
      </c>
      <c r="L19" s="64">
        <f t="shared" si="3"/>
        <v>2.0677406861039733</v>
      </c>
      <c r="M19" s="77">
        <f t="shared" si="4"/>
        <v>1.1381155181285758</v>
      </c>
    </row>
    <row r="20" spans="1:13" ht="22.5" customHeight="1" x14ac:dyDescent="0.3">
      <c r="A20" s="52" t="s">
        <v>209</v>
      </c>
      <c r="B20" s="75">
        <v>161399.09593000001</v>
      </c>
      <c r="C20" s="75">
        <v>167770.27924999999</v>
      </c>
      <c r="D20" s="64">
        <f t="shared" si="5"/>
        <v>3.9474715042785693</v>
      </c>
      <c r="E20" s="77">
        <f t="shared" si="0"/>
        <v>0.83756439176441833</v>
      </c>
      <c r="F20" s="75">
        <v>1433404.07849</v>
      </c>
      <c r="G20" s="75">
        <v>1479684.50642</v>
      </c>
      <c r="H20" s="64">
        <f t="shared" si="1"/>
        <v>3.2287077052796933</v>
      </c>
      <c r="I20" s="66">
        <f t="shared" si="2"/>
        <v>0.73198612931989349</v>
      </c>
      <c r="J20" s="75">
        <v>1588047.8430900001</v>
      </c>
      <c r="K20" s="75">
        <v>1645926.4798099999</v>
      </c>
      <c r="L20" s="64">
        <f t="shared" si="3"/>
        <v>3.6446406178406083</v>
      </c>
      <c r="M20" s="77">
        <f t="shared" si="4"/>
        <v>0.74068666777824554</v>
      </c>
    </row>
    <row r="21" spans="1:13" ht="22.5" customHeight="1" x14ac:dyDescent="0.3">
      <c r="A21" s="52" t="s">
        <v>210</v>
      </c>
      <c r="B21" s="75">
        <v>101249.04263</v>
      </c>
      <c r="C21" s="75">
        <v>101488.6277</v>
      </c>
      <c r="D21" s="64">
        <f t="shared" si="5"/>
        <v>0.23662946708101729</v>
      </c>
      <c r="E21" s="77">
        <f t="shared" si="0"/>
        <v>0.50666459584232937</v>
      </c>
      <c r="F21" s="75">
        <v>1311207.45603</v>
      </c>
      <c r="G21" s="75">
        <v>1102716.6880600001</v>
      </c>
      <c r="H21" s="64">
        <f t="shared" si="1"/>
        <v>-15.900669799518722</v>
      </c>
      <c r="I21" s="66">
        <f t="shared" si="2"/>
        <v>0.54550366427935038</v>
      </c>
      <c r="J21" s="75">
        <v>1462797.8015300001</v>
      </c>
      <c r="K21" s="75">
        <v>1230224.5333</v>
      </c>
      <c r="L21" s="64">
        <f t="shared" si="3"/>
        <v>-15.899208215020705</v>
      </c>
      <c r="M21" s="77">
        <f t="shared" si="4"/>
        <v>0.55361580323697768</v>
      </c>
    </row>
    <row r="22" spans="1:13" ht="22.5" customHeight="1" x14ac:dyDescent="0.3">
      <c r="A22" s="52" t="s">
        <v>211</v>
      </c>
      <c r="B22" s="75">
        <v>7332.8910299999998</v>
      </c>
      <c r="C22" s="75">
        <v>2561.88256</v>
      </c>
      <c r="D22" s="64">
        <f t="shared" si="5"/>
        <v>-65.063130632666727</v>
      </c>
      <c r="E22" s="77">
        <f t="shared" si="0"/>
        <v>1.2789760008331577E-2</v>
      </c>
      <c r="F22" s="75">
        <v>39436.227899999998</v>
      </c>
      <c r="G22" s="75">
        <v>50072.685949999999</v>
      </c>
      <c r="H22" s="64">
        <f t="shared" si="1"/>
        <v>26.971286597113924</v>
      </c>
      <c r="I22" s="66">
        <f t="shared" si="2"/>
        <v>2.4770490881106454E-2</v>
      </c>
      <c r="J22" s="75">
        <v>60489.590559999997</v>
      </c>
      <c r="K22" s="75">
        <v>79335.474889999998</v>
      </c>
      <c r="L22" s="64">
        <f t="shared" si="3"/>
        <v>31.155582564749967</v>
      </c>
      <c r="M22" s="77">
        <f t="shared" si="4"/>
        <v>3.5701915762156124E-2</v>
      </c>
    </row>
    <row r="23" spans="1:13" ht="24" customHeight="1" x14ac:dyDescent="0.25">
      <c r="A23" s="68" t="s">
        <v>42</v>
      </c>
      <c r="B23" s="76">
        <f>SUM(B9:B22)</f>
        <v>19256178.576719999</v>
      </c>
      <c r="C23" s="76">
        <f>SUM(C9:C22)</f>
        <v>20030732.072620004</v>
      </c>
      <c r="D23" s="74">
        <f t="shared" si="5"/>
        <v>4.0223634861613267</v>
      </c>
      <c r="E23" s="78">
        <f t="shared" si="0"/>
        <v>100</v>
      </c>
      <c r="F23" s="67">
        <f>SUM(F9:F22)</f>
        <v>206299768.17773005</v>
      </c>
      <c r="G23" s="67">
        <f>SUM(G9:G22)</f>
        <v>202146522.61168003</v>
      </c>
      <c r="H23" s="74">
        <f>(G23-F23)/F23*100</f>
        <v>-2.0132090320489091</v>
      </c>
      <c r="I23" s="70">
        <f t="shared" si="2"/>
        <v>100</v>
      </c>
      <c r="J23" s="76">
        <f>SUM(J9:J22)</f>
        <v>226946772.88582996</v>
      </c>
      <c r="K23" s="76">
        <f>SUM(K9:K22)</f>
        <v>222216296.23051003</v>
      </c>
      <c r="L23" s="74">
        <f t="shared" si="3"/>
        <v>-2.0843991721793236</v>
      </c>
      <c r="M23" s="78">
        <f t="shared" si="4"/>
        <v>100</v>
      </c>
    </row>
  </sheetData>
  <mergeCells count="5">
    <mergeCell ref="B7:E7"/>
    <mergeCell ref="F7:I7"/>
    <mergeCell ref="J7:M7"/>
    <mergeCell ref="A6:M6"/>
    <mergeCell ref="C2:K2"/>
  </mergeCells>
  <pageMargins left="0.4" right="0.23622047244094491" top="0.7" bottom="0.35433070866141736" header="0.54" footer="0.51181102362204722"/>
  <pageSetup paperSize="9" scale="70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C7:N60"/>
  <sheetViews>
    <sheetView showGridLines="0" topLeftCell="C1" workbookViewId="0">
      <selection activeCell="L6" sqref="L6"/>
    </sheetView>
  </sheetViews>
  <sheetFormatPr defaultColWidth="9.21875" defaultRowHeight="13.2" x14ac:dyDescent="0.25"/>
  <cols>
    <col min="1" max="2" width="0" hidden="1" customWidth="1"/>
    <col min="10" max="10" width="11.5546875" bestFit="1" customWidth="1"/>
    <col min="11" max="11" width="12.21875" customWidth="1"/>
  </cols>
  <sheetData>
    <row r="7" spans="9:9" x14ac:dyDescent="0.25">
      <c r="I7" s="29"/>
    </row>
    <row r="8" spans="9:9" x14ac:dyDescent="0.25">
      <c r="I8" s="29"/>
    </row>
    <row r="9" spans="9:9" x14ac:dyDescent="0.25">
      <c r="I9" s="29"/>
    </row>
    <row r="10" spans="9:9" x14ac:dyDescent="0.25">
      <c r="I10" s="29"/>
    </row>
    <row r="17" spans="3:14" ht="12.75" customHeight="1" x14ac:dyDescent="0.25"/>
    <row r="21" spans="3:14" x14ac:dyDescent="0.25">
      <c r="C21" s="1"/>
    </row>
    <row r="22" spans="3:14" x14ac:dyDescent="0.25">
      <c r="C22" s="65"/>
    </row>
    <row r="24" spans="3:14" x14ac:dyDescent="0.25">
      <c r="H24" s="29"/>
      <c r="I24" s="29"/>
    </row>
    <row r="25" spans="3:14" x14ac:dyDescent="0.25">
      <c r="H25" s="29"/>
      <c r="I25" s="29"/>
    </row>
    <row r="26" spans="3:14" x14ac:dyDescent="0.25">
      <c r="H26" s="166"/>
      <c r="I26" s="166"/>
      <c r="N26" t="s">
        <v>43</v>
      </c>
    </row>
    <row r="27" spans="3:14" x14ac:dyDescent="0.25">
      <c r="H27" s="166"/>
      <c r="I27" s="166"/>
    </row>
    <row r="28" spans="3:14" ht="12.75" customHeight="1" x14ac:dyDescent="0.25"/>
    <row r="29" spans="3:14" ht="12.75" customHeight="1" x14ac:dyDescent="0.25"/>
    <row r="30" spans="3:14" ht="9.75" customHeight="1" x14ac:dyDescent="0.25"/>
    <row r="37" spans="8:9" x14ac:dyDescent="0.25">
      <c r="H37" s="29"/>
      <c r="I37" s="29"/>
    </row>
    <row r="38" spans="8:9" x14ac:dyDescent="0.25">
      <c r="H38" s="29"/>
      <c r="I38" s="29"/>
    </row>
    <row r="39" spans="8:9" x14ac:dyDescent="0.25">
      <c r="H39" s="166"/>
      <c r="I39" s="166"/>
    </row>
    <row r="40" spans="8:9" x14ac:dyDescent="0.25">
      <c r="H40" s="166"/>
      <c r="I40" s="166"/>
    </row>
    <row r="41" spans="8:9" ht="12.75" customHeight="1" x14ac:dyDescent="0.25"/>
    <row r="42" spans="8:9" ht="13.5" customHeight="1" x14ac:dyDescent="0.25"/>
    <row r="43" spans="8:9" ht="12.75" customHeight="1" x14ac:dyDescent="0.25"/>
    <row r="49" spans="3:9" x14ac:dyDescent="0.25">
      <c r="H49" s="29"/>
      <c r="I49" s="29"/>
    </row>
    <row r="50" spans="3:9" x14ac:dyDescent="0.25">
      <c r="H50" s="29"/>
      <c r="I50" s="29"/>
    </row>
    <row r="51" spans="3:9" x14ac:dyDescent="0.25">
      <c r="H51" s="166"/>
      <c r="I51" s="166"/>
    </row>
    <row r="52" spans="3:9" x14ac:dyDescent="0.25">
      <c r="H52" s="166"/>
      <c r="I52" s="166"/>
    </row>
    <row r="55" spans="3:9" ht="15.75" customHeight="1" x14ac:dyDescent="0.25"/>
    <row r="56" spans="3:9" ht="12.75" customHeight="1" x14ac:dyDescent="0.25"/>
    <row r="57" spans="3:9" ht="12.75" customHeight="1" x14ac:dyDescent="0.25"/>
    <row r="58" spans="3:9" ht="12.75" customHeight="1" x14ac:dyDescent="0.25"/>
    <row r="60" spans="3:9" x14ac:dyDescent="0.25">
      <c r="C60" s="30"/>
    </row>
  </sheetData>
  <mergeCells count="3">
    <mergeCell ref="H26:I27"/>
    <mergeCell ref="H39:I40"/>
    <mergeCell ref="H51:I52"/>
  </mergeCells>
  <pageMargins left="0.74803149606299213" right="0.74803149606299213" top="0" bottom="0" header="0.51181102362204722" footer="0.51181102362204722"/>
  <pageSetup paperSize="9" orientation="portrait" horizontalDpi="4294967294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28"/>
  <sheetViews>
    <sheetView showGridLines="0" topLeftCell="B1" zoomScale="90" zoomScaleNormal="90" workbookViewId="0">
      <selection activeCell="R5" sqref="R5"/>
    </sheetView>
  </sheetViews>
  <sheetFormatPr defaultColWidth="9.21875" defaultRowHeight="13.2" x14ac:dyDescent="0.25"/>
  <cols>
    <col min="1" max="1" width="3.21875" bestFit="1" customWidth="1"/>
    <col min="2" max="2" width="28" customWidth="1"/>
    <col min="3" max="3" width="11.77734375" customWidth="1"/>
    <col min="4" max="9" width="11.77734375" bestFit="1" customWidth="1"/>
    <col min="10" max="10" width="11.21875" bestFit="1" customWidth="1"/>
    <col min="11" max="14" width="11.77734375" bestFit="1" customWidth="1"/>
    <col min="15" max="15" width="12.77734375" bestFit="1" customWidth="1"/>
    <col min="16" max="16" width="6.77734375" bestFit="1" customWidth="1"/>
  </cols>
  <sheetData>
    <row r="1" spans="1:16" x14ac:dyDescent="0.25"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</row>
    <row r="3" spans="1:16" ht="15.6" x14ac:dyDescent="0.3">
      <c r="A3" s="37"/>
      <c r="B3" s="73" t="s">
        <v>122</v>
      </c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</row>
    <row r="4" spans="1:16" s="39" customFormat="1" x14ac:dyDescent="0.25">
      <c r="A4" s="49"/>
      <c r="B4" s="62" t="s">
        <v>103</v>
      </c>
      <c r="C4" s="62" t="s">
        <v>44</v>
      </c>
      <c r="D4" s="62" t="s">
        <v>45</v>
      </c>
      <c r="E4" s="62" t="s">
        <v>46</v>
      </c>
      <c r="F4" s="62" t="s">
        <v>47</v>
      </c>
      <c r="G4" s="62" t="s">
        <v>48</v>
      </c>
      <c r="H4" s="62" t="s">
        <v>49</v>
      </c>
      <c r="I4" s="62" t="s">
        <v>0</v>
      </c>
      <c r="J4" s="62" t="s">
        <v>102</v>
      </c>
      <c r="K4" s="62" t="s">
        <v>50</v>
      </c>
      <c r="L4" s="62" t="s">
        <v>51</v>
      </c>
      <c r="M4" s="62" t="s">
        <v>52</v>
      </c>
      <c r="N4" s="62" t="s">
        <v>53</v>
      </c>
      <c r="O4" s="63" t="s">
        <v>101</v>
      </c>
      <c r="P4" s="63" t="s">
        <v>100</v>
      </c>
    </row>
    <row r="5" spans="1:16" x14ac:dyDescent="0.25">
      <c r="A5" s="54" t="s">
        <v>99</v>
      </c>
      <c r="B5" s="55" t="s">
        <v>168</v>
      </c>
      <c r="C5" s="79">
        <v>1591738.34956</v>
      </c>
      <c r="D5" s="79">
        <v>1507169.44242</v>
      </c>
      <c r="E5" s="79">
        <v>1769244.99257</v>
      </c>
      <c r="F5" s="79">
        <v>1404513.56066</v>
      </c>
      <c r="G5" s="79">
        <v>1592386.40591</v>
      </c>
      <c r="H5" s="79">
        <v>1580659.64845</v>
      </c>
      <c r="I5" s="56">
        <v>1479594.6170600001</v>
      </c>
      <c r="J5" s="56">
        <v>1509874.1839099999</v>
      </c>
      <c r="K5" s="56">
        <v>1537346.9299900001</v>
      </c>
      <c r="L5" s="56">
        <v>1506310.8267399999</v>
      </c>
      <c r="M5" s="56">
        <v>1512402.64637</v>
      </c>
      <c r="N5" s="56">
        <v>0</v>
      </c>
      <c r="O5" s="79">
        <v>16991241.603640001</v>
      </c>
      <c r="P5" s="57">
        <f t="shared" ref="P5:P24" si="0">O5/O$26*100</f>
        <v>8.4054088015552395</v>
      </c>
    </row>
    <row r="6" spans="1:16" x14ac:dyDescent="0.25">
      <c r="A6" s="54" t="s">
        <v>98</v>
      </c>
      <c r="B6" s="55" t="s">
        <v>170</v>
      </c>
      <c r="C6" s="79">
        <v>963220.65353999997</v>
      </c>
      <c r="D6" s="79">
        <v>895422.86086999997</v>
      </c>
      <c r="E6" s="79">
        <v>1061198.24926</v>
      </c>
      <c r="F6" s="79">
        <v>935400.07918999996</v>
      </c>
      <c r="G6" s="79">
        <v>1103721.7746300001</v>
      </c>
      <c r="H6" s="79">
        <v>1121539.1256800001</v>
      </c>
      <c r="I6" s="56">
        <v>923427.06186999998</v>
      </c>
      <c r="J6" s="56">
        <v>1099917.45252</v>
      </c>
      <c r="K6" s="56">
        <v>966695.40096999996</v>
      </c>
      <c r="L6" s="56">
        <v>1080574.9610599999</v>
      </c>
      <c r="M6" s="56">
        <v>1067991.5375099999</v>
      </c>
      <c r="N6" s="56">
        <v>0</v>
      </c>
      <c r="O6" s="79">
        <v>11219109.157099999</v>
      </c>
      <c r="P6" s="57">
        <f t="shared" si="0"/>
        <v>5.5499886973825001</v>
      </c>
    </row>
    <row r="7" spans="1:16" x14ac:dyDescent="0.25">
      <c r="A7" s="54" t="s">
        <v>97</v>
      </c>
      <c r="B7" s="55" t="s">
        <v>173</v>
      </c>
      <c r="C7" s="79">
        <v>888857.58473999996</v>
      </c>
      <c r="D7" s="79">
        <v>804403.44204999995</v>
      </c>
      <c r="E7" s="79">
        <v>1063484.9552800001</v>
      </c>
      <c r="F7" s="79">
        <v>871832.42865000002</v>
      </c>
      <c r="G7" s="79">
        <v>976222.33129999996</v>
      </c>
      <c r="H7" s="79">
        <v>943854.55943000002</v>
      </c>
      <c r="I7" s="56">
        <v>903392.21094999998</v>
      </c>
      <c r="J7" s="56">
        <v>977880.65778000001</v>
      </c>
      <c r="K7" s="56">
        <v>988701.12942000001</v>
      </c>
      <c r="L7" s="56">
        <v>1020218.8796</v>
      </c>
      <c r="M7" s="56">
        <v>967082.17653000006</v>
      </c>
      <c r="N7" s="56">
        <v>0</v>
      </c>
      <c r="O7" s="79">
        <v>10405930.355730001</v>
      </c>
      <c r="P7" s="57">
        <f t="shared" si="0"/>
        <v>5.1477167261094143</v>
      </c>
    </row>
    <row r="8" spans="1:16" x14ac:dyDescent="0.25">
      <c r="A8" s="54" t="s">
        <v>96</v>
      </c>
      <c r="B8" s="55" t="s">
        <v>171</v>
      </c>
      <c r="C8" s="79">
        <v>801678.47927000001</v>
      </c>
      <c r="D8" s="79">
        <v>965632.47641999996</v>
      </c>
      <c r="E8" s="79">
        <v>1130536.1068500001</v>
      </c>
      <c r="F8" s="79">
        <v>820036.86939999997</v>
      </c>
      <c r="G8" s="79">
        <v>894581.03980999999</v>
      </c>
      <c r="H8" s="79">
        <v>893780.36034999997</v>
      </c>
      <c r="I8" s="56">
        <v>1052006.48909</v>
      </c>
      <c r="J8" s="56">
        <v>727350.22040999995</v>
      </c>
      <c r="K8" s="56">
        <v>1013408.65152</v>
      </c>
      <c r="L8" s="56">
        <v>894147.92237000004</v>
      </c>
      <c r="M8" s="56">
        <v>1049142.21291</v>
      </c>
      <c r="N8" s="56">
        <v>0</v>
      </c>
      <c r="O8" s="79">
        <v>10242300.828400001</v>
      </c>
      <c r="P8" s="57">
        <f t="shared" si="0"/>
        <v>5.0667707245576938</v>
      </c>
    </row>
    <row r="9" spans="1:16" x14ac:dyDescent="0.25">
      <c r="A9" s="54" t="s">
        <v>95</v>
      </c>
      <c r="B9" s="55" t="s">
        <v>176</v>
      </c>
      <c r="C9" s="79">
        <v>729251.37887000002</v>
      </c>
      <c r="D9" s="79">
        <v>788212.31215000001</v>
      </c>
      <c r="E9" s="79">
        <v>962215.03127000004</v>
      </c>
      <c r="F9" s="79">
        <v>759864.89187000005</v>
      </c>
      <c r="G9" s="79">
        <v>872924.28240999999</v>
      </c>
      <c r="H9" s="79">
        <v>848741.13208999997</v>
      </c>
      <c r="I9" s="56">
        <v>756632.72825000004</v>
      </c>
      <c r="J9" s="56">
        <v>802529.67645000003</v>
      </c>
      <c r="K9" s="56">
        <v>787847.06079000002</v>
      </c>
      <c r="L9" s="56">
        <v>787200.5196</v>
      </c>
      <c r="M9" s="56">
        <v>768423.79113999999</v>
      </c>
      <c r="N9" s="56">
        <v>0</v>
      </c>
      <c r="O9" s="79">
        <v>8863842.8048899993</v>
      </c>
      <c r="P9" s="57">
        <f t="shared" si="0"/>
        <v>4.3848603925367984</v>
      </c>
    </row>
    <row r="10" spans="1:16" x14ac:dyDescent="0.25">
      <c r="A10" s="54" t="s">
        <v>94</v>
      </c>
      <c r="B10" s="55" t="s">
        <v>172</v>
      </c>
      <c r="C10" s="79">
        <v>665442.14353999996</v>
      </c>
      <c r="D10" s="79">
        <v>555285.09929000004</v>
      </c>
      <c r="E10" s="79">
        <v>819087.25765000004</v>
      </c>
      <c r="F10" s="79">
        <v>730830.40381000005</v>
      </c>
      <c r="G10" s="79">
        <v>813307.18732000003</v>
      </c>
      <c r="H10" s="79">
        <v>712654.31817999994</v>
      </c>
      <c r="I10" s="56">
        <v>713716.27034000005</v>
      </c>
      <c r="J10" s="56">
        <v>838866.39894999994</v>
      </c>
      <c r="K10" s="56">
        <v>894937.76960999996</v>
      </c>
      <c r="L10" s="56">
        <v>1025577.66612</v>
      </c>
      <c r="M10" s="56">
        <v>972013.26720999996</v>
      </c>
      <c r="N10" s="56">
        <v>0</v>
      </c>
      <c r="O10" s="79">
        <v>8741717.7820200007</v>
      </c>
      <c r="P10" s="57">
        <f t="shared" si="0"/>
        <v>4.3244462823694922</v>
      </c>
    </row>
    <row r="11" spans="1:16" x14ac:dyDescent="0.25">
      <c r="A11" s="54" t="s">
        <v>93</v>
      </c>
      <c r="B11" s="55" t="s">
        <v>175</v>
      </c>
      <c r="C11" s="79">
        <v>792139.22805999999</v>
      </c>
      <c r="D11" s="79">
        <v>772599.40829000005</v>
      </c>
      <c r="E11" s="79">
        <v>902574.57048999995</v>
      </c>
      <c r="F11" s="79">
        <v>729147.99320999999</v>
      </c>
      <c r="G11" s="79">
        <v>805126.70663999999</v>
      </c>
      <c r="H11" s="79">
        <v>845015.62127</v>
      </c>
      <c r="I11" s="56">
        <v>716715.56123999995</v>
      </c>
      <c r="J11" s="56">
        <v>764883.67145000002</v>
      </c>
      <c r="K11" s="56">
        <v>781269.51642999996</v>
      </c>
      <c r="L11" s="56">
        <v>717605.49742999999</v>
      </c>
      <c r="M11" s="56">
        <v>813252.57536000002</v>
      </c>
      <c r="N11" s="56">
        <v>0</v>
      </c>
      <c r="O11" s="79">
        <v>8640330.34987</v>
      </c>
      <c r="P11" s="57">
        <f t="shared" si="0"/>
        <v>4.2742908649820937</v>
      </c>
    </row>
    <row r="12" spans="1:16" x14ac:dyDescent="0.25">
      <c r="A12" s="54" t="s">
        <v>92</v>
      </c>
      <c r="B12" s="55" t="s">
        <v>174</v>
      </c>
      <c r="C12" s="79">
        <v>762935.10034</v>
      </c>
      <c r="D12" s="79">
        <v>730546.48175000004</v>
      </c>
      <c r="E12" s="79">
        <v>936054.91838000005</v>
      </c>
      <c r="F12" s="79">
        <v>813379.60534999997</v>
      </c>
      <c r="G12" s="79">
        <v>873851.10488999996</v>
      </c>
      <c r="H12" s="79">
        <v>861686.30790999997</v>
      </c>
      <c r="I12" s="56">
        <v>695917.00586000003</v>
      </c>
      <c r="J12" s="56">
        <v>703629.67879000003</v>
      </c>
      <c r="K12" s="56">
        <v>669161.63884000003</v>
      </c>
      <c r="L12" s="56">
        <v>653007.39347000001</v>
      </c>
      <c r="M12" s="56">
        <v>848713.40853999997</v>
      </c>
      <c r="N12" s="56">
        <v>0</v>
      </c>
      <c r="O12" s="79">
        <v>8548882.6441200003</v>
      </c>
      <c r="P12" s="57">
        <f t="shared" si="0"/>
        <v>4.2290525375706096</v>
      </c>
    </row>
    <row r="13" spans="1:16" x14ac:dyDescent="0.25">
      <c r="A13" s="54" t="s">
        <v>91</v>
      </c>
      <c r="B13" s="55" t="s">
        <v>177</v>
      </c>
      <c r="C13" s="79">
        <v>533299.4155</v>
      </c>
      <c r="D13" s="79">
        <v>451396.99867</v>
      </c>
      <c r="E13" s="79">
        <v>722480.84427999996</v>
      </c>
      <c r="F13" s="79">
        <v>470402.10207000002</v>
      </c>
      <c r="G13" s="79">
        <v>552955.33074</v>
      </c>
      <c r="H13" s="79">
        <v>524477.22273000004</v>
      </c>
      <c r="I13" s="56">
        <v>529471.08261000004</v>
      </c>
      <c r="J13" s="56">
        <v>677439.60120000003</v>
      </c>
      <c r="K13" s="56">
        <v>691661.96157000004</v>
      </c>
      <c r="L13" s="56">
        <v>591563.37763</v>
      </c>
      <c r="M13" s="56">
        <v>652928.06256999995</v>
      </c>
      <c r="N13" s="56">
        <v>0</v>
      </c>
      <c r="O13" s="79">
        <v>6398075.99957</v>
      </c>
      <c r="P13" s="57">
        <f t="shared" si="0"/>
        <v>3.1650685438010697</v>
      </c>
    </row>
    <row r="14" spans="1:16" x14ac:dyDescent="0.25">
      <c r="A14" s="54" t="s">
        <v>90</v>
      </c>
      <c r="B14" s="55" t="s">
        <v>212</v>
      </c>
      <c r="C14" s="79">
        <v>438900.64463</v>
      </c>
      <c r="D14" s="79">
        <v>412935.98800000001</v>
      </c>
      <c r="E14" s="79">
        <v>523826.11190999998</v>
      </c>
      <c r="F14" s="79">
        <v>520435.96773999999</v>
      </c>
      <c r="G14" s="79">
        <v>629282.34302999999</v>
      </c>
      <c r="H14" s="79">
        <v>524294.02419000003</v>
      </c>
      <c r="I14" s="56">
        <v>697202.24381000001</v>
      </c>
      <c r="J14" s="56">
        <v>511126.00329999998</v>
      </c>
      <c r="K14" s="56">
        <v>615000.50551000005</v>
      </c>
      <c r="L14" s="56">
        <v>524204.94572000002</v>
      </c>
      <c r="M14" s="56">
        <v>593312.54558999999</v>
      </c>
      <c r="N14" s="56">
        <v>0</v>
      </c>
      <c r="O14" s="79">
        <v>5990521.3234299999</v>
      </c>
      <c r="P14" s="57">
        <f t="shared" si="0"/>
        <v>2.9634550453967927</v>
      </c>
    </row>
    <row r="15" spans="1:16" x14ac:dyDescent="0.25">
      <c r="A15" s="54" t="s">
        <v>89</v>
      </c>
      <c r="B15" s="55" t="s">
        <v>169</v>
      </c>
      <c r="C15" s="79">
        <v>221320.52493000001</v>
      </c>
      <c r="D15" s="79">
        <v>346393.39837000001</v>
      </c>
      <c r="E15" s="79">
        <v>450351.14935999998</v>
      </c>
      <c r="F15" s="79">
        <v>334751.17265999998</v>
      </c>
      <c r="G15" s="79">
        <v>358954.65049000003</v>
      </c>
      <c r="H15" s="79">
        <v>316493.85256000003</v>
      </c>
      <c r="I15" s="56">
        <v>430655.71434000001</v>
      </c>
      <c r="J15" s="56">
        <v>352724.77682000003</v>
      </c>
      <c r="K15" s="56">
        <v>628709.98744000006</v>
      </c>
      <c r="L15" s="56">
        <v>950018.75783999998</v>
      </c>
      <c r="M15" s="56">
        <v>1124218.6029099999</v>
      </c>
      <c r="N15" s="56">
        <v>0</v>
      </c>
      <c r="O15" s="79">
        <v>5514592.5877200002</v>
      </c>
      <c r="P15" s="57">
        <f t="shared" si="0"/>
        <v>2.7280175372165258</v>
      </c>
    </row>
    <row r="16" spans="1:16" x14ac:dyDescent="0.25">
      <c r="A16" s="54" t="s">
        <v>88</v>
      </c>
      <c r="B16" s="55" t="s">
        <v>213</v>
      </c>
      <c r="C16" s="79">
        <v>438094.84827000002</v>
      </c>
      <c r="D16" s="79">
        <v>424773.95016000001</v>
      </c>
      <c r="E16" s="79">
        <v>568622.17041999998</v>
      </c>
      <c r="F16" s="79">
        <v>397954.64023999998</v>
      </c>
      <c r="G16" s="79">
        <v>456543.09655000002</v>
      </c>
      <c r="H16" s="79">
        <v>463909.40369000001</v>
      </c>
      <c r="I16" s="56">
        <v>473015.02198999998</v>
      </c>
      <c r="J16" s="56">
        <v>475129.54723999999</v>
      </c>
      <c r="K16" s="56">
        <v>574381.08747000003</v>
      </c>
      <c r="L16" s="56">
        <v>565799.59259000001</v>
      </c>
      <c r="M16" s="56">
        <v>532791.67035999999</v>
      </c>
      <c r="N16" s="56">
        <v>0</v>
      </c>
      <c r="O16" s="79">
        <v>5371015.0289799999</v>
      </c>
      <c r="P16" s="57">
        <f t="shared" si="0"/>
        <v>2.6569910575694777</v>
      </c>
    </row>
    <row r="17" spans="1:16" x14ac:dyDescent="0.25">
      <c r="A17" s="54" t="s">
        <v>87</v>
      </c>
      <c r="B17" s="55" t="s">
        <v>214</v>
      </c>
      <c r="C17" s="79">
        <v>454284.52054</v>
      </c>
      <c r="D17" s="79">
        <v>430093.58789000002</v>
      </c>
      <c r="E17" s="79">
        <v>569769.13037999999</v>
      </c>
      <c r="F17" s="79">
        <v>408393.02863000002</v>
      </c>
      <c r="G17" s="79">
        <v>440858.86112000002</v>
      </c>
      <c r="H17" s="79">
        <v>456304.22203</v>
      </c>
      <c r="I17" s="56">
        <v>384041.68565</v>
      </c>
      <c r="J17" s="56">
        <v>469447.65298999997</v>
      </c>
      <c r="K17" s="56">
        <v>460528.39192999998</v>
      </c>
      <c r="L17" s="56">
        <v>327156.48561999999</v>
      </c>
      <c r="M17" s="56">
        <v>301918.93170999998</v>
      </c>
      <c r="N17" s="56">
        <v>0</v>
      </c>
      <c r="O17" s="79">
        <v>4702796.4984900001</v>
      </c>
      <c r="P17" s="57">
        <f t="shared" si="0"/>
        <v>2.3264295807472242</v>
      </c>
    </row>
    <row r="18" spans="1:16" x14ac:dyDescent="0.25">
      <c r="A18" s="54" t="s">
        <v>86</v>
      </c>
      <c r="B18" s="55" t="s">
        <v>215</v>
      </c>
      <c r="C18" s="79">
        <v>347626.87955999997</v>
      </c>
      <c r="D18" s="79">
        <v>298992.73517</v>
      </c>
      <c r="E18" s="79">
        <v>332768.51796999999</v>
      </c>
      <c r="F18" s="79">
        <v>301436.11699000001</v>
      </c>
      <c r="G18" s="79">
        <v>389787.77343</v>
      </c>
      <c r="H18" s="79">
        <v>329677.91781999997</v>
      </c>
      <c r="I18" s="56">
        <v>381423.60742999997</v>
      </c>
      <c r="J18" s="56">
        <v>360893.67194999999</v>
      </c>
      <c r="K18" s="56">
        <v>370761.65294</v>
      </c>
      <c r="L18" s="56">
        <v>301762.48749000003</v>
      </c>
      <c r="M18" s="56">
        <v>301120.98833999998</v>
      </c>
      <c r="N18" s="56">
        <v>0</v>
      </c>
      <c r="O18" s="79">
        <v>3716252.3490900001</v>
      </c>
      <c r="P18" s="57">
        <f t="shared" si="0"/>
        <v>1.8383953881951545</v>
      </c>
    </row>
    <row r="19" spans="1:16" x14ac:dyDescent="0.25">
      <c r="A19" s="54" t="s">
        <v>85</v>
      </c>
      <c r="B19" s="55" t="s">
        <v>216</v>
      </c>
      <c r="C19" s="79">
        <v>306150.51854999998</v>
      </c>
      <c r="D19" s="79">
        <v>292458.73058999999</v>
      </c>
      <c r="E19" s="79">
        <v>395669.42729000002</v>
      </c>
      <c r="F19" s="79">
        <v>317543.77649000002</v>
      </c>
      <c r="G19" s="79">
        <v>344714.07241000002</v>
      </c>
      <c r="H19" s="79">
        <v>281175.35717999999</v>
      </c>
      <c r="I19" s="56">
        <v>347722.37206999998</v>
      </c>
      <c r="J19" s="56">
        <v>311808.76990000001</v>
      </c>
      <c r="K19" s="56">
        <v>337700.30213000003</v>
      </c>
      <c r="L19" s="56">
        <v>311704.79592</v>
      </c>
      <c r="M19" s="56">
        <v>342367.96337999997</v>
      </c>
      <c r="N19" s="56">
        <v>0</v>
      </c>
      <c r="O19" s="79">
        <v>3589016.0859099999</v>
      </c>
      <c r="P19" s="57">
        <f t="shared" si="0"/>
        <v>1.7754527951017185</v>
      </c>
    </row>
    <row r="20" spans="1:16" x14ac:dyDescent="0.25">
      <c r="A20" s="54" t="s">
        <v>84</v>
      </c>
      <c r="B20" s="55" t="s">
        <v>217</v>
      </c>
      <c r="C20" s="79">
        <v>217557.00198999999</v>
      </c>
      <c r="D20" s="79">
        <v>214200.11601</v>
      </c>
      <c r="E20" s="79">
        <v>211976.75513000001</v>
      </c>
      <c r="F20" s="79">
        <v>231930.16308999999</v>
      </c>
      <c r="G20" s="79">
        <v>282427.57124999998</v>
      </c>
      <c r="H20" s="79">
        <v>246512.97159999999</v>
      </c>
      <c r="I20" s="56">
        <v>207294.53877000001</v>
      </c>
      <c r="J20" s="56">
        <v>246859.74319000001</v>
      </c>
      <c r="K20" s="56">
        <v>311509.64925999998</v>
      </c>
      <c r="L20" s="56">
        <v>310665.70275</v>
      </c>
      <c r="M20" s="56">
        <v>265914.21781</v>
      </c>
      <c r="N20" s="56">
        <v>0</v>
      </c>
      <c r="O20" s="79">
        <v>2746848.4308500001</v>
      </c>
      <c r="P20" s="57">
        <f t="shared" si="0"/>
        <v>1.3588403081890501</v>
      </c>
    </row>
    <row r="21" spans="1:16" x14ac:dyDescent="0.25">
      <c r="A21" s="54" t="s">
        <v>83</v>
      </c>
      <c r="B21" s="55" t="s">
        <v>218</v>
      </c>
      <c r="C21" s="79">
        <v>183623.88263000001</v>
      </c>
      <c r="D21" s="79">
        <v>209897.00313999999</v>
      </c>
      <c r="E21" s="79">
        <v>255330.34200999999</v>
      </c>
      <c r="F21" s="79">
        <v>238284.34516</v>
      </c>
      <c r="G21" s="79">
        <v>324937.78029000002</v>
      </c>
      <c r="H21" s="79">
        <v>210460.5197</v>
      </c>
      <c r="I21" s="56">
        <v>191188.22764</v>
      </c>
      <c r="J21" s="56">
        <v>250365.15979999999</v>
      </c>
      <c r="K21" s="56">
        <v>232369.84487</v>
      </c>
      <c r="L21" s="56">
        <v>261777.34995</v>
      </c>
      <c r="M21" s="56">
        <v>306299.23164999997</v>
      </c>
      <c r="N21" s="56">
        <v>0</v>
      </c>
      <c r="O21" s="79">
        <v>2664533.6868400001</v>
      </c>
      <c r="P21" s="57">
        <f t="shared" si="0"/>
        <v>1.3181199717981416</v>
      </c>
    </row>
    <row r="22" spans="1:16" x14ac:dyDescent="0.25">
      <c r="A22" s="54" t="s">
        <v>82</v>
      </c>
      <c r="B22" s="55" t="s">
        <v>219</v>
      </c>
      <c r="C22" s="79">
        <v>243674.66226000001</v>
      </c>
      <c r="D22" s="79">
        <v>202881.83536999999</v>
      </c>
      <c r="E22" s="79">
        <v>200390.7893</v>
      </c>
      <c r="F22" s="79">
        <v>289173.08775000001</v>
      </c>
      <c r="G22" s="79">
        <v>257267.24413000001</v>
      </c>
      <c r="H22" s="79">
        <v>217774.04122000001</v>
      </c>
      <c r="I22" s="56">
        <v>224142.27450999999</v>
      </c>
      <c r="J22" s="56">
        <v>236015.1923</v>
      </c>
      <c r="K22" s="56">
        <v>265112.80982000002</v>
      </c>
      <c r="L22" s="56">
        <v>252804.45155999999</v>
      </c>
      <c r="M22" s="56">
        <v>260050.70238999999</v>
      </c>
      <c r="N22" s="56">
        <v>0</v>
      </c>
      <c r="O22" s="79">
        <v>2649287.0906099998</v>
      </c>
      <c r="P22" s="57">
        <f t="shared" si="0"/>
        <v>1.3105776227965271</v>
      </c>
    </row>
    <row r="23" spans="1:16" x14ac:dyDescent="0.25">
      <c r="A23" s="54" t="s">
        <v>81</v>
      </c>
      <c r="B23" s="55" t="s">
        <v>220</v>
      </c>
      <c r="C23" s="79">
        <v>216887.79741999999</v>
      </c>
      <c r="D23" s="79">
        <v>228885.28354999999</v>
      </c>
      <c r="E23" s="79">
        <v>235562.16430999999</v>
      </c>
      <c r="F23" s="79">
        <v>211236.54233</v>
      </c>
      <c r="G23" s="79">
        <v>238948.86882</v>
      </c>
      <c r="H23" s="79">
        <v>224241.94231000001</v>
      </c>
      <c r="I23" s="56">
        <v>179388.10105</v>
      </c>
      <c r="J23" s="56">
        <v>231132.96960000001</v>
      </c>
      <c r="K23" s="56">
        <v>274308.56978000002</v>
      </c>
      <c r="L23" s="56">
        <v>276318.68193000002</v>
      </c>
      <c r="M23" s="56">
        <v>234704.98009999999</v>
      </c>
      <c r="N23" s="56">
        <v>0</v>
      </c>
      <c r="O23" s="79">
        <v>2551615.9012000002</v>
      </c>
      <c r="P23" s="57">
        <f t="shared" si="0"/>
        <v>1.2622605960437967</v>
      </c>
    </row>
    <row r="24" spans="1:16" x14ac:dyDescent="0.25">
      <c r="A24" s="54" t="s">
        <v>80</v>
      </c>
      <c r="B24" s="55" t="s">
        <v>221</v>
      </c>
      <c r="C24" s="79">
        <v>191335.71114999999</v>
      </c>
      <c r="D24" s="79">
        <v>185859.26681999999</v>
      </c>
      <c r="E24" s="79">
        <v>184421.04050999999</v>
      </c>
      <c r="F24" s="79">
        <v>162734.57865000001</v>
      </c>
      <c r="G24" s="79">
        <v>206369.52527000001</v>
      </c>
      <c r="H24" s="79">
        <v>177383.49793000001</v>
      </c>
      <c r="I24" s="56">
        <v>180557.283</v>
      </c>
      <c r="J24" s="56">
        <v>216932.49976999999</v>
      </c>
      <c r="K24" s="56">
        <v>220640.40820999999</v>
      </c>
      <c r="L24" s="56">
        <v>324180.43721</v>
      </c>
      <c r="M24" s="56">
        <v>359669.27750999999</v>
      </c>
      <c r="N24" s="56">
        <v>0</v>
      </c>
      <c r="O24" s="79">
        <v>2410083.5260299998</v>
      </c>
      <c r="P24" s="57">
        <f t="shared" si="0"/>
        <v>1.192245849640327</v>
      </c>
    </row>
    <row r="25" spans="1:16" x14ac:dyDescent="0.25">
      <c r="A25" s="58"/>
      <c r="B25" s="167" t="s">
        <v>79</v>
      </c>
      <c r="C25" s="167"/>
      <c r="D25" s="59"/>
      <c r="E25" s="59"/>
      <c r="F25" s="59"/>
      <c r="G25" s="59"/>
      <c r="H25" s="59"/>
      <c r="I25" s="59"/>
      <c r="J25" s="59"/>
      <c r="K25" s="59"/>
      <c r="L25" s="59"/>
      <c r="M25" s="59"/>
      <c r="N25" s="59"/>
      <c r="O25" s="80">
        <f>SUM(O5:O24)</f>
        <v>131957994.03449002</v>
      </c>
      <c r="P25" s="60">
        <f>SUM(P5:P24)</f>
        <v>65.278389323559651</v>
      </c>
    </row>
    <row r="26" spans="1:16" ht="13.5" customHeight="1" x14ac:dyDescent="0.25">
      <c r="A26" s="58"/>
      <c r="B26" s="168" t="s">
        <v>78</v>
      </c>
      <c r="C26" s="168"/>
      <c r="D26" s="61"/>
      <c r="E26" s="61"/>
      <c r="F26" s="61"/>
      <c r="G26" s="61"/>
      <c r="H26" s="61"/>
      <c r="I26" s="61"/>
      <c r="J26" s="61"/>
      <c r="K26" s="61"/>
      <c r="L26" s="61"/>
      <c r="M26" s="61"/>
      <c r="N26" s="61"/>
      <c r="O26" s="80">
        <v>202146522.61168</v>
      </c>
      <c r="P26" s="56">
        <f>O26/O$26*100</f>
        <v>100</v>
      </c>
    </row>
    <row r="27" spans="1:16" x14ac:dyDescent="0.25">
      <c r="B27" s="38"/>
    </row>
    <row r="28" spans="1:16" x14ac:dyDescent="0.25">
      <c r="B28" s="29"/>
    </row>
  </sheetData>
  <mergeCells count="2">
    <mergeCell ref="B25:C25"/>
    <mergeCell ref="B26:C26"/>
  </mergeCells>
  <pageMargins left="0.31" right="0.36" top="0.98425196850393704" bottom="0.98425196850393704" header="0.51181102362204722" footer="0.51181102362204722"/>
  <pageSetup paperSize="9" scale="75" orientation="landscape" r:id="rId1"/>
  <headerFooter alignWithMargins="0"/>
  <ignoredErrors>
    <ignoredError sqref="P25" 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2"/>
  <sheetViews>
    <sheetView showGridLines="0" zoomScaleNormal="100" workbookViewId="0">
      <selection activeCell="N6" sqref="N6"/>
    </sheetView>
  </sheetViews>
  <sheetFormatPr defaultColWidth="9.21875" defaultRowHeight="13.2" x14ac:dyDescent="0.25"/>
  <sheetData>
    <row r="22" spans="1:1" x14ac:dyDescent="0.25">
      <c r="A22" t="s">
        <v>108</v>
      </c>
    </row>
  </sheetData>
  <pageMargins left="0.75" right="0.75" top="1" bottom="1" header="0.5" footer="0.5"/>
  <pageSetup paperSize="9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127"/>
  <sheetViews>
    <sheetView showGridLines="0" workbookViewId="0">
      <selection activeCell="J4" sqref="J4"/>
    </sheetView>
  </sheetViews>
  <sheetFormatPr defaultColWidth="9.21875" defaultRowHeight="13.2" x14ac:dyDescent="0.25"/>
  <cols>
    <col min="5" max="5" width="10.5546875" customWidth="1"/>
  </cols>
  <sheetData>
    <row r="1" spans="2:2" ht="13.8" x14ac:dyDescent="0.25">
      <c r="B1" s="31" t="s">
        <v>2</v>
      </c>
    </row>
    <row r="2" spans="2:2" ht="13.8" x14ac:dyDescent="0.25">
      <c r="B2" s="31" t="s">
        <v>54</v>
      </c>
    </row>
    <row r="13" spans="2:2" ht="12.75" customHeight="1" x14ac:dyDescent="0.25"/>
    <row r="30" ht="12.75" customHeight="1" x14ac:dyDescent="0.25"/>
    <row r="46" ht="12.75" customHeight="1" x14ac:dyDescent="0.25"/>
    <row r="60" ht="12.75" customHeight="1" x14ac:dyDescent="0.25"/>
    <row r="80" ht="12.75" customHeight="1" x14ac:dyDescent="0.25"/>
    <row r="84" ht="3.75" customHeight="1" x14ac:dyDescent="0.25"/>
    <row r="95" ht="12.75" customHeight="1" x14ac:dyDescent="0.25"/>
    <row r="105" spans="1:1" ht="3.75" customHeight="1" x14ac:dyDescent="0.25"/>
    <row r="112" spans="1:1" x14ac:dyDescent="0.25">
      <c r="A112" s="30"/>
    </row>
    <row r="113" ht="12.75" customHeight="1" x14ac:dyDescent="0.25"/>
    <row r="127" ht="12.75" customHeight="1" x14ac:dyDescent="0.25"/>
  </sheetData>
  <pageMargins left="0.19685039370078741" right="0.19685039370078741" top="0.19685039370078741" bottom="0.19685039370078741" header="0.51181102362204722" footer="0.51181102362204722"/>
  <pageSetup paperSize="9" orientation="portrait" horizontalDpi="4294967294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SEKTOR_USD</vt:lpstr>
      <vt:lpstr>SECILMIS_ISTATISTIK</vt:lpstr>
      <vt:lpstr>SEKTOR_TL</vt:lpstr>
      <vt:lpstr>USDvsTL</vt:lpstr>
      <vt:lpstr>GEN_SEK</vt:lpstr>
      <vt:lpstr>Toplam İhracat  bar gra</vt:lpstr>
      <vt:lpstr>ULKE</vt:lpstr>
      <vt:lpstr>KARŞL.</vt:lpstr>
      <vt:lpstr>SEKT1</vt:lpstr>
      <vt:lpstr>SEKT2 </vt:lpstr>
      <vt:lpstr>SEKT3 </vt:lpstr>
      <vt:lpstr>SEKT4 </vt:lpstr>
      <vt:lpstr>SEKT5 </vt:lpstr>
      <vt:lpstr>2002_2023_AYLIK_IHR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Kübra  Ulutaş</dc:creator>
  <cp:lastModifiedBy>Çağrı KÖKSAL</cp:lastModifiedBy>
  <cp:lastPrinted>2016-02-26T09:44:09Z</cp:lastPrinted>
  <dcterms:created xsi:type="dcterms:W3CDTF">2013-08-01T04:41:02Z</dcterms:created>
  <dcterms:modified xsi:type="dcterms:W3CDTF">2023-12-01T16:26:39Z</dcterms:modified>
</cp:coreProperties>
</file>