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4\202401 - Ocak\dağıtım\tam\"/>
    </mc:Choice>
  </mc:AlternateContent>
  <xr:revisionPtr revIDLastSave="0" documentId="13_ncr:1_{110BEE51-EF12-439C-A07D-EE4589652EDF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4_AYLIK_IHR" sheetId="22" r:id="rId14"/>
  </sheets>
  <definedNames>
    <definedName name="_xlnm._FilterDatabase" localSheetId="13" hidden="1">'2002_2024_AYLIK_IHR'!$A$1:$O$84</definedName>
  </definedNames>
  <calcPr calcId="191029"/>
</workbook>
</file>

<file path=xl/calcChain.xml><?xml version="1.0" encoding="utf-8"?>
<calcChain xmlns="http://schemas.openxmlformats.org/spreadsheetml/2006/main">
  <c r="K29" i="1" l="1"/>
  <c r="J29" i="1"/>
  <c r="G29" i="1"/>
  <c r="F29" i="1"/>
  <c r="C29" i="1"/>
  <c r="B29" i="1"/>
  <c r="M45" i="1"/>
  <c r="L45" i="1"/>
  <c r="I45" i="1"/>
  <c r="H45" i="1"/>
  <c r="E45" i="1"/>
  <c r="D45" i="1"/>
  <c r="O84" i="22" l="1"/>
  <c r="C23" i="4" l="1"/>
  <c r="O83" i="22" l="1"/>
  <c r="O82" i="22" l="1"/>
  <c r="L22" i="4" l="1"/>
  <c r="K23" i="4"/>
  <c r="M22" i="4" s="1"/>
  <c r="J23" i="4"/>
  <c r="G23" i="4"/>
  <c r="I22" i="4" s="1"/>
  <c r="F23" i="4"/>
  <c r="H22" i="4"/>
  <c r="E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J45" i="2"/>
  <c r="D59" i="22"/>
  <c r="E59" i="22"/>
  <c r="F59" i="22"/>
  <c r="G59" i="22"/>
  <c r="H59" i="22"/>
  <c r="I59" i="22"/>
  <c r="J59" i="22"/>
  <c r="K59" i="22"/>
  <c r="L59" i="22"/>
  <c r="M59" i="22"/>
  <c r="N59" i="22"/>
  <c r="C59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C2" i="22"/>
  <c r="A42" i="2"/>
  <c r="A31" i="2"/>
  <c r="A32" i="2"/>
  <c r="A33" i="2"/>
  <c r="A34" i="2"/>
  <c r="A35" i="2"/>
  <c r="A36" i="2"/>
  <c r="A37" i="2"/>
  <c r="A38" i="2"/>
  <c r="A39" i="2"/>
  <c r="A40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2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2" i="2"/>
  <c r="J40" i="2"/>
  <c r="L40" i="2" s="1"/>
  <c r="G40" i="3" s="1"/>
  <c r="J39" i="2"/>
  <c r="J38" i="2"/>
  <c r="J37" i="2"/>
  <c r="J36" i="2"/>
  <c r="J35" i="2"/>
  <c r="L35" i="2" s="1"/>
  <c r="G35" i="3" s="1"/>
  <c r="J34" i="2"/>
  <c r="J33" i="2"/>
  <c r="J32" i="2"/>
  <c r="L32" i="2" s="1"/>
  <c r="G32" i="3" s="1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L11" i="2" s="1"/>
  <c r="G11" i="3" s="1"/>
  <c r="J10" i="2"/>
  <c r="L10" i="2" s="1"/>
  <c r="G10" i="3" s="1"/>
  <c r="G42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2" i="2"/>
  <c r="F40" i="2"/>
  <c r="F39" i="2"/>
  <c r="F38" i="2"/>
  <c r="F37" i="2"/>
  <c r="F36" i="2"/>
  <c r="F35" i="2"/>
  <c r="F34" i="2"/>
  <c r="F33" i="2"/>
  <c r="F32" i="2"/>
  <c r="F31" i="2"/>
  <c r="H31" i="2" s="1"/>
  <c r="E31" i="3" s="1"/>
  <c r="F30" i="2"/>
  <c r="F28" i="2"/>
  <c r="F26" i="2"/>
  <c r="F25" i="2"/>
  <c r="F24" i="2"/>
  <c r="F21" i="2"/>
  <c r="F19" i="2"/>
  <c r="F17" i="2"/>
  <c r="H17" i="2" s="1"/>
  <c r="E17" i="3" s="1"/>
  <c r="F16" i="2"/>
  <c r="F15" i="2"/>
  <c r="F14" i="2"/>
  <c r="F13" i="2"/>
  <c r="F12" i="2"/>
  <c r="F11" i="2"/>
  <c r="F10" i="2"/>
  <c r="C42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2" i="2"/>
  <c r="B40" i="2"/>
  <c r="D40" i="2" s="1"/>
  <c r="C40" i="3" s="1"/>
  <c r="B39" i="2"/>
  <c r="B38" i="2"/>
  <c r="B37" i="2"/>
  <c r="B36" i="2"/>
  <c r="B35" i="2"/>
  <c r="B34" i="2"/>
  <c r="B33" i="2"/>
  <c r="B32" i="2"/>
  <c r="D32" i="2" s="1"/>
  <c r="C32" i="3" s="1"/>
  <c r="B31" i="2"/>
  <c r="B30" i="2"/>
  <c r="B28" i="2"/>
  <c r="B26" i="2"/>
  <c r="B25" i="2"/>
  <c r="B24" i="2"/>
  <c r="B21" i="2"/>
  <c r="B19" i="2"/>
  <c r="D19" i="2" s="1"/>
  <c r="C19" i="3" s="1"/>
  <c r="B17" i="2"/>
  <c r="B16" i="2"/>
  <c r="D16" i="2" s="1"/>
  <c r="C16" i="3" s="1"/>
  <c r="B15" i="2"/>
  <c r="B14" i="2"/>
  <c r="B13" i="2"/>
  <c r="B12" i="2"/>
  <c r="B11" i="2"/>
  <c r="B10" i="2"/>
  <c r="C7" i="2"/>
  <c r="B7" i="2"/>
  <c r="F6" i="2"/>
  <c r="B6" i="2"/>
  <c r="K41" i="1"/>
  <c r="K41" i="2" s="1"/>
  <c r="J41" i="1"/>
  <c r="J41" i="2" s="1"/>
  <c r="G41" i="1"/>
  <c r="F41" i="1"/>
  <c r="F41" i="2" s="1"/>
  <c r="C41" i="1"/>
  <c r="C41" i="2"/>
  <c r="B41" i="1"/>
  <c r="B41" i="2" s="1"/>
  <c r="K29" i="2"/>
  <c r="J29" i="2"/>
  <c r="G29" i="2"/>
  <c r="C29" i="2"/>
  <c r="B29" i="2"/>
  <c r="K27" i="1"/>
  <c r="J27" i="1"/>
  <c r="J27" i="2" s="1"/>
  <c r="G27" i="1"/>
  <c r="G27" i="2" s="1"/>
  <c r="F27" i="1"/>
  <c r="F27" i="2" s="1"/>
  <c r="C27" i="1"/>
  <c r="B27" i="1"/>
  <c r="B27" i="2" s="1"/>
  <c r="K23" i="1"/>
  <c r="J23" i="1"/>
  <c r="J23" i="2" s="1"/>
  <c r="G23" i="1"/>
  <c r="F23" i="1"/>
  <c r="F23" i="2" s="1"/>
  <c r="C23" i="1"/>
  <c r="B23" i="1"/>
  <c r="K20" i="1"/>
  <c r="K20" i="2" s="1"/>
  <c r="J20" i="1"/>
  <c r="G20" i="1"/>
  <c r="G20" i="2" s="1"/>
  <c r="F20" i="1"/>
  <c r="F20" i="2" s="1"/>
  <c r="C20" i="1"/>
  <c r="C20" i="2" s="1"/>
  <c r="B20" i="1"/>
  <c r="B20" i="2" s="1"/>
  <c r="K18" i="1"/>
  <c r="K18" i="2" s="1"/>
  <c r="J18" i="1"/>
  <c r="J18" i="2" s="1"/>
  <c r="G18" i="1"/>
  <c r="F18" i="1"/>
  <c r="F18" i="2" s="1"/>
  <c r="C18" i="1"/>
  <c r="C18" i="2" s="1"/>
  <c r="B18" i="1"/>
  <c r="D18" i="1" s="1"/>
  <c r="B18" i="3" s="1"/>
  <c r="K9" i="1"/>
  <c r="J9" i="1"/>
  <c r="G9" i="1"/>
  <c r="G9" i="2" s="1"/>
  <c r="F9" i="1"/>
  <c r="F9" i="2" s="1"/>
  <c r="C9" i="1"/>
  <c r="C9" i="2" s="1"/>
  <c r="B9" i="1"/>
  <c r="B9" i="2" s="1"/>
  <c r="C23" i="2"/>
  <c r="G41" i="2"/>
  <c r="F45" i="2"/>
  <c r="C45" i="2"/>
  <c r="E45" i="2" s="1"/>
  <c r="C44" i="2"/>
  <c r="B45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2" i="1"/>
  <c r="F43" i="3" s="1"/>
  <c r="F41" i="3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 s="1"/>
  <c r="L21" i="1"/>
  <c r="F21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G41" i="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" i="22"/>
  <c r="O3" i="22"/>
  <c r="O56" i="22"/>
  <c r="O24" i="22" s="1"/>
  <c r="O57" i="22"/>
  <c r="O58" i="22"/>
  <c r="O59" i="22"/>
  <c r="O62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D46" i="3"/>
  <c r="B46" i="3"/>
  <c r="H42" i="1"/>
  <c r="D43" i="3" s="1"/>
  <c r="D42" i="1"/>
  <c r="B43" i="3" s="1"/>
  <c r="D41" i="3"/>
  <c r="B41" i="3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H27" i="1"/>
  <c r="D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 s="1"/>
  <c r="H19" i="1"/>
  <c r="D19" i="3" s="1"/>
  <c r="D19" i="1"/>
  <c r="B19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D45" i="3"/>
  <c r="H15" i="2"/>
  <c r="E15" i="3" s="1"/>
  <c r="F46" i="3"/>
  <c r="F45" i="3"/>
  <c r="H35" i="2" l="1"/>
  <c r="E35" i="3" s="1"/>
  <c r="D24" i="2"/>
  <c r="C24" i="3" s="1"/>
  <c r="L34" i="2"/>
  <c r="G34" i="3" s="1"/>
  <c r="D15" i="2"/>
  <c r="C15" i="3" s="1"/>
  <c r="D28" i="2"/>
  <c r="C28" i="3" s="1"/>
  <c r="D37" i="2"/>
  <c r="C37" i="3" s="1"/>
  <c r="D45" i="2"/>
  <c r="C46" i="3" s="1"/>
  <c r="D27" i="1"/>
  <c r="B27" i="3" s="1"/>
  <c r="H41" i="1"/>
  <c r="D42" i="3" s="1"/>
  <c r="D17" i="2"/>
  <c r="C17" i="3" s="1"/>
  <c r="D39" i="2"/>
  <c r="C39" i="3" s="1"/>
  <c r="H9" i="2"/>
  <c r="E9" i="3" s="1"/>
  <c r="K8" i="1"/>
  <c r="H18" i="1"/>
  <c r="D18" i="3" s="1"/>
  <c r="D9" i="1"/>
  <c r="B9" i="3" s="1"/>
  <c r="L28" i="2"/>
  <c r="G28" i="3" s="1"/>
  <c r="H30" i="2"/>
  <c r="E30" i="3" s="1"/>
  <c r="H14" i="2"/>
  <c r="E14" i="3" s="1"/>
  <c r="H36" i="2"/>
  <c r="E36" i="3" s="1"/>
  <c r="D11" i="2"/>
  <c r="C11" i="3" s="1"/>
  <c r="H37" i="2"/>
  <c r="E37" i="3" s="1"/>
  <c r="D9" i="2"/>
  <c r="C9" i="3" s="1"/>
  <c r="D26" i="2"/>
  <c r="C26" i="3" s="1"/>
  <c r="L36" i="2"/>
  <c r="G36" i="3" s="1"/>
  <c r="D41" i="2"/>
  <c r="C42" i="3" s="1"/>
  <c r="H38" i="2"/>
  <c r="E38" i="3" s="1"/>
  <c r="H10" i="2"/>
  <c r="E10" i="3" s="1"/>
  <c r="L37" i="2"/>
  <c r="G37" i="3" s="1"/>
  <c r="L24" i="2"/>
  <c r="G24" i="3" s="1"/>
  <c r="D21" i="2"/>
  <c r="C21" i="3" s="1"/>
  <c r="C41" i="3"/>
  <c r="D31" i="2"/>
  <c r="C31" i="3" s="1"/>
  <c r="H26" i="2"/>
  <c r="E26" i="3" s="1"/>
  <c r="H11" i="2"/>
  <c r="E11" i="3" s="1"/>
  <c r="E41" i="3"/>
  <c r="L38" i="2"/>
  <c r="G38" i="3" s="1"/>
  <c r="L13" i="2"/>
  <c r="G13" i="3" s="1"/>
  <c r="D35" i="2"/>
  <c r="C35" i="3" s="1"/>
  <c r="H28" i="2"/>
  <c r="E28" i="3" s="1"/>
  <c r="H42" i="2"/>
  <c r="E43" i="3" s="1"/>
  <c r="L31" i="2"/>
  <c r="G31" i="3" s="1"/>
  <c r="L14" i="2"/>
  <c r="G14" i="3" s="1"/>
  <c r="L26" i="2"/>
  <c r="G26" i="3" s="1"/>
  <c r="P25" i="23"/>
  <c r="B18" i="2"/>
  <c r="D18" i="2" s="1"/>
  <c r="C18" i="3" s="1"/>
  <c r="D13" i="2"/>
  <c r="C13" i="3" s="1"/>
  <c r="H32" i="2"/>
  <c r="E32" i="3" s="1"/>
  <c r="H19" i="2"/>
  <c r="E19" i="3" s="1"/>
  <c r="H20" i="1"/>
  <c r="D20" i="3" s="1"/>
  <c r="D14" i="2"/>
  <c r="C14" i="3" s="1"/>
  <c r="H24" i="2"/>
  <c r="E24" i="3" s="1"/>
  <c r="J22" i="1"/>
  <c r="J22" i="2" s="1"/>
  <c r="H34" i="2"/>
  <c r="E34" i="3" s="1"/>
  <c r="L41" i="1"/>
  <c r="F42" i="3" s="1"/>
  <c r="L16" i="2"/>
  <c r="G16" i="3" s="1"/>
  <c r="L17" i="2"/>
  <c r="G17" i="3" s="1"/>
  <c r="H12" i="2"/>
  <c r="E12" i="3" s="1"/>
  <c r="L19" i="2"/>
  <c r="G19" i="3" s="1"/>
  <c r="D38" i="2"/>
  <c r="C38" i="3" s="1"/>
  <c r="H13" i="2"/>
  <c r="E13" i="3" s="1"/>
  <c r="H39" i="2"/>
  <c r="E39" i="3" s="1"/>
  <c r="L21" i="2"/>
  <c r="G21" i="3" s="1"/>
  <c r="D34" i="2"/>
  <c r="C34" i="3" s="1"/>
  <c r="H40" i="2"/>
  <c r="E40" i="3" s="1"/>
  <c r="H20" i="2"/>
  <c r="E20" i="3" s="1"/>
  <c r="D10" i="2"/>
  <c r="C10" i="3" s="1"/>
  <c r="D36" i="2"/>
  <c r="C36" i="3" s="1"/>
  <c r="H16" i="2"/>
  <c r="E16" i="3" s="1"/>
  <c r="O25" i="23"/>
  <c r="L42" i="2"/>
  <c r="G43" i="3" s="1"/>
  <c r="L41" i="2"/>
  <c r="G42" i="3" s="1"/>
  <c r="H41" i="2"/>
  <c r="E42" i="3" s="1"/>
  <c r="D42" i="2"/>
  <c r="C43" i="3" s="1"/>
  <c r="D41" i="1"/>
  <c r="B42" i="3" s="1"/>
  <c r="L29" i="2"/>
  <c r="G29" i="3" s="1"/>
  <c r="K22" i="1"/>
  <c r="K43" i="1" s="1"/>
  <c r="G22" i="1"/>
  <c r="G22" i="2" s="1"/>
  <c r="D33" i="2"/>
  <c r="C33" i="3" s="1"/>
  <c r="D29" i="2"/>
  <c r="C29" i="3" s="1"/>
  <c r="L30" i="2"/>
  <c r="G30" i="3" s="1"/>
  <c r="L29" i="1"/>
  <c r="F29" i="3" s="1"/>
  <c r="D30" i="2"/>
  <c r="C30" i="3" s="1"/>
  <c r="D29" i="1"/>
  <c r="B29" i="3" s="1"/>
  <c r="H27" i="2"/>
  <c r="E27" i="3" s="1"/>
  <c r="K23" i="2"/>
  <c r="L23" i="1"/>
  <c r="F23" i="3" s="1"/>
  <c r="H25" i="2"/>
  <c r="E25" i="3" s="1"/>
  <c r="G23" i="2"/>
  <c r="H23" i="2" s="1"/>
  <c r="E23" i="3" s="1"/>
  <c r="H23" i="1"/>
  <c r="D23" i="3" s="1"/>
  <c r="H21" i="2"/>
  <c r="E21" i="3" s="1"/>
  <c r="C8" i="1"/>
  <c r="C8" i="2" s="1"/>
  <c r="D20" i="1"/>
  <c r="B20" i="3" s="1"/>
  <c r="D20" i="2"/>
  <c r="C20" i="3" s="1"/>
  <c r="J8" i="1"/>
  <c r="J43" i="1" s="1"/>
  <c r="F8" i="1"/>
  <c r="F8" i="2" s="1"/>
  <c r="L12" i="2"/>
  <c r="G12" i="3" s="1"/>
  <c r="H9" i="1"/>
  <c r="D9" i="3" s="1"/>
  <c r="D12" i="2"/>
  <c r="C12" i="3" s="1"/>
  <c r="B8" i="1"/>
  <c r="B8" i="2" s="1"/>
  <c r="D8" i="2" s="1"/>
  <c r="C8" i="3" s="1"/>
  <c r="L9" i="1"/>
  <c r="F9" i="3" s="1"/>
  <c r="K9" i="2"/>
  <c r="K8" i="2"/>
  <c r="G18" i="2"/>
  <c r="G8" i="1"/>
  <c r="B23" i="2"/>
  <c r="D23" i="2" s="1"/>
  <c r="C23" i="3" s="1"/>
  <c r="D23" i="1"/>
  <c r="B23" i="3" s="1"/>
  <c r="B22" i="1"/>
  <c r="F29" i="2"/>
  <c r="H29" i="2" s="1"/>
  <c r="E29" i="3" s="1"/>
  <c r="F22" i="1"/>
  <c r="H29" i="1"/>
  <c r="D29" i="3" s="1"/>
  <c r="O25" i="22"/>
  <c r="L18" i="2"/>
  <c r="G18" i="3" s="1"/>
  <c r="D25" i="2"/>
  <c r="C25" i="3" s="1"/>
  <c r="L15" i="2"/>
  <c r="G15" i="3" s="1"/>
  <c r="L25" i="2"/>
  <c r="G25" i="3" s="1"/>
  <c r="L33" i="2"/>
  <c r="G33" i="3" s="1"/>
  <c r="L39" i="2"/>
  <c r="G39" i="3" s="1"/>
  <c r="H33" i="2"/>
  <c r="E33" i="3" s="1"/>
  <c r="L23" i="2"/>
  <c r="G23" i="3" s="1"/>
  <c r="L27" i="1"/>
  <c r="F27" i="3" s="1"/>
  <c r="K27" i="2"/>
  <c r="J20" i="2"/>
  <c r="L20" i="2" s="1"/>
  <c r="G20" i="3" s="1"/>
  <c r="L20" i="1"/>
  <c r="F20" i="3" s="1"/>
  <c r="C27" i="2"/>
  <c r="C22" i="1"/>
  <c r="J9" i="2"/>
  <c r="J43" i="2" l="1"/>
  <c r="J44" i="1"/>
  <c r="M27" i="1"/>
  <c r="K44" i="1"/>
  <c r="D8" i="1"/>
  <c r="B8" i="3" s="1"/>
  <c r="K22" i="2"/>
  <c r="L22" i="2" s="1"/>
  <c r="G22" i="3" s="1"/>
  <c r="L8" i="1"/>
  <c r="F8" i="3" s="1"/>
  <c r="L22" i="1"/>
  <c r="F22" i="3" s="1"/>
  <c r="J8" i="2"/>
  <c r="L8" i="2" s="1"/>
  <c r="G8" i="3" s="1"/>
  <c r="L9" i="2"/>
  <c r="G9" i="3" s="1"/>
  <c r="G8" i="2"/>
  <c r="G43" i="1"/>
  <c r="H8" i="1"/>
  <c r="D8" i="3" s="1"/>
  <c r="D27" i="2"/>
  <c r="C27" i="3" s="1"/>
  <c r="F43" i="1"/>
  <c r="F44" i="1" s="1"/>
  <c r="H22" i="1"/>
  <c r="D22" i="3" s="1"/>
  <c r="F22" i="2"/>
  <c r="H22" i="2" s="1"/>
  <c r="E22" i="3" s="1"/>
  <c r="C22" i="2"/>
  <c r="D22" i="1"/>
  <c r="B22" i="3" s="1"/>
  <c r="H18" i="2"/>
  <c r="E18" i="3" s="1"/>
  <c r="L27" i="2"/>
  <c r="G27" i="3" s="1"/>
  <c r="B43" i="1"/>
  <c r="B44" i="1" s="1"/>
  <c r="B22" i="2"/>
  <c r="J44" i="2"/>
  <c r="M41" i="1"/>
  <c r="M17" i="1"/>
  <c r="M25" i="1"/>
  <c r="M38" i="1"/>
  <c r="M36" i="1"/>
  <c r="M26" i="1"/>
  <c r="M9" i="1"/>
  <c r="M18" i="1"/>
  <c r="M32" i="1"/>
  <c r="M40" i="1"/>
  <c r="M30" i="1"/>
  <c r="M28" i="1"/>
  <c r="M10" i="1"/>
  <c r="M43" i="1"/>
  <c r="M16" i="1"/>
  <c r="M14" i="1"/>
  <c r="M12" i="1"/>
  <c r="M24" i="1"/>
  <c r="M23" i="1"/>
  <c r="M20" i="1"/>
  <c r="M11" i="1"/>
  <c r="M39" i="1"/>
  <c r="M37" i="1"/>
  <c r="M42" i="1"/>
  <c r="K43" i="2"/>
  <c r="M27" i="2" s="1"/>
  <c r="L43" i="1"/>
  <c r="F44" i="3" s="1"/>
  <c r="M34" i="1"/>
  <c r="M31" i="1"/>
  <c r="M21" i="1"/>
  <c r="M35" i="1"/>
  <c r="M33" i="1"/>
  <c r="M15" i="1"/>
  <c r="M13" i="1"/>
  <c r="M19" i="1"/>
  <c r="M29" i="1"/>
  <c r="M22" i="1"/>
  <c r="M8" i="1"/>
  <c r="C43" i="1"/>
  <c r="C44" i="1" s="1"/>
  <c r="E44" i="1" l="1"/>
  <c r="D44" i="1"/>
  <c r="I8" i="1"/>
  <c r="G44" i="1"/>
  <c r="M44" i="1"/>
  <c r="L44" i="1"/>
  <c r="I15" i="1"/>
  <c r="I42" i="1"/>
  <c r="I10" i="1"/>
  <c r="I24" i="1"/>
  <c r="I23" i="1"/>
  <c r="I32" i="1"/>
  <c r="I30" i="1"/>
  <c r="I35" i="1"/>
  <c r="I16" i="1"/>
  <c r="I22" i="1"/>
  <c r="I20" i="1"/>
  <c r="H43" i="1"/>
  <c r="D44" i="3" s="1"/>
  <c r="I31" i="1"/>
  <c r="I43" i="1"/>
  <c r="I19" i="1"/>
  <c r="I33" i="1"/>
  <c r="I14" i="1"/>
  <c r="I27" i="1"/>
  <c r="I38" i="1"/>
  <c r="I36" i="1"/>
  <c r="I11" i="1"/>
  <c r="I25" i="1"/>
  <c r="I37" i="1"/>
  <c r="I29" i="1"/>
  <c r="I21" i="1"/>
  <c r="I28" i="1"/>
  <c r="I34" i="1"/>
  <c r="I17" i="1"/>
  <c r="I13" i="1"/>
  <c r="I9" i="1"/>
  <c r="I12" i="1"/>
  <c r="I26" i="1"/>
  <c r="I40" i="1"/>
  <c r="G43" i="2"/>
  <c r="I41" i="1"/>
  <c r="I39" i="1"/>
  <c r="I18" i="1"/>
  <c r="B44" i="2"/>
  <c r="B43" i="2"/>
  <c r="D22" i="2"/>
  <c r="C22" i="3" s="1"/>
  <c r="F44" i="2"/>
  <c r="F43" i="2"/>
  <c r="H8" i="2"/>
  <c r="E8" i="3" s="1"/>
  <c r="M8" i="2"/>
  <c r="E35" i="1"/>
  <c r="E29" i="1"/>
  <c r="E23" i="1"/>
  <c r="E19" i="1"/>
  <c r="E41" i="1"/>
  <c r="E36" i="1"/>
  <c r="E30" i="1"/>
  <c r="E24" i="1"/>
  <c r="E20" i="1"/>
  <c r="E42" i="1"/>
  <c r="E37" i="1"/>
  <c r="E31" i="1"/>
  <c r="E25" i="1"/>
  <c r="E21" i="1"/>
  <c r="E43" i="1"/>
  <c r="E38" i="1"/>
  <c r="E32" i="1"/>
  <c r="E26" i="1"/>
  <c r="D43" i="1"/>
  <c r="B44" i="3" s="1"/>
  <c r="E39" i="1"/>
  <c r="E33" i="1"/>
  <c r="E18" i="1"/>
  <c r="E12" i="1"/>
  <c r="E40" i="1"/>
  <c r="E13" i="1"/>
  <c r="E14" i="1"/>
  <c r="E8" i="1"/>
  <c r="E34" i="1"/>
  <c r="E28" i="1"/>
  <c r="E15" i="1"/>
  <c r="E9" i="1"/>
  <c r="E17" i="1"/>
  <c r="C43" i="2"/>
  <c r="E16" i="1"/>
  <c r="E10" i="1"/>
  <c r="E11" i="1"/>
  <c r="E27" i="1"/>
  <c r="E22" i="1"/>
  <c r="M43" i="2"/>
  <c r="M11" i="2"/>
  <c r="M24" i="2"/>
  <c r="M42" i="2"/>
  <c r="M41" i="2"/>
  <c r="M12" i="2"/>
  <c r="M34" i="2"/>
  <c r="M40" i="2"/>
  <c r="M20" i="2"/>
  <c r="M17" i="2"/>
  <c r="M26" i="2"/>
  <c r="M36" i="2"/>
  <c r="M35" i="2"/>
  <c r="M13" i="2"/>
  <c r="M9" i="2"/>
  <c r="M28" i="2"/>
  <c r="M16" i="2"/>
  <c r="M31" i="2"/>
  <c r="M38" i="2"/>
  <c r="M29" i="2"/>
  <c r="M14" i="2"/>
  <c r="M10" i="2"/>
  <c r="M30" i="2"/>
  <c r="M32" i="2"/>
  <c r="M21" i="2"/>
  <c r="M19" i="2"/>
  <c r="L43" i="2"/>
  <c r="G44" i="3" s="1"/>
  <c r="M37" i="2"/>
  <c r="M33" i="2"/>
  <c r="M18" i="2"/>
  <c r="M15" i="2"/>
  <c r="M23" i="2"/>
  <c r="M39" i="2"/>
  <c r="M25" i="2"/>
  <c r="M22" i="2"/>
  <c r="I44" i="1" l="1"/>
  <c r="H44" i="1"/>
  <c r="I14" i="2"/>
  <c r="I30" i="2"/>
  <c r="I21" i="2"/>
  <c r="I10" i="2"/>
  <c r="I19" i="2"/>
  <c r="I20" i="2"/>
  <c r="I16" i="2"/>
  <c r="I36" i="2"/>
  <c r="I24" i="2"/>
  <c r="I22" i="2"/>
  <c r="I31" i="2"/>
  <c r="I40" i="2"/>
  <c r="I38" i="2"/>
  <c r="I13" i="2"/>
  <c r="I43" i="2"/>
  <c r="I32" i="2"/>
  <c r="I11" i="2"/>
  <c r="I27" i="2"/>
  <c r="I28" i="2"/>
  <c r="I42" i="2"/>
  <c r="I35" i="2"/>
  <c r="I37" i="2"/>
  <c r="I12" i="2"/>
  <c r="I23" i="2"/>
  <c r="H43" i="2"/>
  <c r="E44" i="3" s="1"/>
  <c r="I34" i="2"/>
  <c r="I26" i="2"/>
  <c r="I17" i="2"/>
  <c r="I25" i="2"/>
  <c r="I9" i="2"/>
  <c r="I33" i="2"/>
  <c r="I41" i="2"/>
  <c r="I15" i="2"/>
  <c r="I39" i="2"/>
  <c r="I29" i="2"/>
  <c r="I18" i="2"/>
  <c r="I8" i="2"/>
  <c r="K44" i="2"/>
  <c r="K45" i="2"/>
  <c r="E8" i="2"/>
  <c r="E30" i="2"/>
  <c r="E42" i="2"/>
  <c r="E34" i="2"/>
  <c r="E31" i="2"/>
  <c r="E26" i="2"/>
  <c r="E18" i="2"/>
  <c r="E19" i="2"/>
  <c r="E10" i="2"/>
  <c r="E14" i="2"/>
  <c r="E41" i="2"/>
  <c r="E23" i="2"/>
  <c r="E12" i="2"/>
  <c r="E43" i="2"/>
  <c r="E11" i="2"/>
  <c r="E40" i="2"/>
  <c r="E16" i="2"/>
  <c r="E21" i="2"/>
  <c r="E38" i="2"/>
  <c r="E13" i="2"/>
  <c r="E17" i="2"/>
  <c r="E35" i="2"/>
  <c r="E37" i="2"/>
  <c r="E20" i="2"/>
  <c r="E36" i="2"/>
  <c r="E32" i="2"/>
  <c r="E28" i="2"/>
  <c r="E24" i="2"/>
  <c r="D43" i="2"/>
  <c r="C44" i="3" s="1"/>
  <c r="E29" i="2"/>
  <c r="E39" i="2"/>
  <c r="E9" i="2"/>
  <c r="E15" i="2"/>
  <c r="E25" i="2"/>
  <c r="E33" i="2"/>
  <c r="E27" i="2"/>
  <c r="G45" i="2"/>
  <c r="G44" i="2"/>
  <c r="E22" i="2"/>
  <c r="H45" i="2" l="1"/>
  <c r="E46" i="3" s="1"/>
  <c r="I45" i="2"/>
  <c r="M45" i="2"/>
  <c r="L45" i="2"/>
  <c r="G46" i="3" s="1"/>
  <c r="M44" i="2"/>
  <c r="L44" i="2"/>
  <c r="G45" i="3" s="1"/>
  <c r="H44" i="2"/>
  <c r="E45" i="3" s="1"/>
  <c r="I44" i="2"/>
</calcChain>
</file>

<file path=xl/sharedStrings.xml><?xml version="1.0" encoding="utf-8"?>
<sst xmlns="http://schemas.openxmlformats.org/spreadsheetml/2006/main" count="420" uniqueCount="226">
  <si>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</si>
  <si>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</si>
  <si>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</si>
  <si>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</si>
  <si>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</si>
  <si>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</si>
  <si>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</si>
  <si>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</si>
  <si>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</si>
  <si>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</si>
  <si>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</si>
  <si>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</si>
  <si>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</si>
  <si>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</si>
  <si>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</si>
  <si>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</si>
  <si>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</si>
  <si>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</si>
  <si>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</si>
  <si>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</si>
  <si>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</si>
  <si>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</si>
  <si>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</si>
  <si>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</si>
  <si>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</si>
  <si>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</si>
  <si>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</si>
  <si>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</si>
  <si>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</si>
  <si>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</si>
  <si>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</si>
  <si>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</si>
  <si>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</si>
  <si>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</si>
  <si>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</si>
  <si>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</si>
  <si>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</si>
  <si>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</si>
  <si>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</si>
  <si>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</si>
  <si>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</si>
  <si>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</si>
  <si>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</si>
  <si>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</si>
  <si>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</si>
  <si>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</si>
  <si>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</si>
  <si>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</si>
  <si>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</si>
  <si>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</si>
  <si>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</si>
  <si>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</si>
  <si>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</si>
  <si>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</si>
  <si>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</si>
  <si>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</si>
  <si>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</si>
  <si>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</si>
  <si>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</si>
  <si>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</si>
  <si>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</si>
  <si>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</si>
  <si>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</si>
  <si>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</si>
  <si>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</si>
  <si>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</si>
  <si>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</si>
  <si>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</si>
  <si>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</si>
  <si>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</si>
  <si>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</si>
  <si>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</si>
  <si>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</si>
  <si>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</si>
  <si>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</si>
  <si>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</si>
  <si>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</si>
  <si>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</si>
  <si>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</si>
  <si>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</si>
  <si>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</si>
  <si>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</si>
  <si>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</si>
  <si>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</si>
  <si>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</si>
  <si>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</si>
  <si>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</si>
  <si>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</si>
  <si>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</si>
  <si>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</si>
  <si>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</si>
  <si>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</si>
  <si>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</si>
  <si>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</si>
  <si>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</si>
  <si>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</si>
  <si>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</si>
  <si>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</si>
  <si>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</si>
  <si>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</si>
  <si>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</si>
  <si>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</si>
  <si>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</si>
  <si>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</si>
  <si>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</si>
  <si>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</si>
  <si>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</si>
  <si>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</si>
  <si>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</si>
  <si>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</si>
  <si>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</si>
  <si>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</si>
  <si>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</si>
  <si>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</si>
  <si>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</si>
  <si>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</si>
  <si>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</si>
  <si>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Değişim    ('24/'23)</t>
  </si>
  <si>
    <t xml:space="preserve"> Pay(24)  (%)</t>
  </si>
  <si>
    <t>OCAK  (2024/2023)</t>
  </si>
  <si>
    <t>OCAK (2024/2023)</t>
  </si>
  <si>
    <t>SON 12 AYLIK
(2024/2023)</t>
  </si>
  <si>
    <t>2024 YILI İHRACATIMIZDA İLK 20 ÜLKE (1.000 $)</t>
  </si>
  <si>
    <t>1 - 31 OCAK</t>
  </si>
  <si>
    <t>1 OCAK  -  31 OCAK</t>
  </si>
  <si>
    <t>2022 - 2023</t>
  </si>
  <si>
    <t>2023 - 2024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</si>
  <si>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</si>
  <si>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</si>
  <si>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</si>
  <si>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</si>
  <si>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</si>
  <si>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</si>
  <si>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</si>
  <si>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</si>
  <si>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</si>
  <si>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</si>
  <si>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</si>
  <si>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</si>
  <si>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</si>
  <si>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</si>
  <si>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</si>
  <si>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</si>
  <si>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</si>
  <si>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</si>
  <si>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</si>
  <si>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</si>
  <si>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</si>
  <si>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</si>
  <si>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</si>
  <si>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</si>
  <si>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</si>
  <si>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Madencilik Ürünleri</t>
  </si>
  <si>
    <t>2023  1 - 31 OCAK</t>
  </si>
  <si>
    <t>2024  1 - 31 OCAK</t>
  </si>
  <si>
    <t>CEBELİTARIK</t>
  </si>
  <si>
    <t>MAKAO</t>
  </si>
  <si>
    <t>VANUATU</t>
  </si>
  <si>
    <t>SAN MARİNO</t>
  </si>
  <si>
    <t>KÜBA</t>
  </si>
  <si>
    <t>PALAU</t>
  </si>
  <si>
    <t>TÜRK VE CAİCOS AD.</t>
  </si>
  <si>
    <t>BRUNEY</t>
  </si>
  <si>
    <t>LAOS</t>
  </si>
  <si>
    <t>PAPUA YENİ GİNE</t>
  </si>
  <si>
    <t>ALMANYA</t>
  </si>
  <si>
    <t>ABD</t>
  </si>
  <si>
    <t>BİRLEŞİK KRALLIK</t>
  </si>
  <si>
    <t>İTALYA</t>
  </si>
  <si>
    <t>IRAK</t>
  </si>
  <si>
    <t>FRANSA</t>
  </si>
  <si>
    <t>İSPANYA</t>
  </si>
  <si>
    <t>HOLLANDA</t>
  </si>
  <si>
    <t>RUSYA FEDERASYONU</t>
  </si>
  <si>
    <t>ROMANYA</t>
  </si>
  <si>
    <t>İSTANBUL</t>
  </si>
  <si>
    <t>KOCAELI</t>
  </si>
  <si>
    <t>BURSA</t>
  </si>
  <si>
    <t>İZMIR</t>
  </si>
  <si>
    <t>ANKARA</t>
  </si>
  <si>
    <t>GAZIANTEP</t>
  </si>
  <si>
    <t>SAKARYA</t>
  </si>
  <si>
    <t>MANISA</t>
  </si>
  <si>
    <t>DENIZLI</t>
  </si>
  <si>
    <t>MERSIN</t>
  </si>
  <si>
    <t>YALOVA</t>
  </si>
  <si>
    <t>ÇORUM</t>
  </si>
  <si>
    <t>KASTAMONU</t>
  </si>
  <si>
    <t>GIRESUN</t>
  </si>
  <si>
    <t>ERZURUM</t>
  </si>
  <si>
    <t>TUNCELI</t>
  </si>
  <si>
    <t>NIĞDE</t>
  </si>
  <si>
    <t>ŞANLIURFA</t>
  </si>
  <si>
    <t>AĞRI</t>
  </si>
  <si>
    <t>GÜMÜŞHANE</t>
  </si>
  <si>
    <t>İMMİB</t>
  </si>
  <si>
    <t>UİB</t>
  </si>
  <si>
    <t>OAİB</t>
  </si>
  <si>
    <t>İTKİB</t>
  </si>
  <si>
    <t>EİB</t>
  </si>
  <si>
    <t>AKİB</t>
  </si>
  <si>
    <t>İİB</t>
  </si>
  <si>
    <t>GAİB</t>
  </si>
  <si>
    <t>DENİB</t>
  </si>
  <si>
    <t>DAİB</t>
  </si>
  <si>
    <t>BAİB</t>
  </si>
  <si>
    <t>KİB</t>
  </si>
  <si>
    <t>DKİB</t>
  </si>
  <si>
    <t>HİZMET</t>
  </si>
  <si>
    <t>POLONYA</t>
  </si>
  <si>
    <t>BAE</t>
  </si>
  <si>
    <t>BELÇİKA</t>
  </si>
  <si>
    <t>İSRAİL</t>
  </si>
  <si>
    <t>BULGARİSTAN</t>
  </si>
  <si>
    <t>ÇİN</t>
  </si>
  <si>
    <t>FAS</t>
  </si>
  <si>
    <t>MISIR</t>
  </si>
  <si>
    <t>İRAN</t>
  </si>
  <si>
    <t>UKRAYNA</t>
  </si>
  <si>
    <t>1 - 31 OCAK İHRACAT RAKAMLARI</t>
  </si>
  <si>
    <t xml:space="preserve">SEKTÖREL BAZDA İHRACAT RAKAMLARI -1.000 $ </t>
  </si>
  <si>
    <t>2024 İHRACAT RAKAMLARI - TL</t>
  </si>
  <si>
    <t>1 Ocak - 31 Ocak</t>
  </si>
  <si>
    <t>1 Şubat - 31 Ocak</t>
  </si>
  <si>
    <t>İhracatçı Birlikleri Kaydından Muaf İhracat ile Antrepo ve Serbest Bölgeler Farkı</t>
  </si>
  <si>
    <t>GENEL İHRACAT TOPLAMI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</si>
</sst>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1"/>
      <color theme="1"/>
      <name val="Calibri"/>
      <family val="2"/>
      <scheme val="minor"/>
    </font>
    <font>
      <b/>
      <sz val="16"/>
      <color indexed="8"/>
      <name val="Arial"/>
      <family val="2"/>
      <charset val="162"/>
    </font>
    <font>
      <sz val="16"/>
      <color theme="1"/>
      <name val="Arial"/>
      <family val="2"/>
      <charset val="162"/>
    </font>
    <font>
      <b/>
      <sz val="8"/>
      <color rgb="FFFF000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8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6" borderId="0" applyNumberFormat="0" applyBorder="0" applyAlignment="0" applyProtection="0"/>
    <xf numFmtId="0" fontId="40" fillId="29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27" borderId="0" applyNumberFormat="0" applyBorder="0" applyAlignment="0" applyProtection="0"/>
    <xf numFmtId="0" fontId="40" fillId="31" borderId="0" applyNumberFormat="0" applyBorder="0" applyAlignment="0" applyProtection="0"/>
    <xf numFmtId="0" fontId="40" fillId="30" borderId="0" applyNumberFormat="0" applyBorder="0" applyAlignment="0" applyProtection="0"/>
    <xf numFmtId="0" fontId="40" fillId="32" borderId="0" applyNumberFormat="0" applyBorder="0" applyAlignment="0" applyProtection="0"/>
    <xf numFmtId="0" fontId="40" fillId="31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" fillId="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" fillId="8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" fillId="11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" fillId="14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" fillId="17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" fillId="20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" fillId="6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" fillId="9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" fillId="12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" fillId="15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" fillId="18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" fillId="2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15" fillId="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15" fillId="10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15" fillId="13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1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15" fillId="19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15" fillId="22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5" fillId="0" borderId="23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8" fillId="0" borderId="26" applyNumberFormat="0" applyFill="0" applyAlignment="0" applyProtection="0"/>
    <xf numFmtId="0" fontId="48" fillId="0" borderId="0" applyNumberFormat="0" applyFill="0" applyBorder="0" applyAlignment="0" applyProtection="0"/>
    <xf numFmtId="0" fontId="49" fillId="39" borderId="27" applyNumberFormat="0" applyAlignment="0" applyProtection="0"/>
    <xf numFmtId="0" fontId="49" fillId="39" borderId="27" applyNumberFormat="0" applyAlignment="0" applyProtection="0"/>
    <xf numFmtId="0" fontId="50" fillId="40" borderId="28" applyNumberFormat="0" applyAlignment="0" applyProtection="0"/>
    <xf numFmtId="0" fontId="50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1" fillId="39" borderId="29" applyNumberFormat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2" fillId="31" borderId="27" applyNumberFormat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6" fillId="0" borderId="1" applyNumberFormat="0" applyFill="0" applyAlignment="0" applyProtection="0"/>
    <xf numFmtId="0" fontId="46" fillId="0" borderId="24" applyNumberFormat="0" applyFill="0" applyAlignment="0" applyProtection="0"/>
    <xf numFmtId="0" fontId="7" fillId="0" borderId="2" applyNumberFormat="0" applyFill="0" applyAlignment="0" applyProtection="0"/>
    <xf numFmtId="0" fontId="47" fillId="0" borderId="25" applyNumberFormat="0" applyFill="0" applyAlignment="0" applyProtection="0"/>
    <xf numFmtId="0" fontId="8" fillId="0" borderId="3" applyNumberFormat="0" applyFill="0" applyAlignment="0" applyProtection="0"/>
    <xf numFmtId="0" fontId="48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" fillId="2" borderId="4" applyNumberFormat="0" applyAlignment="0" applyProtection="0"/>
    <xf numFmtId="0" fontId="52" fillId="31" borderId="27" applyNumberFormat="0" applyAlignment="0" applyProtection="0"/>
    <xf numFmtId="0" fontId="52" fillId="31" borderId="27" applyNumberFormat="0" applyAlignment="0" applyProtection="0"/>
    <xf numFmtId="0" fontId="11" fillId="0" borderId="6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8" fillId="0" borderId="0"/>
    <xf numFmtId="0" fontId="40" fillId="0" borderId="0"/>
    <xf numFmtId="0" fontId="40" fillId="0" borderId="0"/>
    <xf numFmtId="0" fontId="28" fillId="0" borderId="0"/>
    <xf numFmtId="0" fontId="4" fillId="0" borderId="0"/>
    <xf numFmtId="0" fontId="40" fillId="0" borderId="0"/>
    <xf numFmtId="0" fontId="40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1" fillId="39" borderId="29" applyNumberFormat="0" applyAlignment="0" applyProtection="0"/>
    <xf numFmtId="0" fontId="51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5" fillId="0" borderId="31" applyNumberFormat="0" applyFill="0" applyAlignment="0" applyProtection="0"/>
    <xf numFmtId="0" fontId="14" fillId="0" borderId="8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6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" fillId="5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" fillId="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" fillId="11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" fillId="14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" fillId="1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" fillId="2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" fillId="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" fillId="9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" fillId="12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" fillId="15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" fillId="18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" fillId="21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9" fillId="39" borderId="27" applyNumberFormat="0" applyAlignment="0" applyProtection="0"/>
    <xf numFmtId="0" fontId="49" fillId="39" borderId="27" applyNumberFormat="0" applyAlignment="0" applyProtection="0"/>
    <xf numFmtId="0" fontId="49" fillId="39" borderId="27" applyNumberFormat="0" applyAlignment="0" applyProtection="0"/>
    <xf numFmtId="0" fontId="50" fillId="40" borderId="28" applyNumberFormat="0" applyAlignment="0" applyProtection="0"/>
    <xf numFmtId="0" fontId="50" fillId="40" borderId="28" applyNumberFormat="0" applyAlignment="0" applyProtection="0"/>
    <xf numFmtId="0" fontId="50" fillId="40" borderId="28" applyNumberFormat="0" applyAlignment="0" applyProtection="0"/>
    <xf numFmtId="165" fontId="16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49" fillId="39" borderId="27" applyNumberFormat="0" applyAlignment="0" applyProtection="0"/>
    <xf numFmtId="0" fontId="52" fillId="31" borderId="27" applyNumberFormat="0" applyAlignment="0" applyProtection="0"/>
    <xf numFmtId="0" fontId="52" fillId="31" borderId="27" applyNumberFormat="0" applyAlignment="0" applyProtection="0"/>
    <xf numFmtId="0" fontId="52" fillId="31" borderId="27" applyNumberFormat="0" applyAlignment="0" applyProtection="0"/>
    <xf numFmtId="0" fontId="50" fillId="40" borderId="28" applyNumberFormat="0" applyAlignment="0" applyProtection="0"/>
    <xf numFmtId="0" fontId="53" fillId="41" borderId="0" applyNumberFormat="0" applyBorder="0" applyAlignment="0" applyProtection="0"/>
    <xf numFmtId="0" fontId="44" fillId="38" borderId="0" applyNumberFormat="0" applyBorder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6" fillId="0" borderId="0"/>
    <xf numFmtId="0" fontId="40" fillId="0" borderId="0"/>
    <xf numFmtId="0" fontId="40" fillId="0" borderId="0"/>
    <xf numFmtId="0" fontId="16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2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4" fillId="31" borderId="0" applyNumberFormat="0" applyBorder="0" applyAlignment="0" applyProtection="0"/>
    <xf numFmtId="0" fontId="51" fillId="39" borderId="29" applyNumberFormat="0" applyAlignment="0" applyProtection="0"/>
    <xf numFmtId="0" fontId="51" fillId="39" borderId="29" applyNumberFormat="0" applyAlignment="0" applyProtection="0"/>
    <xf numFmtId="0" fontId="51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165" fontId="16" fillId="0" borderId="0" applyFont="0" applyFill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" fillId="0" borderId="0"/>
    <xf numFmtId="0" fontId="80" fillId="0" borderId="0"/>
  </cellStyleXfs>
  <cellXfs count="163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0" fillId="0" borderId="0" xfId="0" applyFont="1" applyFill="1" applyBorder="1"/>
    <xf numFmtId="0" fontId="29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1" fillId="0" borderId="0" xfId="0" applyFont="1" applyFill="1" applyBorder="1"/>
    <xf numFmtId="164" fontId="17" fillId="0" borderId="0" xfId="1" applyFont="1" applyFill="1" applyBorder="1"/>
    <xf numFmtId="0" fontId="35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0" fontId="16" fillId="0" borderId="0" xfId="0" applyFont="1"/>
    <xf numFmtId="49" fontId="57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0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3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59" fillId="0" borderId="10" xfId="0" applyNumberFormat="1" applyFont="1" applyFill="1" applyBorder="1"/>
    <xf numFmtId="49" fontId="59" fillId="0" borderId="9" xfId="0" applyNumberFormat="1" applyFont="1" applyFill="1" applyBorder="1"/>
    <xf numFmtId="4" fontId="60" fillId="0" borderId="9" xfId="0" applyNumberFormat="1" applyFont="1" applyFill="1" applyBorder="1"/>
    <xf numFmtId="4" fontId="60" fillId="0" borderId="12" xfId="0" applyNumberFormat="1" applyFont="1" applyFill="1" applyBorder="1"/>
    <xf numFmtId="0" fontId="16" fillId="0" borderId="0" xfId="0" applyFont="1" applyFill="1" applyBorder="1"/>
    <xf numFmtId="3" fontId="35" fillId="0" borderId="0" xfId="0" applyNumberFormat="1" applyFont="1" applyFill="1" applyBorder="1" applyAlignment="1">
      <alignment horizontal="center"/>
    </xf>
    <xf numFmtId="4" fontId="60" fillId="0" borderId="13" xfId="0" applyNumberFormat="1" applyFont="1" applyFill="1" applyBorder="1"/>
    <xf numFmtId="0" fontId="35" fillId="0" borderId="0" xfId="0" applyFont="1" applyFill="1" applyBorder="1" applyAlignment="1">
      <alignment horizontal="center"/>
    </xf>
    <xf numFmtId="49" fontId="58" fillId="42" borderId="9" xfId="0" applyNumberFormat="1" applyFont="1" applyFill="1" applyBorder="1" applyAlignment="1">
      <alignment horizontal="center"/>
    </xf>
    <xf numFmtId="0" fontId="58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6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0" fillId="0" borderId="9" xfId="0" applyNumberFormat="1" applyFont="1" applyFill="1" applyBorder="1" applyAlignment="1">
      <alignment horizontal="right"/>
    </xf>
    <xf numFmtId="3" fontId="60" fillId="0" borderId="9" xfId="0" applyNumberFormat="1" applyFont="1" applyFill="1" applyBorder="1" applyAlignment="1">
      <alignment horizontal="right"/>
    </xf>
    <xf numFmtId="0" fontId="31" fillId="0" borderId="9" xfId="0" applyFont="1" applyFill="1" applyBorder="1"/>
    <xf numFmtId="0" fontId="31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1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1" fillId="0" borderId="0" xfId="0" applyFont="1" applyFill="1"/>
    <xf numFmtId="0" fontId="62" fillId="0" borderId="0" xfId="0" applyFont="1" applyFill="1"/>
    <xf numFmtId="0" fontId="61" fillId="0" borderId="9" xfId="0" applyFont="1" applyFill="1" applyBorder="1" applyAlignment="1">
      <alignment wrapText="1"/>
    </xf>
    <xf numFmtId="0" fontId="69" fillId="0" borderId="9" xfId="0" applyFont="1" applyFill="1" applyBorder="1" applyAlignment="1">
      <alignment wrapText="1"/>
    </xf>
    <xf numFmtId="0" fontId="64" fillId="0" borderId="9" xfId="2" applyFont="1" applyFill="1" applyBorder="1" applyAlignment="1">
      <alignment horizontal="center"/>
    </xf>
    <xf numFmtId="1" fontId="64" fillId="0" borderId="9" xfId="2" applyNumberFormat="1" applyFont="1" applyFill="1" applyBorder="1" applyAlignment="1">
      <alignment horizontal="center"/>
    </xf>
    <xf numFmtId="0" fontId="71" fillId="0" borderId="9" xfId="0" applyFont="1" applyFill="1" applyBorder="1"/>
    <xf numFmtId="3" fontId="64" fillId="0" borderId="9" xfId="0" applyNumberFormat="1" applyFont="1" applyFill="1" applyBorder="1" applyAlignment="1">
      <alignment horizontal="center"/>
    </xf>
    <xf numFmtId="4" fontId="64" fillId="0" borderId="9" xfId="0" applyNumberFormat="1" applyFont="1" applyFill="1" applyBorder="1" applyAlignment="1">
      <alignment horizontal="center"/>
    </xf>
    <xf numFmtId="0" fontId="64" fillId="0" borderId="9" xfId="0" applyFont="1" applyFill="1" applyBorder="1"/>
    <xf numFmtId="2" fontId="64" fillId="0" borderId="9" xfId="0" applyNumberFormat="1" applyFont="1" applyFill="1" applyBorder="1" applyAlignment="1">
      <alignment horizontal="center"/>
    </xf>
    <xf numFmtId="0" fontId="6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0" fontId="69" fillId="0" borderId="9" xfId="0" applyFont="1" applyFill="1" applyBorder="1"/>
    <xf numFmtId="3" fontId="70" fillId="0" borderId="9" xfId="0" applyNumberFormat="1" applyFont="1" applyFill="1" applyBorder="1" applyAlignment="1">
      <alignment horizontal="center"/>
    </xf>
    <xf numFmtId="2" fontId="70" fillId="0" borderId="9" xfId="0" applyNumberFormat="1" applyFont="1" applyFill="1" applyBorder="1" applyAlignment="1">
      <alignment horizontal="center"/>
    </xf>
    <xf numFmtId="1" fontId="70" fillId="0" borderId="9" xfId="0" applyNumberFormat="1" applyFont="1" applyFill="1" applyBorder="1" applyAlignment="1">
      <alignment horizontal="center"/>
    </xf>
    <xf numFmtId="2" fontId="70" fillId="0" borderId="9" xfId="0" applyNumberFormat="1" applyFont="1" applyFill="1" applyBorder="1" applyAlignment="1">
      <alignment horizontal="center" wrapText="1"/>
    </xf>
    <xf numFmtId="166" fontId="64" fillId="0" borderId="9" xfId="0" applyNumberFormat="1" applyFont="1" applyFill="1" applyBorder="1" applyAlignment="1">
      <alignment horizontal="center"/>
    </xf>
    <xf numFmtId="166" fontId="72" fillId="0" borderId="9" xfId="0" applyNumberFormat="1" applyFont="1" applyFill="1" applyBorder="1" applyAlignment="1">
      <alignment horizontal="center"/>
    </xf>
    <xf numFmtId="0" fontId="61" fillId="0" borderId="9" xfId="2" applyFont="1" applyFill="1" applyBorder="1"/>
    <xf numFmtId="0" fontId="73" fillId="0" borderId="9" xfId="0" applyFont="1" applyFill="1" applyBorder="1"/>
    <xf numFmtId="166" fontId="69" fillId="0" borderId="9" xfId="0" applyNumberFormat="1" applyFont="1" applyFill="1" applyBorder="1" applyAlignment="1">
      <alignment horizontal="center"/>
    </xf>
    <xf numFmtId="49" fontId="74" fillId="0" borderId="14" xfId="0" applyNumberFormat="1" applyFont="1" applyFill="1" applyBorder="1" applyAlignment="1">
      <alignment horizontal="center"/>
    </xf>
    <xf numFmtId="49" fontId="74" fillId="0" borderId="15" xfId="0" applyNumberFormat="1" applyFont="1" applyFill="1" applyBorder="1" applyAlignment="1">
      <alignment horizontal="center"/>
    </xf>
    <xf numFmtId="0" fontId="74" fillId="0" borderId="16" xfId="0" applyFont="1" applyFill="1" applyBorder="1" applyAlignment="1">
      <alignment horizontal="center"/>
    </xf>
    <xf numFmtId="0" fontId="75" fillId="0" borderId="17" xfId="0" applyFont="1" applyFill="1" applyBorder="1"/>
    <xf numFmtId="3" fontId="75" fillId="0" borderId="18" xfId="0" applyNumberFormat="1" applyFont="1" applyFill="1" applyBorder="1" applyAlignment="1">
      <alignment horizontal="right"/>
    </xf>
    <xf numFmtId="0" fontId="76" fillId="0" borderId="17" xfId="0" applyFont="1" applyFill="1" applyBorder="1"/>
    <xf numFmtId="3" fontId="76" fillId="0" borderId="0" xfId="0" applyNumberFormat="1" applyFont="1" applyFill="1" applyBorder="1" applyAlignment="1">
      <alignment horizontal="right"/>
    </xf>
    <xf numFmtId="3" fontId="75" fillId="0" borderId="19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3" fontId="75" fillId="0" borderId="0" xfId="0" applyNumberFormat="1" applyFont="1" applyFill="1" applyBorder="1" applyAlignment="1">
      <alignment horizontal="right"/>
    </xf>
    <xf numFmtId="0" fontId="78" fillId="0" borderId="0" xfId="0" applyFont="1" applyFill="1"/>
    <xf numFmtId="0" fontId="79" fillId="0" borderId="20" xfId="0" applyFont="1" applyFill="1" applyBorder="1" applyAlignment="1">
      <alignment horizontal="center"/>
    </xf>
    <xf numFmtId="3" fontId="79" fillId="0" borderId="21" xfId="0" applyNumberFormat="1" applyFont="1" applyFill="1" applyBorder="1" applyAlignment="1">
      <alignment horizontal="right"/>
    </xf>
    <xf numFmtId="3" fontId="79" fillId="0" borderId="22" xfId="0" applyNumberFormat="1" applyFont="1" applyFill="1" applyBorder="1" applyAlignment="1">
      <alignment horizontal="right"/>
    </xf>
    <xf numFmtId="0" fontId="61" fillId="43" borderId="0" xfId="0" applyFont="1" applyFill="1"/>
    <xf numFmtId="3" fontId="61" fillId="43" borderId="0" xfId="0" applyNumberFormat="1" applyFont="1" applyFill="1"/>
    <xf numFmtId="49" fontId="65" fillId="43" borderId="9" xfId="0" applyNumberFormat="1" applyFont="1" applyFill="1" applyBorder="1" applyAlignment="1">
      <alignment horizontal="left"/>
    </xf>
    <xf numFmtId="3" fontId="65" fillId="43" borderId="9" xfId="0" applyNumberFormat="1" applyFont="1" applyFill="1" applyBorder="1" applyAlignment="1">
      <alignment horizontal="right"/>
    </xf>
    <xf numFmtId="49" fontId="65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/>
    <xf numFmtId="3" fontId="67" fillId="43" borderId="9" xfId="0" applyNumberFormat="1" applyFont="1" applyFill="1" applyBorder="1" applyAlignment="1">
      <alignment horizontal="right"/>
    </xf>
    <xf numFmtId="49" fontId="66" fillId="43" borderId="32" xfId="0" applyNumberFormat="1" applyFont="1" applyFill="1" applyBorder="1"/>
    <xf numFmtId="168" fontId="67" fillId="43" borderId="0" xfId="170" applyNumberFormat="1" applyFont="1" applyFill="1" applyBorder="1"/>
    <xf numFmtId="49" fontId="66" fillId="43" borderId="0" xfId="0" applyNumberFormat="1" applyFont="1" applyFill="1" applyBorder="1"/>
    <xf numFmtId="0" fontId="62" fillId="43" borderId="0" xfId="0" applyFont="1" applyFill="1"/>
    <xf numFmtId="3" fontId="67" fillId="43" borderId="9" xfId="0" applyNumberFormat="1" applyFont="1" applyFill="1" applyBorder="1"/>
    <xf numFmtId="168" fontId="67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81" fillId="0" borderId="9" xfId="2" applyFont="1" applyFill="1" applyBorder="1" applyAlignment="1">
      <alignment vertical="center"/>
    </xf>
    <xf numFmtId="3" fontId="81" fillId="44" borderId="9" xfId="2" applyNumberFormat="1" applyFont="1" applyFill="1" applyBorder="1" applyAlignment="1">
      <alignment horizontal="center" vertical="center"/>
    </xf>
    <xf numFmtId="166" fontId="82" fillId="0" borderId="9" xfId="336" applyNumberFormat="1" applyFont="1" applyBorder="1" applyAlignment="1">
      <alignment horizontal="center" vertical="center"/>
    </xf>
    <xf numFmtId="166" fontId="81" fillId="0" borderId="9" xfId="2" applyNumberFormat="1" applyFont="1" applyFill="1" applyBorder="1" applyAlignment="1">
      <alignment horizontal="center" vertical="center"/>
    </xf>
    <xf numFmtId="3" fontId="83" fillId="0" borderId="21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63" fillId="43" borderId="9" xfId="2" applyFont="1" applyFill="1" applyBorder="1" applyAlignment="1">
      <alignment horizontal="center"/>
    </xf>
    <xf numFmtId="0" fontId="69" fillId="0" borderId="9" xfId="2" applyFont="1" applyFill="1" applyBorder="1" applyAlignment="1">
      <alignment horizontal="center" vertical="center"/>
    </xf>
    <xf numFmtId="0" fontId="68" fillId="0" borderId="10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68" fillId="0" borderId="12" xfId="0" applyFont="1" applyFill="1" applyBorder="1" applyAlignment="1">
      <alignment horizontal="center" vertical="center"/>
    </xf>
    <xf numFmtId="0" fontId="69" fillId="0" borderId="9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3" fontId="3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</cellXfs>
  <cellStyles count="338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 6" xfId="337" xr:uid="{00000000-0005-0000-0000-0000FF000000}"/>
    <cellStyle name="Normal_MAYIS_2009_İHRACAT_RAKAMLARI" xfId="2" xr:uid="{00000000-0005-0000-0000-000000010000}"/>
    <cellStyle name="Not 2" xfId="132" xr:uid="{00000000-0005-0000-0000-000001010000}"/>
    <cellStyle name="Not 3" xfId="295" xr:uid="{00000000-0005-0000-0000-000002010000}"/>
    <cellStyle name="Note 2" xfId="133" xr:uid="{00000000-0005-0000-0000-000003010000}"/>
    <cellStyle name="Note 2 2" xfId="134" xr:uid="{00000000-0005-0000-0000-000004010000}"/>
    <cellStyle name="Note 2 2 2" xfId="135" xr:uid="{00000000-0005-0000-0000-000005010000}"/>
    <cellStyle name="Note 2 2 2 2" xfId="136" xr:uid="{00000000-0005-0000-0000-000006010000}"/>
    <cellStyle name="Note 2 2 2 2 2" xfId="296" xr:uid="{00000000-0005-0000-0000-000007010000}"/>
    <cellStyle name="Note 2 2 2 3" xfId="297" xr:uid="{00000000-0005-0000-0000-000008010000}"/>
    <cellStyle name="Note 2 2 3" xfId="137" xr:uid="{00000000-0005-0000-0000-000009010000}"/>
    <cellStyle name="Note 2 2 3 2" xfId="138" xr:uid="{00000000-0005-0000-0000-00000A010000}"/>
    <cellStyle name="Note 2 2 3 2 2" xfId="139" xr:uid="{00000000-0005-0000-0000-00000B010000}"/>
    <cellStyle name="Note 2 2 3 2 2 2" xfId="298" xr:uid="{00000000-0005-0000-0000-00000C010000}"/>
    <cellStyle name="Note 2 2 3 2 3" xfId="299" xr:uid="{00000000-0005-0000-0000-00000D010000}"/>
    <cellStyle name="Note 2 2 3 3" xfId="140" xr:uid="{00000000-0005-0000-0000-00000E010000}"/>
    <cellStyle name="Note 2 2 3 3 2" xfId="141" xr:uid="{00000000-0005-0000-0000-00000F010000}"/>
    <cellStyle name="Note 2 2 3 3 2 2" xfId="300" xr:uid="{00000000-0005-0000-0000-000010010000}"/>
    <cellStyle name="Note 2 2 3 3 3" xfId="301" xr:uid="{00000000-0005-0000-0000-000011010000}"/>
    <cellStyle name="Note 2 2 3 4" xfId="302" xr:uid="{00000000-0005-0000-0000-000012010000}"/>
    <cellStyle name="Note 2 2 4" xfId="142" xr:uid="{00000000-0005-0000-0000-000013010000}"/>
    <cellStyle name="Note 2 2 4 2" xfId="143" xr:uid="{00000000-0005-0000-0000-000014010000}"/>
    <cellStyle name="Note 2 2 4 2 2" xfId="303" xr:uid="{00000000-0005-0000-0000-000015010000}"/>
    <cellStyle name="Note 2 2 4 3" xfId="304" xr:uid="{00000000-0005-0000-0000-000016010000}"/>
    <cellStyle name="Note 2 2 5" xfId="305" xr:uid="{00000000-0005-0000-0000-000017010000}"/>
    <cellStyle name="Note 2 2 6" xfId="306" xr:uid="{00000000-0005-0000-0000-000018010000}"/>
    <cellStyle name="Note 2 3" xfId="144" xr:uid="{00000000-0005-0000-0000-000019010000}"/>
    <cellStyle name="Note 2 3 2" xfId="145" xr:uid="{00000000-0005-0000-0000-00001A010000}"/>
    <cellStyle name="Note 2 3 2 2" xfId="146" xr:uid="{00000000-0005-0000-0000-00001B010000}"/>
    <cellStyle name="Note 2 3 2 2 2" xfId="307" xr:uid="{00000000-0005-0000-0000-00001C010000}"/>
    <cellStyle name="Note 2 3 2 3" xfId="308" xr:uid="{00000000-0005-0000-0000-00001D010000}"/>
    <cellStyle name="Note 2 3 3" xfId="147" xr:uid="{00000000-0005-0000-0000-00001E010000}"/>
    <cellStyle name="Note 2 3 3 2" xfId="148" xr:uid="{00000000-0005-0000-0000-00001F010000}"/>
    <cellStyle name="Note 2 3 3 2 2" xfId="309" xr:uid="{00000000-0005-0000-0000-000020010000}"/>
    <cellStyle name="Note 2 3 3 3" xfId="310" xr:uid="{00000000-0005-0000-0000-000021010000}"/>
    <cellStyle name="Note 2 3 4" xfId="311" xr:uid="{00000000-0005-0000-0000-000022010000}"/>
    <cellStyle name="Note 2 4" xfId="149" xr:uid="{00000000-0005-0000-0000-000023010000}"/>
    <cellStyle name="Note 2 4 2" xfId="150" xr:uid="{00000000-0005-0000-0000-000024010000}"/>
    <cellStyle name="Note 2 4 2 2" xfId="312" xr:uid="{00000000-0005-0000-0000-000025010000}"/>
    <cellStyle name="Note 2 4 3" xfId="313" xr:uid="{00000000-0005-0000-0000-000026010000}"/>
    <cellStyle name="Note 2 5" xfId="314" xr:uid="{00000000-0005-0000-0000-000027010000}"/>
    <cellStyle name="Note 3" xfId="151" xr:uid="{00000000-0005-0000-0000-000028010000}"/>
    <cellStyle name="Note 3 2" xfId="315" xr:uid="{00000000-0005-0000-0000-000029010000}"/>
    <cellStyle name="Nötr 2" xfId="316" xr:uid="{00000000-0005-0000-0000-00002A010000}"/>
    <cellStyle name="Output" xfId="152" xr:uid="{00000000-0005-0000-0000-00002B010000}"/>
    <cellStyle name="Output 2" xfId="153" xr:uid="{00000000-0005-0000-0000-00002C010000}"/>
    <cellStyle name="Output 2 2" xfId="154" xr:uid="{00000000-0005-0000-0000-00002D010000}"/>
    <cellStyle name="Output 2 2 2" xfId="317" xr:uid="{00000000-0005-0000-0000-00002E010000}"/>
    <cellStyle name="Output 2 3" xfId="318" xr:uid="{00000000-0005-0000-0000-00002F010000}"/>
    <cellStyle name="Output 3" xfId="319" xr:uid="{00000000-0005-0000-0000-000030010000}"/>
    <cellStyle name="Percent 2" xfId="155" xr:uid="{00000000-0005-0000-0000-000031010000}"/>
    <cellStyle name="Percent 2 2" xfId="156" xr:uid="{00000000-0005-0000-0000-000032010000}"/>
    <cellStyle name="Percent 2 2 2" xfId="320" xr:uid="{00000000-0005-0000-0000-000033010000}"/>
    <cellStyle name="Percent 2 3" xfId="321" xr:uid="{00000000-0005-0000-0000-000034010000}"/>
    <cellStyle name="Percent 3" xfId="157" xr:uid="{00000000-0005-0000-0000-000035010000}"/>
    <cellStyle name="Percent 3 2" xfId="322" xr:uid="{00000000-0005-0000-0000-000036010000}"/>
    <cellStyle name="Title" xfId="158" xr:uid="{00000000-0005-0000-0000-000037010000}"/>
    <cellStyle name="Title 2" xfId="159" xr:uid="{00000000-0005-0000-0000-000038010000}"/>
    <cellStyle name="Toplam 2" xfId="160" xr:uid="{00000000-0005-0000-0000-000039010000}"/>
    <cellStyle name="Total" xfId="161" xr:uid="{00000000-0005-0000-0000-00003A010000}"/>
    <cellStyle name="Total 2" xfId="162" xr:uid="{00000000-0005-0000-0000-00003B010000}"/>
    <cellStyle name="Total 2 2" xfId="163" xr:uid="{00000000-0005-0000-0000-00003C010000}"/>
    <cellStyle name="Total 2 2 2" xfId="323" xr:uid="{00000000-0005-0000-0000-00003D010000}"/>
    <cellStyle name="Total 2 3" xfId="324" xr:uid="{00000000-0005-0000-0000-00003E010000}"/>
    <cellStyle name="Total 3" xfId="325" xr:uid="{00000000-0005-0000-0000-00003F010000}"/>
    <cellStyle name="Uyarı Metni 2" xfId="164" xr:uid="{00000000-0005-0000-0000-000040010000}"/>
    <cellStyle name="Virgül 2" xfId="165" xr:uid="{00000000-0005-0000-0000-000042010000}"/>
    <cellStyle name="Virgül 3" xfId="326" xr:uid="{00000000-0005-0000-0000-000043010000}"/>
    <cellStyle name="Vurgu1 2" xfId="327" xr:uid="{00000000-0005-0000-0000-000044010000}"/>
    <cellStyle name="Vurgu2 2" xfId="328" xr:uid="{00000000-0005-0000-0000-000045010000}"/>
    <cellStyle name="Vurgu3 2" xfId="329" xr:uid="{00000000-0005-0000-0000-000046010000}"/>
    <cellStyle name="Vurgu4 2" xfId="330" xr:uid="{00000000-0005-0000-0000-000047010000}"/>
    <cellStyle name="Vurgu5 2" xfId="331" xr:uid="{00000000-0005-0000-0000-000048010000}"/>
    <cellStyle name="Vurgu6 2" xfId="332" xr:uid="{00000000-0005-0000-0000-000049010000}"/>
    <cellStyle name="Warning Text" xfId="166" xr:uid="{00000000-0005-0000-0000-00004A010000}"/>
    <cellStyle name="Warning Text 2" xfId="167" xr:uid="{00000000-0005-0000-0000-00004B010000}"/>
    <cellStyle name="Warning Text 2 2" xfId="168" xr:uid="{00000000-0005-0000-0000-00004C010000}"/>
    <cellStyle name="Warning Text 2 2 2" xfId="333" xr:uid="{00000000-0005-0000-0000-00004D010000}"/>
    <cellStyle name="Warning Text 2 3" xfId="334" xr:uid="{00000000-0005-0000-0000-00004E010000}"/>
    <cellStyle name="Warning Text 3" xfId="335" xr:uid="{00000000-0005-0000-0000-00004F010000}"/>
    <cellStyle name="Yüzde 2" xfId="169" xr:uid="{00000000-0005-0000-0000-000050010000}"/>
    <cellStyle name="Yüzde 3" xfId="170" xr:uid="{00000000-0005-0000-0000-000051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'2002_2024_AYLIK_IHR'!$A$25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'2002_2024_AYLIK_IHR'!$C$25:$N$25</c:f>
              <c:numCache>
                <c:formatCode>#,##0</c:formatCode>
                <c:ptCount val="12"/>
                <c:pt idx="0">
                  <c:v>13608493.553839998</c:v>
                </c:pt>
                <c:pt idx="1">
                  <c:v>13457251.535250001</c:v>
                </c:pt>
                <c:pt idx="2">
                  <c:v>17175957.97484</c:v>
                </c:pt>
                <c:pt idx="3">
                  <c:v>13784838.515909998</c:v>
                </c:pt>
                <c:pt idx="4">
                  <c:v>15340877.1415</c:v>
                </c:pt>
                <c:pt idx="5">
                  <c:v>14882488.04905</c:v>
                </c:pt>
                <c:pt idx="6">
                  <c:v>13988780.42963</c:v>
                </c:pt>
                <c:pt idx="7">
                  <c:v>15156164.87542</c:v>
                </c:pt>
                <c:pt idx="8">
                  <c:v>15636422.883669998</c:v>
                </c:pt>
                <c:pt idx="9">
                  <c:v>15774008.24927</c:v>
                </c:pt>
                <c:pt idx="10">
                  <c:v>16140404.656870004</c:v>
                </c:pt>
                <c:pt idx="11">
                  <c:v>15787958.44039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2-4B9F-9A49-10A1DF1633CC}"/>
            </c:ext>
          </c:extLst>
        </c:ser>
        <c:ser>
          <c:idx val="1"/>
          <c:order val="1"/>
          <c:tx>
            <c:strRef>
              <c:f>'2002_2024_AYLIK_IHR'!$A$24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'2002_2024_AYLIK_IHR'!$C$24:$N$24</c:f>
              <c:numCache>
                <c:formatCode>#,##0</c:formatCode>
                <c:ptCount val="12"/>
                <c:pt idx="0">
                  <c:v>13637306.66038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B9F-9A49-10A1DF16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401456"/>
        <c:axId val="-1944412880"/>
      </c:lineChart>
      <c:catAx>
        <c:axId val="-194440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44412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01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'2002_2024_AYLIK_IHR'!$C$10:$N$10</c:f>
              <c:numCache>
                <c:formatCode>#,##0</c:formatCode>
                <c:ptCount val="12"/>
                <c:pt idx="0">
                  <c:v>160915.73181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D-48F5-878E-A41158EFE783}"/>
            </c:ext>
          </c:extLst>
        </c:ser>
        <c:ser>
          <c:idx val="0"/>
          <c:order val="1"/>
          <c:tx>
            <c:strRef>
              <c:f>'2002_2024_AYLIK_IHR'!$A$11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'2002_2024_AYLIK_IHR'!$C$11:$N$11</c:f>
              <c:numCache>
                <c:formatCode>#,##0</c:formatCode>
                <c:ptCount val="12"/>
                <c:pt idx="0">
                  <c:v>127494.39947999999</c:v>
                </c:pt>
                <c:pt idx="1">
                  <c:v>106463.87293</c:v>
                </c:pt>
                <c:pt idx="2">
                  <c:v>149170.63036000001</c:v>
                </c:pt>
                <c:pt idx="3">
                  <c:v>109047.51317999999</c:v>
                </c:pt>
                <c:pt idx="4">
                  <c:v>119577.46162</c:v>
                </c:pt>
                <c:pt idx="5">
                  <c:v>111353.50995000001</c:v>
                </c:pt>
                <c:pt idx="6">
                  <c:v>101373.98437000001</c:v>
                </c:pt>
                <c:pt idx="7">
                  <c:v>115709.60778000001</c:v>
                </c:pt>
                <c:pt idx="8">
                  <c:v>134972.90198</c:v>
                </c:pt>
                <c:pt idx="9">
                  <c:v>183565.45754999999</c:v>
                </c:pt>
                <c:pt idx="10">
                  <c:v>181244.59732</c:v>
                </c:pt>
                <c:pt idx="11">
                  <c:v>169279.8762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D-48F5-878E-A41158EF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936"/>
        <c:axId val="-1909005984"/>
      </c:lineChart>
      <c:catAx>
        <c:axId val="-19073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5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'2002_2024_AYLIK_IHR'!$C$12:$N$12</c:f>
              <c:numCache>
                <c:formatCode>#,##0</c:formatCode>
                <c:ptCount val="12"/>
                <c:pt idx="0">
                  <c:v>206553.32733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F-4A26-A3FF-206D5E2D033E}"/>
            </c:ext>
          </c:extLst>
        </c:ser>
        <c:ser>
          <c:idx val="0"/>
          <c:order val="1"/>
          <c:tx>
            <c:strRef>
              <c:f>'2002_2024_AYLIK_IHR'!$A$13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'2002_2024_AYLIK_IHR'!$C$13:$N$13</c:f>
              <c:numCache>
                <c:formatCode>#,##0</c:formatCode>
                <c:ptCount val="12"/>
                <c:pt idx="0">
                  <c:v>141954.89616</c:v>
                </c:pt>
                <c:pt idx="1">
                  <c:v>155574.24458</c:v>
                </c:pt>
                <c:pt idx="2">
                  <c:v>155777.83470000001</c:v>
                </c:pt>
                <c:pt idx="3">
                  <c:v>124195.91894</c:v>
                </c:pt>
                <c:pt idx="4">
                  <c:v>142783.85787000001</c:v>
                </c:pt>
                <c:pt idx="5">
                  <c:v>118585.45311</c:v>
                </c:pt>
                <c:pt idx="6">
                  <c:v>125970.1995</c:v>
                </c:pt>
                <c:pt idx="7">
                  <c:v>91383.503140000001</c:v>
                </c:pt>
                <c:pt idx="8">
                  <c:v>151375.80962000001</c:v>
                </c:pt>
                <c:pt idx="9">
                  <c:v>204934.44190000001</c:v>
                </c:pt>
                <c:pt idx="10">
                  <c:v>213752.63258999999</c:v>
                </c:pt>
                <c:pt idx="11">
                  <c:v>239761.43129000001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F-4A26-A3FF-206D5E2D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1840"/>
        <c:axId val="-1908996192"/>
      </c:lineChart>
      <c:catAx>
        <c:axId val="-19089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6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1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'2002_2024_AYLIK_IHR'!$C$14:$N$14</c:f>
              <c:numCache>
                <c:formatCode>#,##0</c:formatCode>
                <c:ptCount val="12"/>
                <c:pt idx="0">
                  <c:v>83462.100699999995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A-47E7-AB5D-746DEA847B06}"/>
            </c:ext>
          </c:extLst>
        </c:ser>
        <c:ser>
          <c:idx val="0"/>
          <c:order val="1"/>
          <c:tx>
            <c:strRef>
              <c:f>'2002_2024_AYLIK_IHR'!$A$15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'2002_2024_AYLIK_IHR'!$C$15:$N$15</c:f>
              <c:numCache>
                <c:formatCode>#,##0</c:formatCode>
                <c:ptCount val="12"/>
                <c:pt idx="0">
                  <c:v>119104.41473999999</c:v>
                </c:pt>
                <c:pt idx="1">
                  <c:v>81393.866899999994</c:v>
                </c:pt>
                <c:pt idx="2">
                  <c:v>91928.388930000001</c:v>
                </c:pt>
                <c:pt idx="3">
                  <c:v>84225.148029999997</c:v>
                </c:pt>
                <c:pt idx="4">
                  <c:v>103626.08791</c:v>
                </c:pt>
                <c:pt idx="5">
                  <c:v>79520.73646</c:v>
                </c:pt>
                <c:pt idx="6">
                  <c:v>71705.410749999995</c:v>
                </c:pt>
                <c:pt idx="7">
                  <c:v>42495.028660000004</c:v>
                </c:pt>
                <c:pt idx="8">
                  <c:v>53857.130770000003</c:v>
                </c:pt>
                <c:pt idx="9">
                  <c:v>41787.817230000001</c:v>
                </c:pt>
                <c:pt idx="10">
                  <c:v>47730.163439999997</c:v>
                </c:pt>
                <c:pt idx="11">
                  <c:v>54095.50477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A-47E7-AB5D-746DEA84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0752"/>
        <c:axId val="-1908995648"/>
      </c:lineChart>
      <c:catAx>
        <c:axId val="-19089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5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0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'2002_2024_AYLIK_IHR'!$C$16:$N$16</c:f>
              <c:numCache>
                <c:formatCode>#,##0</c:formatCode>
                <c:ptCount val="12"/>
                <c:pt idx="0">
                  <c:v>64538.762150000002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742-B8FF-FE0DC8C44DA4}"/>
            </c:ext>
          </c:extLst>
        </c:ser>
        <c:ser>
          <c:idx val="0"/>
          <c:order val="1"/>
          <c:tx>
            <c:strRef>
              <c:f>'2002_2024_AYLIK_IHR'!$A$17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'2002_2024_AYLIK_IHR'!$C$17:$N$17</c:f>
              <c:numCache>
                <c:formatCode>#,##0</c:formatCode>
                <c:ptCount val="12"/>
                <c:pt idx="0">
                  <c:v>86086.110459999996</c:v>
                </c:pt>
                <c:pt idx="1">
                  <c:v>64822.363810000003</c:v>
                </c:pt>
                <c:pt idx="2">
                  <c:v>71187.896110000001</c:v>
                </c:pt>
                <c:pt idx="3">
                  <c:v>58280.474829999999</c:v>
                </c:pt>
                <c:pt idx="4">
                  <c:v>94991.992450000005</c:v>
                </c:pt>
                <c:pt idx="5">
                  <c:v>80637.588019999996</c:v>
                </c:pt>
                <c:pt idx="6">
                  <c:v>91732.632410000006</c:v>
                </c:pt>
                <c:pt idx="7">
                  <c:v>83292.168380000003</c:v>
                </c:pt>
                <c:pt idx="8">
                  <c:v>80258.621660000004</c:v>
                </c:pt>
                <c:pt idx="9">
                  <c:v>75327.552849999993</c:v>
                </c:pt>
                <c:pt idx="10">
                  <c:v>68137.909379999997</c:v>
                </c:pt>
                <c:pt idx="11">
                  <c:v>67533.291320000004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742-B8FF-FE0DC8C4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9004352"/>
        <c:axId val="-1909002720"/>
      </c:lineChart>
      <c:catAx>
        <c:axId val="-19090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27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4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'2002_2024_AYLIK_IHR'!$C$18:$N$18</c:f>
              <c:numCache>
                <c:formatCode>#,##0</c:formatCode>
                <c:ptCount val="12"/>
                <c:pt idx="0">
                  <c:v>13989.347030000001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0-47F0-912F-9DF6D206047E}"/>
            </c:ext>
          </c:extLst>
        </c:ser>
        <c:ser>
          <c:idx val="0"/>
          <c:order val="1"/>
          <c:tx>
            <c:strRef>
              <c:f>'2002_2024_AYLIK_IHR'!$A$19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'2002_2024_AYLIK_IHR'!$C$19:$N$19</c:f>
              <c:numCache>
                <c:formatCode>#,##0</c:formatCode>
                <c:ptCount val="12"/>
                <c:pt idx="0">
                  <c:v>13942.906209999999</c:v>
                </c:pt>
                <c:pt idx="1">
                  <c:v>16068.542299999999</c:v>
                </c:pt>
                <c:pt idx="2">
                  <c:v>18032.499930000002</c:v>
                </c:pt>
                <c:pt idx="3">
                  <c:v>14477.681780000001</c:v>
                </c:pt>
                <c:pt idx="4">
                  <c:v>13997.55701</c:v>
                </c:pt>
                <c:pt idx="5">
                  <c:v>8514.9922299999998</c:v>
                </c:pt>
                <c:pt idx="6">
                  <c:v>7353.5853699999998</c:v>
                </c:pt>
                <c:pt idx="7">
                  <c:v>7429.0817399999996</c:v>
                </c:pt>
                <c:pt idx="8">
                  <c:v>6531.4781000000003</c:v>
                </c:pt>
                <c:pt idx="9">
                  <c:v>7631.6759300000003</c:v>
                </c:pt>
                <c:pt idx="10">
                  <c:v>9334.0265299999992</c:v>
                </c:pt>
                <c:pt idx="11">
                  <c:v>11764.695400000001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0-47F0-912F-9DF6D206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6736"/>
        <c:axId val="-1908999456"/>
      </c:lineChart>
      <c:catAx>
        <c:axId val="-19089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94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'2002_2024_AYLIK_IHR'!$C$20:$N$20</c:f>
              <c:numCache>
                <c:formatCode>#,##0</c:formatCode>
                <c:ptCount val="12"/>
                <c:pt idx="0">
                  <c:v>356889.09636000003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4EDE-9F2C-F10EC02D2265}"/>
            </c:ext>
          </c:extLst>
        </c:ser>
        <c:ser>
          <c:idx val="0"/>
          <c:order val="1"/>
          <c:tx>
            <c:strRef>
              <c:f>'2002_2024_AYLIK_IHR'!$A$21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'2002_2024_AYLIK_IHR'!$C$21:$N$21</c:f>
              <c:numCache>
                <c:formatCode>#,##0</c:formatCode>
                <c:ptCount val="12"/>
                <c:pt idx="0">
                  <c:v>270948.65119</c:v>
                </c:pt>
                <c:pt idx="1">
                  <c:v>242539.37667</c:v>
                </c:pt>
                <c:pt idx="2">
                  <c:v>306367.79639999999</c:v>
                </c:pt>
                <c:pt idx="3">
                  <c:v>274546.70837000001</c:v>
                </c:pt>
                <c:pt idx="4">
                  <c:v>310016.05894999998</c:v>
                </c:pt>
                <c:pt idx="5">
                  <c:v>289588.08308000001</c:v>
                </c:pt>
                <c:pt idx="6">
                  <c:v>299245.19647000002</c:v>
                </c:pt>
                <c:pt idx="7">
                  <c:v>293777.56946999999</c:v>
                </c:pt>
                <c:pt idx="8">
                  <c:v>294390.00935000001</c:v>
                </c:pt>
                <c:pt idx="9">
                  <c:v>291782.16110000003</c:v>
                </c:pt>
                <c:pt idx="10">
                  <c:v>306996.55442</c:v>
                </c:pt>
                <c:pt idx="11">
                  <c:v>306027.89052999998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8-4EDE-9F2C-F10EC02D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3472"/>
        <c:axId val="-1909000000"/>
      </c:lineChart>
      <c:catAx>
        <c:axId val="-19089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0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'2002_2024_AYLIK_IHR'!$C$22:$N$22</c:f>
              <c:numCache>
                <c:formatCode>#,##0</c:formatCode>
                <c:ptCount val="12"/>
                <c:pt idx="0">
                  <c:v>602945.48734999995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2-40AE-9AEC-7C29F32654DF}"/>
            </c:ext>
          </c:extLst>
        </c:ser>
        <c:ser>
          <c:idx val="0"/>
          <c:order val="1"/>
          <c:tx>
            <c:strRef>
              <c:f>'2002_2024_AYLIK_IHR'!$A$23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'2002_2024_AYLIK_IHR'!$C$23:$N$23</c:f>
              <c:numCache>
                <c:formatCode>#,##0</c:formatCode>
                <c:ptCount val="12"/>
                <c:pt idx="0">
                  <c:v>623141.13526999997</c:v>
                </c:pt>
                <c:pt idx="1">
                  <c:v>575878.22577999998</c:v>
                </c:pt>
                <c:pt idx="2">
                  <c:v>758490.48866000003</c:v>
                </c:pt>
                <c:pt idx="3">
                  <c:v>626701.69383</c:v>
                </c:pt>
                <c:pt idx="4">
                  <c:v>729123.10991999996</c:v>
                </c:pt>
                <c:pt idx="5">
                  <c:v>664169.18478999997</c:v>
                </c:pt>
                <c:pt idx="6">
                  <c:v>607022.78709999996</c:v>
                </c:pt>
                <c:pt idx="7">
                  <c:v>677182.91689999995</c:v>
                </c:pt>
                <c:pt idx="8">
                  <c:v>679564.59314999997</c:v>
                </c:pt>
                <c:pt idx="9">
                  <c:v>676419.03318000003</c:v>
                </c:pt>
                <c:pt idx="10">
                  <c:v>689446.64026000001</c:v>
                </c:pt>
                <c:pt idx="11">
                  <c:v>674959.16627000005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2-40AE-9AEC-7C29F326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2928"/>
        <c:axId val="-1909001088"/>
      </c:lineChart>
      <c:catAx>
        <c:axId val="-19089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1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2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'2002_2024_AYLIK_IHR'!$C$26:$N$26</c:f>
              <c:numCache>
                <c:formatCode>#,##0</c:formatCode>
                <c:ptCount val="12"/>
                <c:pt idx="0">
                  <c:v>786365.41130000004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C-48DC-A0F5-85AD48B1BE12}"/>
            </c:ext>
          </c:extLst>
        </c:ser>
        <c:ser>
          <c:idx val="0"/>
          <c:order val="1"/>
          <c:tx>
            <c:strRef>
              <c:f>'2002_2024_AYLIK_IHR'!$A$27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'2002_2024_AYLIK_IHR'!$C$27:$N$27</c:f>
              <c:numCache>
                <c:formatCode>#,##0</c:formatCode>
                <c:ptCount val="12"/>
                <c:pt idx="0">
                  <c:v>815936.19692000002</c:v>
                </c:pt>
                <c:pt idx="1">
                  <c:v>714717.75973000005</c:v>
                </c:pt>
                <c:pt idx="2">
                  <c:v>900175.36233000003</c:v>
                </c:pt>
                <c:pt idx="3">
                  <c:v>756875.90376999998</c:v>
                </c:pt>
                <c:pt idx="4">
                  <c:v>847217.36361999996</c:v>
                </c:pt>
                <c:pt idx="5">
                  <c:v>770625.92134</c:v>
                </c:pt>
                <c:pt idx="6">
                  <c:v>694365.27306000004</c:v>
                </c:pt>
                <c:pt idx="7">
                  <c:v>781634.00428999995</c:v>
                </c:pt>
                <c:pt idx="8">
                  <c:v>870551.28955999995</c:v>
                </c:pt>
                <c:pt idx="9">
                  <c:v>839850.79804000002</c:v>
                </c:pt>
                <c:pt idx="10">
                  <c:v>801352.12097000005</c:v>
                </c:pt>
                <c:pt idx="11">
                  <c:v>763644.03491000005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C-48DC-A0F5-85AD48B1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8368"/>
        <c:axId val="-1908997824"/>
      </c:lineChart>
      <c:catAx>
        <c:axId val="-19089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7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8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'2002_2024_AYLIK_IHR'!$C$28:$N$28</c:f>
              <c:numCache>
                <c:formatCode>#,##0</c:formatCode>
                <c:ptCount val="12"/>
                <c:pt idx="0">
                  <c:v>120774.98092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00C-85FF-AFB9441E77F2}"/>
            </c:ext>
          </c:extLst>
        </c:ser>
        <c:ser>
          <c:idx val="0"/>
          <c:order val="1"/>
          <c:tx>
            <c:strRef>
              <c:f>'2002_2024_AYLIK_IHR'!$A$29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'2002_2024_AYLIK_IHR'!$C$29:$N$29</c:f>
              <c:numCache>
                <c:formatCode>#,##0</c:formatCode>
                <c:ptCount val="12"/>
                <c:pt idx="0">
                  <c:v>177730.11037000001</c:v>
                </c:pt>
                <c:pt idx="1">
                  <c:v>171497.03586999999</c:v>
                </c:pt>
                <c:pt idx="2">
                  <c:v>219464.28085000001</c:v>
                </c:pt>
                <c:pt idx="3">
                  <c:v>145998.42754</c:v>
                </c:pt>
                <c:pt idx="4">
                  <c:v>149296.72229000001</c:v>
                </c:pt>
                <c:pt idx="5">
                  <c:v>160214.95900999999</c:v>
                </c:pt>
                <c:pt idx="6">
                  <c:v>134890.40724999999</c:v>
                </c:pt>
                <c:pt idx="7">
                  <c:v>167656.31315</c:v>
                </c:pt>
                <c:pt idx="8">
                  <c:v>159111.25972999999</c:v>
                </c:pt>
                <c:pt idx="9">
                  <c:v>134782.70967000001</c:v>
                </c:pt>
                <c:pt idx="10">
                  <c:v>123982.83461000001</c:v>
                </c:pt>
                <c:pt idx="11">
                  <c:v>115910.01578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9-400C-85FF-AFB9441E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032"/>
        <c:axId val="-1912214240"/>
      </c:lineChart>
      <c:catAx>
        <c:axId val="-19122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4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'2002_2024_AYLIK_IHR'!$C$30:$N$30</c:f>
              <c:numCache>
                <c:formatCode>#,##0</c:formatCode>
                <c:ptCount val="12"/>
                <c:pt idx="0">
                  <c:v>239548.03122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B39-AE7C-1EB53902C708}"/>
            </c:ext>
          </c:extLst>
        </c:ser>
        <c:ser>
          <c:idx val="0"/>
          <c:order val="1"/>
          <c:tx>
            <c:strRef>
              <c:f>'2002_2024_AYLIK_IHR'!$A$31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'2002_2024_AYLIK_IHR'!$C$31:$N$31</c:f>
              <c:numCache>
                <c:formatCode>#,##0</c:formatCode>
                <c:ptCount val="12"/>
                <c:pt idx="0">
                  <c:v>209099.52807999999</c:v>
                </c:pt>
                <c:pt idx="1">
                  <c:v>131395.68210000001</c:v>
                </c:pt>
                <c:pt idx="2">
                  <c:v>262162.33821000002</c:v>
                </c:pt>
                <c:pt idx="3">
                  <c:v>216365.99752999999</c:v>
                </c:pt>
                <c:pt idx="4">
                  <c:v>233538.61155999999</c:v>
                </c:pt>
                <c:pt idx="5">
                  <c:v>225469.65090000001</c:v>
                </c:pt>
                <c:pt idx="6">
                  <c:v>187517.20712000001</c:v>
                </c:pt>
                <c:pt idx="7">
                  <c:v>233925.83191000001</c:v>
                </c:pt>
                <c:pt idx="8">
                  <c:v>256042.76621</c:v>
                </c:pt>
                <c:pt idx="9">
                  <c:v>274630.67119999998</c:v>
                </c:pt>
                <c:pt idx="10">
                  <c:v>266928.33893999999</c:v>
                </c:pt>
                <c:pt idx="11">
                  <c:v>255535.74155000001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B39-AE7C-1EB53902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3696"/>
        <c:axId val="-1912213152"/>
      </c:lineChart>
      <c:catAx>
        <c:axId val="-19122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3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'2002_2024_AYLIK_IHR'!$A$59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'2002_2024_AYLIK_IHR'!$C$59:$N$59</c:f>
              <c:numCache>
                <c:formatCode>#,##0</c:formatCode>
                <c:ptCount val="12"/>
                <c:pt idx="0">
                  <c:v>441308.16873999999</c:v>
                </c:pt>
                <c:pt idx="1">
                  <c:v>397254.84522000002</c:v>
                </c:pt>
                <c:pt idx="2">
                  <c:v>478851.44981999998</c:v>
                </c:pt>
                <c:pt idx="3">
                  <c:v>467161.27383999998</c:v>
                </c:pt>
                <c:pt idx="4">
                  <c:v>546205.85152999999</c:v>
                </c:pt>
                <c:pt idx="5">
                  <c:v>482339.12163000001</c:v>
                </c:pt>
                <c:pt idx="6">
                  <c:v>462882.70361000003</c:v>
                </c:pt>
                <c:pt idx="7">
                  <c:v>495647.29329</c:v>
                </c:pt>
                <c:pt idx="8">
                  <c:v>487058.71519999998</c:v>
                </c:pt>
                <c:pt idx="9">
                  <c:v>498762.08964000002</c:v>
                </c:pt>
                <c:pt idx="10">
                  <c:v>481261.43225999997</c:v>
                </c:pt>
                <c:pt idx="11">
                  <c:v>506848.06362999999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9-4425-869C-DE79CB9FF844}"/>
            </c:ext>
          </c:extLst>
        </c:ser>
        <c:ser>
          <c:idx val="1"/>
          <c:order val="1"/>
          <c:tx>
            <c:strRef>
              <c:f>'2002_2024_AYLIK_IHR'!$A$58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'2002_2024_AYLIK_IHR'!$C$58:$N$58</c:f>
              <c:numCache>
                <c:formatCode>#,##0</c:formatCode>
                <c:ptCount val="12"/>
                <c:pt idx="0">
                  <c:v>446519.18702000001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9-4425-869C-DE79CB9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075904"/>
        <c:axId val="-2080074272"/>
      </c:lineChart>
      <c:catAx>
        <c:axId val="-2080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074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5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'2002_2024_AYLIK_IHR'!$C$32:$N$32</c:f>
              <c:numCache>
                <c:formatCode>#,##0</c:formatCode>
                <c:ptCount val="12"/>
                <c:pt idx="0">
                  <c:v>2346327.1868400001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D-4CC2-A4D7-87A5CF538DB8}"/>
            </c:ext>
          </c:extLst>
        </c:ser>
        <c:ser>
          <c:idx val="0"/>
          <c:order val="1"/>
          <c:tx>
            <c:strRef>
              <c:f>'2002_2024_AYLIK_IHR'!$A$33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'2002_2024_AYLIK_IHR'!$C$33:$N$33</c:f>
              <c:numCache>
                <c:formatCode>#,##0</c:formatCode>
                <c:ptCount val="12"/>
                <c:pt idx="0">
                  <c:v>2300529.8960500001</c:v>
                </c:pt>
                <c:pt idx="1">
                  <c:v>2263047.9774600002</c:v>
                </c:pt>
                <c:pt idx="2">
                  <c:v>2881699.2530499999</c:v>
                </c:pt>
                <c:pt idx="3">
                  <c:v>2382972.1893799999</c:v>
                </c:pt>
                <c:pt idx="4">
                  <c:v>2440354.6739400001</c:v>
                </c:pt>
                <c:pt idx="5">
                  <c:v>2385177.1913899998</c:v>
                </c:pt>
                <c:pt idx="6">
                  <c:v>2173923.4158399999</c:v>
                </c:pt>
                <c:pt idx="7">
                  <c:v>2665587.3821800002</c:v>
                </c:pt>
                <c:pt idx="8">
                  <c:v>2775250.4401400001</c:v>
                </c:pt>
                <c:pt idx="9">
                  <c:v>2685056.2738199998</c:v>
                </c:pt>
                <c:pt idx="10">
                  <c:v>2867783.9239699999</c:v>
                </c:pt>
                <c:pt idx="11">
                  <c:v>2713783.8403699999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D-4CC2-A4D7-87A5CF53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7504"/>
        <c:axId val="-1912210976"/>
      </c:lineChart>
      <c:catAx>
        <c:axId val="-19122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09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7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'2002_2024_AYLIK_IHR'!$C$42:$N$42</c:f>
              <c:numCache>
                <c:formatCode>#,##0</c:formatCode>
                <c:ptCount val="12"/>
                <c:pt idx="0">
                  <c:v>824451.20236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6-4262-BD13-C4893219C019}"/>
            </c:ext>
          </c:extLst>
        </c:ser>
        <c:ser>
          <c:idx val="0"/>
          <c:order val="1"/>
          <c:tx>
            <c:strRef>
              <c:f>'2002_2024_AYLIK_IHR'!$A$43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'2002_2024_AYLIK_IHR'!$C$43:$N$43</c:f>
              <c:numCache>
                <c:formatCode>#,##0</c:formatCode>
                <c:ptCount val="12"/>
                <c:pt idx="0">
                  <c:v>841196.85007000004</c:v>
                </c:pt>
                <c:pt idx="1">
                  <c:v>847880.97644999996</c:v>
                </c:pt>
                <c:pt idx="2">
                  <c:v>1050090.1388600001</c:v>
                </c:pt>
                <c:pt idx="3">
                  <c:v>882669.42888999998</c:v>
                </c:pt>
                <c:pt idx="4">
                  <c:v>922139.80186999997</c:v>
                </c:pt>
                <c:pt idx="5">
                  <c:v>975735.54101000004</c:v>
                </c:pt>
                <c:pt idx="6">
                  <c:v>831436.41261999996</c:v>
                </c:pt>
                <c:pt idx="7">
                  <c:v>972125.66890000005</c:v>
                </c:pt>
                <c:pt idx="8">
                  <c:v>1006468.21999</c:v>
                </c:pt>
                <c:pt idx="9">
                  <c:v>995530.01775</c:v>
                </c:pt>
                <c:pt idx="10">
                  <c:v>1016630.70161</c:v>
                </c:pt>
                <c:pt idx="11">
                  <c:v>991153.81244999997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6-4262-BD13-C4893219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2064"/>
        <c:axId val="-1912221312"/>
      </c:lineChart>
      <c:catAx>
        <c:axId val="-19122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21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'2002_2024_AYLIK_IHR'!$C$36:$N$36</c:f>
              <c:numCache>
                <c:formatCode>#,##0</c:formatCode>
                <c:ptCount val="12"/>
                <c:pt idx="0">
                  <c:v>2779939.7159799999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F-44C0-9690-A70C16799082}"/>
            </c:ext>
          </c:extLst>
        </c:ser>
        <c:ser>
          <c:idx val="0"/>
          <c:order val="1"/>
          <c:tx>
            <c:strRef>
              <c:f>'2002_2024_AYLIK_IHR'!$A$37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'2002_2024_AYLIK_IHR'!$C$37:$N$37</c:f>
              <c:numCache>
                <c:formatCode>#,##0</c:formatCode>
                <c:ptCount val="12"/>
                <c:pt idx="0">
                  <c:v>2711827.9585500001</c:v>
                </c:pt>
                <c:pt idx="1">
                  <c:v>2610330.3924500002</c:v>
                </c:pt>
                <c:pt idx="2">
                  <c:v>3284639.7244500001</c:v>
                </c:pt>
                <c:pt idx="3">
                  <c:v>2690029.23006</c:v>
                </c:pt>
                <c:pt idx="4">
                  <c:v>3026163.3154500001</c:v>
                </c:pt>
                <c:pt idx="5">
                  <c:v>2986020.0856400002</c:v>
                </c:pt>
                <c:pt idx="6">
                  <c:v>2723047.0958199999</c:v>
                </c:pt>
                <c:pt idx="7">
                  <c:v>2725625.3104400001</c:v>
                </c:pt>
                <c:pt idx="8">
                  <c:v>2818569.2412899998</c:v>
                </c:pt>
                <c:pt idx="9">
                  <c:v>3078359.4007600001</c:v>
                </c:pt>
                <c:pt idx="10">
                  <c:v>3167601.6622799998</c:v>
                </c:pt>
                <c:pt idx="11">
                  <c:v>3171612.1941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F-44C0-9690-A70C1679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3488"/>
        <c:axId val="-1912212608"/>
      </c:lineChart>
      <c:catAx>
        <c:axId val="-19122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2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3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'2002_2024_AYLIK_IHR'!$C$40:$N$40</c:f>
              <c:numCache>
                <c:formatCode>#,##0</c:formatCode>
                <c:ptCount val="12"/>
                <c:pt idx="0">
                  <c:v>1210547.81705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5-4170-952C-28B5E0B441D8}"/>
            </c:ext>
          </c:extLst>
        </c:ser>
        <c:ser>
          <c:idx val="0"/>
          <c:order val="1"/>
          <c:tx>
            <c:strRef>
              <c:f>'2002_2024_AYLIK_IHR'!$A$41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'2002_2024_AYLIK_IHR'!$C$41:$N$41</c:f>
              <c:numCache>
                <c:formatCode>#,##0</c:formatCode>
                <c:ptCount val="12"/>
                <c:pt idx="0">
                  <c:v>1173372.45523</c:v>
                </c:pt>
                <c:pt idx="1">
                  <c:v>1303143.8735499999</c:v>
                </c:pt>
                <c:pt idx="2">
                  <c:v>1511686.70435</c:v>
                </c:pt>
                <c:pt idx="3">
                  <c:v>1216088.5513599999</c:v>
                </c:pt>
                <c:pt idx="4">
                  <c:v>1379709.00801</c:v>
                </c:pt>
                <c:pt idx="5">
                  <c:v>1337332.82278</c:v>
                </c:pt>
                <c:pt idx="6">
                  <c:v>1262312.4232600001</c:v>
                </c:pt>
                <c:pt idx="7">
                  <c:v>1397732.68716</c:v>
                </c:pt>
                <c:pt idx="8">
                  <c:v>1397419.6594499999</c:v>
                </c:pt>
                <c:pt idx="9">
                  <c:v>1410989.70576</c:v>
                </c:pt>
                <c:pt idx="10">
                  <c:v>1386034.90274</c:v>
                </c:pt>
                <c:pt idx="11">
                  <c:v>1439156.5438099999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5-4170-952C-28B5E0B4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576"/>
        <c:axId val="-1912218048"/>
      </c:lineChart>
      <c:catAx>
        <c:axId val="-19122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8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'2002_2024_AYLIK_IHR'!$C$34:$N$34</c:f>
              <c:numCache>
                <c:formatCode>#,##0</c:formatCode>
                <c:ptCount val="12"/>
                <c:pt idx="0">
                  <c:v>1422027.1330899999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4-4C45-85C7-81E1087A311C}"/>
            </c:ext>
          </c:extLst>
        </c:ser>
        <c:ser>
          <c:idx val="0"/>
          <c:order val="1"/>
          <c:tx>
            <c:strRef>
              <c:f>'2002_2024_AYLIK_IHR'!$A$35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'2002_2024_AYLIK_IHR'!$C$35:$N$35</c:f>
              <c:numCache>
                <c:formatCode>#,##0</c:formatCode>
                <c:ptCount val="12"/>
                <c:pt idx="0">
                  <c:v>1623739.3616200001</c:v>
                </c:pt>
                <c:pt idx="1">
                  <c:v>1576668.1620499999</c:v>
                </c:pt>
                <c:pt idx="2">
                  <c:v>1989825.86506</c:v>
                </c:pt>
                <c:pt idx="3">
                  <c:v>1496694.73174</c:v>
                </c:pt>
                <c:pt idx="4">
                  <c:v>1647421.0363</c:v>
                </c:pt>
                <c:pt idx="5">
                  <c:v>1651355.90751</c:v>
                </c:pt>
                <c:pt idx="6">
                  <c:v>1549921.67341</c:v>
                </c:pt>
                <c:pt idx="7">
                  <c:v>1668451.45166</c:v>
                </c:pt>
                <c:pt idx="8">
                  <c:v>1669344.4591099999</c:v>
                </c:pt>
                <c:pt idx="9">
                  <c:v>1493428.5301000001</c:v>
                </c:pt>
                <c:pt idx="10">
                  <c:v>1429406.5686000001</c:v>
                </c:pt>
                <c:pt idx="11">
                  <c:v>1451875.6716400001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4-4C45-85C7-81E1087A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0768"/>
        <c:axId val="-1912219680"/>
      </c:lineChart>
      <c:catAx>
        <c:axId val="-19122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9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0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'2002_2024_AYLIK_IHR'!$C$44:$N$44</c:f>
              <c:numCache>
                <c:formatCode>#,##0</c:formatCode>
                <c:ptCount val="12"/>
                <c:pt idx="0">
                  <c:v>940168.36626000004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3-4F87-BB4D-7D8AA3CFD930}"/>
            </c:ext>
          </c:extLst>
        </c:ser>
        <c:ser>
          <c:idx val="0"/>
          <c:order val="1"/>
          <c:tx>
            <c:strRef>
              <c:f>'2002_2024_AYLIK_IHR'!$A$45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'2002_2024_AYLIK_IHR'!$C$45:$N$45</c:f>
              <c:numCache>
                <c:formatCode>#,##0</c:formatCode>
                <c:ptCount val="12"/>
                <c:pt idx="0">
                  <c:v>1050062.7729</c:v>
                </c:pt>
                <c:pt idx="1">
                  <c:v>1000933.74123</c:v>
                </c:pt>
                <c:pt idx="2">
                  <c:v>1224195.9008200001</c:v>
                </c:pt>
                <c:pt idx="3">
                  <c:v>997155.21774999995</c:v>
                </c:pt>
                <c:pt idx="4">
                  <c:v>1142777.3046599999</c:v>
                </c:pt>
                <c:pt idx="5">
                  <c:v>1088850.42053</c:v>
                </c:pt>
                <c:pt idx="6">
                  <c:v>987874.23033000005</c:v>
                </c:pt>
                <c:pt idx="7">
                  <c:v>1064773.5938800001</c:v>
                </c:pt>
                <c:pt idx="8">
                  <c:v>1016027.4434399999</c:v>
                </c:pt>
                <c:pt idx="9">
                  <c:v>970243.79321000003</c:v>
                </c:pt>
                <c:pt idx="10">
                  <c:v>975507.37352999998</c:v>
                </c:pt>
                <c:pt idx="11">
                  <c:v>950651.43591999996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3-4F87-BB4D-7D8AA3CF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2512"/>
        <c:axId val="-1951184688"/>
      </c:lineChart>
      <c:catAx>
        <c:axId val="-195118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4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2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'2002_2024_AYLIK_IHR'!$C$48:$N$48</c:f>
              <c:numCache>
                <c:formatCode>#,##0</c:formatCode>
                <c:ptCount val="12"/>
                <c:pt idx="0">
                  <c:v>325328.92681999999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8-4D92-8BCF-89562101FD9D}"/>
            </c:ext>
          </c:extLst>
        </c:ser>
        <c:ser>
          <c:idx val="0"/>
          <c:order val="1"/>
          <c:tx>
            <c:strRef>
              <c:f>'2002_2024_AYLIK_IHR'!$A$49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'2002_2024_AYLIK_IHR'!$C$49:$N$49</c:f>
              <c:numCache>
                <c:formatCode>#,##0</c:formatCode>
                <c:ptCount val="12"/>
                <c:pt idx="0">
                  <c:v>360451.10638999997</c:v>
                </c:pt>
                <c:pt idx="1">
                  <c:v>354125.73582</c:v>
                </c:pt>
                <c:pt idx="2">
                  <c:v>438196.80982999998</c:v>
                </c:pt>
                <c:pt idx="3">
                  <c:v>373566.96041</c:v>
                </c:pt>
                <c:pt idx="4">
                  <c:v>450033.32088000001</c:v>
                </c:pt>
                <c:pt idx="5">
                  <c:v>411994.10317999998</c:v>
                </c:pt>
                <c:pt idx="6">
                  <c:v>371785.77756000002</c:v>
                </c:pt>
                <c:pt idx="7">
                  <c:v>395205.37024000002</c:v>
                </c:pt>
                <c:pt idx="8">
                  <c:v>382654.01645</c:v>
                </c:pt>
                <c:pt idx="9">
                  <c:v>363976.90782000002</c:v>
                </c:pt>
                <c:pt idx="10">
                  <c:v>345245.00530999998</c:v>
                </c:pt>
                <c:pt idx="11">
                  <c:v>352250.31073000003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8-4D92-8BCF-89562101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2848"/>
        <c:axId val="-1951187408"/>
      </c:lineChart>
      <c:catAx>
        <c:axId val="-195119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7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2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'2002_2024_AYLIK_IHR'!$C$50:$N$50</c:f>
              <c:numCache>
                <c:formatCode>#,##0</c:formatCode>
                <c:ptCount val="12"/>
                <c:pt idx="0">
                  <c:v>458489.26176999998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F-4EFA-8A15-3AD98E2FF4AD}"/>
            </c:ext>
          </c:extLst>
        </c:ser>
        <c:ser>
          <c:idx val="0"/>
          <c:order val="1"/>
          <c:tx>
            <c:strRef>
              <c:f>'2002_2024_AYLIK_IHR'!$A$51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'2002_2024_AYLIK_IHR'!$C$51:$N$51</c:f>
              <c:numCache>
                <c:formatCode>#,##0</c:formatCode>
                <c:ptCount val="12"/>
                <c:pt idx="0">
                  <c:v>414228.29746999999</c:v>
                </c:pt>
                <c:pt idx="1">
                  <c:v>525446.20097000001</c:v>
                </c:pt>
                <c:pt idx="2">
                  <c:v>737508.56022999994</c:v>
                </c:pt>
                <c:pt idx="3">
                  <c:v>477350.15331000002</c:v>
                </c:pt>
                <c:pt idx="4">
                  <c:v>461593.95452999999</c:v>
                </c:pt>
                <c:pt idx="5">
                  <c:v>440829.34839</c:v>
                </c:pt>
                <c:pt idx="6">
                  <c:v>496791.71883000003</c:v>
                </c:pt>
                <c:pt idx="7">
                  <c:v>463415.51870999997</c:v>
                </c:pt>
                <c:pt idx="8">
                  <c:v>698212.79119000002</c:v>
                </c:pt>
                <c:pt idx="9">
                  <c:v>994306.44946999999</c:v>
                </c:pt>
                <c:pt idx="10">
                  <c:v>1248170.41279</c:v>
                </c:pt>
                <c:pt idx="11">
                  <c:v>693396.90073999995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F-4EFA-8A15-3AD98E2F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4144"/>
        <c:axId val="-1951183600"/>
      </c:lineChart>
      <c:catAx>
        <c:axId val="-19511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3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'2002_2024_AYLIK_IHR'!$C$46:$N$46</c:f>
              <c:numCache>
                <c:formatCode>#,##0</c:formatCode>
                <c:ptCount val="12"/>
                <c:pt idx="0">
                  <c:v>1129357.9312199999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E-42B5-9807-8FD69DC2BC16}"/>
            </c:ext>
          </c:extLst>
        </c:ser>
        <c:ser>
          <c:idx val="0"/>
          <c:order val="1"/>
          <c:tx>
            <c:strRef>
              <c:f>'2002_2024_AYLIK_IHR'!$A$47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'2002_2024_AYLIK_IHR'!$C$47:$N$47</c:f>
              <c:numCache>
                <c:formatCode>#,##0</c:formatCode>
                <c:ptCount val="12"/>
                <c:pt idx="0">
                  <c:v>1105699.5939499999</c:v>
                </c:pt>
                <c:pt idx="1">
                  <c:v>1056070.5457599999</c:v>
                </c:pt>
                <c:pt idx="2">
                  <c:v>1388525.64216</c:v>
                </c:pt>
                <c:pt idx="3">
                  <c:v>1063453.57067</c:v>
                </c:pt>
                <c:pt idx="4">
                  <c:v>1249243.91346</c:v>
                </c:pt>
                <c:pt idx="5">
                  <c:v>1314435.6159699999</c:v>
                </c:pt>
                <c:pt idx="6">
                  <c:v>1146204.7811499999</c:v>
                </c:pt>
                <c:pt idx="7">
                  <c:v>1338925.8537900001</c:v>
                </c:pt>
                <c:pt idx="8">
                  <c:v>1372398.87558</c:v>
                </c:pt>
                <c:pt idx="9">
                  <c:v>1315292.1837800001</c:v>
                </c:pt>
                <c:pt idx="10">
                  <c:v>1164591.63481</c:v>
                </c:pt>
                <c:pt idx="11">
                  <c:v>1349122.6134200001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E-42B5-9807-8FD69DC2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1424"/>
        <c:axId val="-1951195024"/>
      </c:lineChart>
      <c:catAx>
        <c:axId val="-195118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50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1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'2002_2024_AYLIK_IHR'!$A$60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'2002_2024_AYLIK_IHR'!$C$60:$N$60</c:f>
              <c:numCache>
                <c:formatCode>#,##0</c:formatCode>
                <c:ptCount val="12"/>
                <c:pt idx="0">
                  <c:v>446519.18702000001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7A4-9D91-862489D728A2}"/>
            </c:ext>
          </c:extLst>
        </c:ser>
        <c:ser>
          <c:idx val="0"/>
          <c:order val="1"/>
          <c:tx>
            <c:strRef>
              <c:f>'2002_2024_AYLIK_IHR'!$A$61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'2002_2024_AYLIK_IHR'!$C$61:$N$61</c:f>
              <c:numCache>
                <c:formatCode>#,##0</c:formatCode>
                <c:ptCount val="12"/>
                <c:pt idx="0">
                  <c:v>441308.16873999999</c:v>
                </c:pt>
                <c:pt idx="1">
                  <c:v>397254.84522000002</c:v>
                </c:pt>
                <c:pt idx="2">
                  <c:v>478851.44981999998</c:v>
                </c:pt>
                <c:pt idx="3">
                  <c:v>467161.27383999998</c:v>
                </c:pt>
                <c:pt idx="4">
                  <c:v>546205.85152999999</c:v>
                </c:pt>
                <c:pt idx="5">
                  <c:v>482339.12163000001</c:v>
                </c:pt>
                <c:pt idx="6">
                  <c:v>462882.70361000003</c:v>
                </c:pt>
                <c:pt idx="7">
                  <c:v>495647.29329</c:v>
                </c:pt>
                <c:pt idx="8">
                  <c:v>487058.71519999998</c:v>
                </c:pt>
                <c:pt idx="9">
                  <c:v>498762.08964000002</c:v>
                </c:pt>
                <c:pt idx="10">
                  <c:v>481261.43225999997</c:v>
                </c:pt>
                <c:pt idx="11">
                  <c:v>506848.06362999999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2-47A4-9D91-862489D7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9040"/>
        <c:axId val="-1951189584"/>
      </c:lineChart>
      <c:catAx>
        <c:axId val="-195118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9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'2002_2024_AYLIK_IHR'!$A$82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'2002_2024_AYLIK_IHR'!$C$82:$N$82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19904331.120000001</c:v>
                </c:pt>
                <c:pt idx="2">
                  <c:v>22609642.478</c:v>
                </c:pt>
                <c:pt idx="3">
                  <c:v>23330991.125</c:v>
                </c:pt>
                <c:pt idx="4">
                  <c:v>18931811.633000001</c:v>
                </c:pt>
                <c:pt idx="5">
                  <c:v>23359482.375999998</c:v>
                </c:pt>
                <c:pt idx="6">
                  <c:v>18536547.530999999</c:v>
                </c:pt>
                <c:pt idx="7">
                  <c:v>21275849.662</c:v>
                </c:pt>
                <c:pt idx="8">
                  <c:v>22596774.302000001</c:v>
                </c:pt>
                <c:pt idx="9">
                  <c:v>21300785.131999999</c:v>
                </c:pt>
                <c:pt idx="10">
                  <c:v>21871038.612</c:v>
                </c:pt>
                <c:pt idx="11">
                  <c:v>22898748.625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9-4A68-A978-839CDC97D32B}"/>
            </c:ext>
          </c:extLst>
        </c:ser>
        <c:ser>
          <c:idx val="1"/>
          <c:order val="1"/>
          <c:tx>
            <c:strRef>
              <c:f>'2002_2024_AYLIK_IHR'!$A$83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'2002_2024_AYLIK_IHR'!$C$83:$N$83</c:f>
              <c:numCache>
                <c:formatCode>#,##0</c:formatCode>
                <c:ptCount val="12"/>
                <c:pt idx="0">
                  <c:v>19324210.337000001</c:v>
                </c:pt>
                <c:pt idx="1">
                  <c:v>18569904.063000001</c:v>
                </c:pt>
                <c:pt idx="2">
                  <c:v>23561462.715</c:v>
                </c:pt>
                <c:pt idx="3">
                  <c:v>19256321.493000001</c:v>
                </c:pt>
                <c:pt idx="4">
                  <c:v>21633094.022999998</c:v>
                </c:pt>
                <c:pt idx="5">
                  <c:v>20835748.82</c:v>
                </c:pt>
                <c:pt idx="6">
                  <c:v>19787347.344999999</c:v>
                </c:pt>
                <c:pt idx="7">
                  <c:v>21582835.307999998</c:v>
                </c:pt>
                <c:pt idx="8">
                  <c:v>22439192.401999999</c:v>
                </c:pt>
                <c:pt idx="9">
                  <c:v>22804959.782000002</c:v>
                </c:pt>
                <c:pt idx="10">
                  <c:v>22982254.712000001</c:v>
                </c:pt>
                <c:pt idx="11">
                  <c:v>23000067.239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A68-A978-839CDC97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49760"/>
        <c:axId val="-1907357376"/>
      </c:lineChart>
      <c:catAx>
        <c:axId val="-1907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7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'2002_2024_AYLIK_IHR'!$C$38:$N$38</c:f>
              <c:numCache>
                <c:formatCode>#,##0</c:formatCode>
                <c:ptCount val="12"/>
                <c:pt idx="0">
                  <c:v>174293.5287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47A6-A84C-773D7A30B069}"/>
            </c:ext>
          </c:extLst>
        </c:ser>
        <c:ser>
          <c:idx val="0"/>
          <c:order val="1"/>
          <c:tx>
            <c:strRef>
              <c:f>'2002_2024_AYLIK_IHR'!$A$39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'2002_2024_AYLIK_IHR'!$C$39:$N$39</c:f>
              <c:numCache>
                <c:formatCode>#,##0</c:formatCode>
                <c:ptCount val="12"/>
                <c:pt idx="0">
                  <c:v>20511.080989999999</c:v>
                </c:pt>
                <c:pt idx="1">
                  <c:v>48988.009310000001</c:v>
                </c:pt>
                <c:pt idx="2">
                  <c:v>108585.76742</c:v>
                </c:pt>
                <c:pt idx="3">
                  <c:v>107987.69313</c:v>
                </c:pt>
                <c:pt idx="4">
                  <c:v>203809.47146</c:v>
                </c:pt>
                <c:pt idx="5">
                  <c:v>185363.21223</c:v>
                </c:pt>
                <c:pt idx="6">
                  <c:v>202576.08718999999</c:v>
                </c:pt>
                <c:pt idx="7">
                  <c:v>304348.46383999998</c:v>
                </c:pt>
                <c:pt idx="8">
                  <c:v>179322.18877000001</c:v>
                </c:pt>
                <c:pt idx="9">
                  <c:v>96963.818669999993</c:v>
                </c:pt>
                <c:pt idx="10">
                  <c:v>259258.75424000001</c:v>
                </c:pt>
                <c:pt idx="11">
                  <c:v>223264.79871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47A6-A84C-773D7A30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3936"/>
        <c:axId val="-1951194480"/>
      </c:lineChart>
      <c:catAx>
        <c:axId val="-195119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448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39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'2002_2024_AYLIK_IHR'!$C$52:$N$52</c:f>
              <c:numCache>
                <c:formatCode>#,##0</c:formatCode>
                <c:ptCount val="12"/>
                <c:pt idx="0">
                  <c:v>330248.44928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6-452E-B66D-1EF371E00EB6}"/>
            </c:ext>
          </c:extLst>
        </c:ser>
        <c:ser>
          <c:idx val="0"/>
          <c:order val="1"/>
          <c:tx>
            <c:strRef>
              <c:f>'2002_2024_AYLIK_IHR'!$A$53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'2002_2024_AYLIK_IHR'!$C$53:$N$53</c:f>
              <c:numCache>
                <c:formatCode>#,##0</c:formatCode>
                <c:ptCount val="12"/>
                <c:pt idx="0">
                  <c:v>278884.94871000003</c:v>
                </c:pt>
                <c:pt idx="1">
                  <c:v>287110.67463999998</c:v>
                </c:pt>
                <c:pt idx="2">
                  <c:v>505697.54947999999</c:v>
                </c:pt>
                <c:pt idx="3">
                  <c:v>417259.74021999998</c:v>
                </c:pt>
                <c:pt idx="4">
                  <c:v>549934.81740000006</c:v>
                </c:pt>
                <c:pt idx="5">
                  <c:v>332633.21338999999</c:v>
                </c:pt>
                <c:pt idx="6">
                  <c:v>657172.97959999996</c:v>
                </c:pt>
                <c:pt idx="7">
                  <c:v>375762.79655000003</c:v>
                </c:pt>
                <c:pt idx="8">
                  <c:v>430282.38802000001</c:v>
                </c:pt>
                <c:pt idx="9">
                  <c:v>509992.53152000002</c:v>
                </c:pt>
                <c:pt idx="10">
                  <c:v>481780.40470999997</c:v>
                </c:pt>
                <c:pt idx="11">
                  <c:v>718800.87997000001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452E-B66D-1EF371E0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6864"/>
        <c:axId val="-1951186320"/>
      </c:lineChart>
      <c:catAx>
        <c:axId val="-195118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6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'2002_2024_AYLIK_IHR'!$C$54:$N$54</c:f>
              <c:numCache>
                <c:formatCode>#,##0</c:formatCode>
                <c:ptCount val="12"/>
                <c:pt idx="0">
                  <c:v>549438.71756999998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3-42DA-9FF3-1F19EFE6F72D}"/>
            </c:ext>
          </c:extLst>
        </c:ser>
        <c:ser>
          <c:idx val="0"/>
          <c:order val="1"/>
          <c:tx>
            <c:strRef>
              <c:f>'2002_2024_AYLIK_IHR'!$A$55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'2002_2024_AYLIK_IHR'!$C$55:$N$55</c:f>
              <c:numCache>
                <c:formatCode>#,##0</c:formatCode>
                <c:ptCount val="12"/>
                <c:pt idx="0">
                  <c:v>525223.39653999999</c:v>
                </c:pt>
                <c:pt idx="1">
                  <c:v>565894.76786000002</c:v>
                </c:pt>
                <c:pt idx="2">
                  <c:v>673504.07773999998</c:v>
                </c:pt>
                <c:pt idx="3">
                  <c:v>560370.72014999995</c:v>
                </c:pt>
                <c:pt idx="4">
                  <c:v>637643.82606999995</c:v>
                </c:pt>
                <c:pt idx="5">
                  <c:v>616450.05578000005</c:v>
                </c:pt>
                <c:pt idx="6">
                  <c:v>568960.94658999995</c:v>
                </c:pt>
                <c:pt idx="7">
                  <c:v>600994.62872000004</c:v>
                </c:pt>
                <c:pt idx="8">
                  <c:v>604767.84473999997</c:v>
                </c:pt>
                <c:pt idx="9">
                  <c:v>610604.45770000003</c:v>
                </c:pt>
                <c:pt idx="10">
                  <c:v>606130.01775999996</c:v>
                </c:pt>
                <c:pt idx="11">
                  <c:v>597799.64628999995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3-42DA-9FF3-1F19EFE6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366768"/>
        <c:axId val="-1908358064"/>
      </c:lineChart>
      <c:catAx>
        <c:axId val="-190836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5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358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66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'2002_2024_AYLIK_IHR'!$C$3:$N$3</c:f>
              <c:numCache>
                <c:formatCode>#,##0</c:formatCode>
                <c:ptCount val="12"/>
                <c:pt idx="0">
                  <c:v>2858967.7423999994</c:v>
                </c:pt>
                <c:pt idx="1">
                  <c:v>2543522.7646400002</c:v>
                </c:pt>
                <c:pt idx="2">
                  <c:v>3180699.4807899995</c:v>
                </c:pt>
                <c:pt idx="3">
                  <c:v>2551872.3222099999</c:v>
                </c:pt>
                <c:pt idx="4">
                  <c:v>2885334.1678399993</c:v>
                </c:pt>
                <c:pt idx="5">
                  <c:v>2566602.1154100001</c:v>
                </c:pt>
                <c:pt idx="6">
                  <c:v>2784374.3189099999</c:v>
                </c:pt>
                <c:pt idx="7">
                  <c:v>2803869.3767899997</c:v>
                </c:pt>
                <c:pt idx="8">
                  <c:v>3030785.0972000002</c:v>
                </c:pt>
                <c:pt idx="9">
                  <c:v>3223427.15967</c:v>
                </c:pt>
                <c:pt idx="10">
                  <c:v>3325052.0136999991</c:v>
                </c:pt>
                <c:pt idx="11">
                  <c:v>3389794.7026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0-435C-89ED-3527757BB3FD}"/>
            </c:ext>
          </c:extLst>
        </c:ser>
        <c:ser>
          <c:idx val="1"/>
          <c:order val="1"/>
          <c:tx>
            <c:strRef>
              <c:f>'2002_2024_AYLIK_IHR'!$A$2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'2002_2024_AYLIK_IHR'!$C$2:$N$2</c:f>
              <c:numCache>
                <c:formatCode>#,##0</c:formatCode>
                <c:ptCount val="12"/>
                <c:pt idx="0">
                  <c:v>3123678.25936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35C-89ED-3527757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62272"/>
        <c:axId val="-1907349216"/>
      </c:lineChart>
      <c:catAx>
        <c:axId val="-19073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9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2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2009-2024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'2002_2024_AYLIK_IHR'!$C$69:$N$69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5-4CDB-95E4-8E6D668BA313}"/>
            </c:ext>
          </c:extLst>
        </c:ser>
        <c:ser>
          <c:idx val="6"/>
          <c:order val="1"/>
          <c:tx>
            <c:strRef>
              <c:f>'2002_2024_AYLIK_IHR'!$A$70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'2002_2024_AYLIK_IHR'!$C$70:$N$70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5-4CDB-95E4-8E6D668BA313}"/>
            </c:ext>
          </c:extLst>
        </c:ser>
        <c:ser>
          <c:idx val="7"/>
          <c:order val="2"/>
          <c:tx>
            <c:strRef>
              <c:f>'2002_2024_AYLIK_IHR'!$A$71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'2002_2024_AYLIK_IHR'!$C$71:$N$71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5-4CDB-95E4-8E6D668BA313}"/>
            </c:ext>
          </c:extLst>
        </c:ser>
        <c:ser>
          <c:idx val="0"/>
          <c:order val="3"/>
          <c:tx>
            <c:strRef>
              <c:f>'2002_2024_AYLIK_IHR'!$A$72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'2002_2024_AYLIK_IHR'!$C$72:$N$72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5-4CDB-95E4-8E6D668BA313}"/>
            </c:ext>
          </c:extLst>
        </c:ser>
        <c:ser>
          <c:idx val="3"/>
          <c:order val="4"/>
          <c:tx>
            <c:strRef>
              <c:f>'2002_2024_AYLIK_IHR'!$A$73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'2002_2024_AYLIK_IHR'!$C$73:$N$73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5-4CDB-95E4-8E6D668BA313}"/>
            </c:ext>
          </c:extLst>
        </c:ser>
        <c:ser>
          <c:idx val="4"/>
          <c:order val="5"/>
          <c:tx>
            <c:strRef>
              <c:f>'2002_2024_AYLIK_IHR'!$A$74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'2002_2024_AYLIK_IHR'!$C$74:$N$74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5-4CDB-95E4-8E6D668BA313}"/>
            </c:ext>
          </c:extLst>
        </c:ser>
        <c:ser>
          <c:idx val="1"/>
          <c:order val="6"/>
          <c:tx>
            <c:strRef>
              <c:f>'2002_2024_AYLIK_IHR'!$A$75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'2002_2024_AYLIK_IHR'!$C$75:$N$75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5-4CDB-95E4-8E6D668BA313}"/>
            </c:ext>
          </c:extLst>
        </c:ser>
        <c:ser>
          <c:idx val="2"/>
          <c:order val="7"/>
          <c:tx>
            <c:strRef>
              <c:f>'2002_2024_AYLIK_IHR'!$A$76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'2002_2024_AYLIK_IHR'!$C$76:$N$76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E5-4CDB-95E4-8E6D668BA313}"/>
            </c:ext>
          </c:extLst>
        </c:ser>
        <c:ser>
          <c:idx val="8"/>
          <c:order val="8"/>
          <c:tx>
            <c:strRef>
              <c:f>'2002_2024_AYLIK_IHR'!$A$77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'2002_2024_AYLIK_IHR'!$C$77:$N$77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E5-4CDB-95E4-8E6D668BA313}"/>
            </c:ext>
          </c:extLst>
        </c:ser>
        <c:ser>
          <c:idx val="9"/>
          <c:order val="9"/>
          <c:tx>
            <c:strRef>
              <c:f>'2002_2024_AYLIK_IHR'!$A$78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'2002_2024_AYLIK_IHR'!$C$78:$N$78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E5-4CDB-95E4-8E6D668BA313}"/>
            </c:ext>
          </c:extLst>
        </c:ser>
        <c:ser>
          <c:idx val="10"/>
          <c:order val="10"/>
          <c:tx>
            <c:strRef>
              <c:f>'2002_2024_AYLIK_IHR'!$A$79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'2002_2024_AYLIK_IHR'!$C$79:$N$79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E5-4CDB-95E4-8E6D668BA313}"/>
            </c:ext>
          </c:extLst>
        </c:ser>
        <c:ser>
          <c:idx val="11"/>
          <c:order val="11"/>
          <c:tx>
            <c:strRef>
              <c:f>'2002_2024_AYLIK_IHR'!$A$81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'2002_2024_AYLIK_IHR'!$C$81:$N$81</c:f>
              <c:numCache>
                <c:formatCode>#,##0</c:formatCode>
                <c:ptCount val="12"/>
                <c:pt idx="0">
                  <c:v>15306487.643915899</c:v>
                </c:pt>
                <c:pt idx="1">
                  <c:v>15777151.373676499</c:v>
                </c:pt>
                <c:pt idx="2">
                  <c:v>18125533.345878098</c:v>
                </c:pt>
                <c:pt idx="3">
                  <c:v>18106582.520971801</c:v>
                </c:pt>
                <c:pt idx="4">
                  <c:v>18587253.5966384</c:v>
                </c:pt>
                <c:pt idx="5">
                  <c:v>19036800.670268498</c:v>
                </c:pt>
                <c:pt idx="6">
                  <c:v>19020902.292177301</c:v>
                </c:pt>
                <c:pt idx="7">
                  <c:v>18681996.8976386</c:v>
                </c:pt>
                <c:pt idx="8">
                  <c:v>19984264.497713201</c:v>
                </c:pt>
                <c:pt idx="9">
                  <c:v>21100833.1277362</c:v>
                </c:pt>
                <c:pt idx="10">
                  <c:v>20749365.9948617</c:v>
                </c:pt>
                <c:pt idx="11">
                  <c:v>21316881.481321499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E5-4CDB-95E4-8E6D668BA313}"/>
            </c:ext>
          </c:extLst>
        </c:ser>
        <c:ser>
          <c:idx val="12"/>
          <c:order val="12"/>
          <c:tx>
            <c:strRef>
              <c:f>'2002_2024_AYLIK_IHR'!$A$82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'2002_2024_AYLIK_IHR'!$C$82:$N$82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19904331.120000001</c:v>
                </c:pt>
                <c:pt idx="2">
                  <c:v>22609642.478</c:v>
                </c:pt>
                <c:pt idx="3">
                  <c:v>23330991.125</c:v>
                </c:pt>
                <c:pt idx="4">
                  <c:v>18931811.633000001</c:v>
                </c:pt>
                <c:pt idx="5">
                  <c:v>23359482.375999998</c:v>
                </c:pt>
                <c:pt idx="6">
                  <c:v>18536547.530999999</c:v>
                </c:pt>
                <c:pt idx="7">
                  <c:v>21275849.662</c:v>
                </c:pt>
                <c:pt idx="8">
                  <c:v>22596774.302000001</c:v>
                </c:pt>
                <c:pt idx="9">
                  <c:v>21300785.131999999</c:v>
                </c:pt>
                <c:pt idx="10">
                  <c:v>21871038.612</c:v>
                </c:pt>
                <c:pt idx="11">
                  <c:v>22898748.625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E5-4CDB-95E4-8E6D668BA313}"/>
            </c:ext>
          </c:extLst>
        </c:ser>
        <c:ser>
          <c:idx val="13"/>
          <c:order val="13"/>
          <c:tx>
            <c:strRef>
              <c:f>'2002_2024_AYLIK_IHR'!$A$83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val>
            <c:numRef>
              <c:f>'2002_2024_AYLIK_IHR'!$C$83:$N$83</c:f>
              <c:numCache>
                <c:formatCode>#,##0</c:formatCode>
                <c:ptCount val="12"/>
                <c:pt idx="0">
                  <c:v>19324210.337000001</c:v>
                </c:pt>
                <c:pt idx="1">
                  <c:v>18569904.063000001</c:v>
                </c:pt>
                <c:pt idx="2">
                  <c:v>23561462.715</c:v>
                </c:pt>
                <c:pt idx="3">
                  <c:v>19256321.493000001</c:v>
                </c:pt>
                <c:pt idx="4">
                  <c:v>21633094.022999998</c:v>
                </c:pt>
                <c:pt idx="5">
                  <c:v>20835748.82</c:v>
                </c:pt>
                <c:pt idx="6">
                  <c:v>19787347.344999999</c:v>
                </c:pt>
                <c:pt idx="7">
                  <c:v>21582835.307999998</c:v>
                </c:pt>
                <c:pt idx="8">
                  <c:v>22439192.401999999</c:v>
                </c:pt>
                <c:pt idx="9">
                  <c:v>22804959.782000002</c:v>
                </c:pt>
                <c:pt idx="10">
                  <c:v>22982254.712000001</c:v>
                </c:pt>
                <c:pt idx="11">
                  <c:v>23000067.239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E5-4CDB-95E4-8E6D668BA313}"/>
            </c:ext>
          </c:extLst>
        </c:ser>
        <c:ser>
          <c:idx val="14"/>
          <c:order val="14"/>
          <c:tx>
            <c:strRef>
              <c:f>'2002_2024_AYLIK_IHR'!$A$84</c:f>
              <c:strCache>
                <c:ptCount val="1"/>
                <c:pt idx="0">
                  <c:v>2024</c:v>
                </c:pt>
              </c:strCache>
            </c:strRef>
          </c:tx>
          <c:marker>
            <c:symbol val="none"/>
          </c:marker>
          <c:val>
            <c:numRef>
              <c:f>'2002_2024_AYLIK_IHR'!$C$84:$N$84</c:f>
              <c:numCache>
                <c:formatCode>#,##0</c:formatCode>
                <c:ptCount val="12"/>
                <c:pt idx="0">
                  <c:v>20028203.897999998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9-4024-98C6-37C96854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56832"/>
        <c:axId val="-1907355200"/>
      </c:lineChart>
      <c:catAx>
        <c:axId val="-19073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6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2596071733561052E-2"/>
          <c:h val="0.696022557991061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2002-2023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'2002_2024_AYLIK_IHR'!$A$62:$A$83</c:f>
              <c:strCach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'2002_2024_AYLIK_IHR'!$A$62:$A$83</c:f>
              <c:numCache>
                <c:formatCode>General</c:formatCod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numCache>
            </c:numRef>
          </c:cat>
          <c:val>
            <c:numRef>
              <c:f>'2002_2024_AYLIK_IHR'!$O$62:$O$83</c:f>
              <c:numCache>
                <c:formatCode>#,##0</c:formatCode>
                <c:ptCount val="22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225794053.44279772</c:v>
                </c:pt>
                <c:pt idx="20">
                  <c:v>254169747.66300002</c:v>
                </c:pt>
                <c:pt idx="21">
                  <c:v>255777398.23900002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F-4C54-B889-9BE2071B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7361184"/>
        <c:axId val="-1907354656"/>
      </c:barChart>
      <c:catAx>
        <c:axId val="-19073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4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11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'2002_2024_AYLIK_IHR'!$C$4:$N$4</c:f>
              <c:numCache>
                <c:formatCode>#,##0</c:formatCode>
                <c:ptCount val="12"/>
                <c:pt idx="0">
                  <c:v>1034455.02205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4-4AD7-8D6F-3E8D49121D16}"/>
            </c:ext>
          </c:extLst>
        </c:ser>
        <c:ser>
          <c:idx val="0"/>
          <c:order val="1"/>
          <c:tx>
            <c:strRef>
              <c:f>'2002_2024_AYLIK_IHR'!$A$5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'2002_2024_AYLIK_IHR'!$C$5:$N$5</c:f>
              <c:numCache>
                <c:formatCode>#,##0</c:formatCode>
                <c:ptCount val="12"/>
                <c:pt idx="0">
                  <c:v>981677.21663000004</c:v>
                </c:pt>
                <c:pt idx="1">
                  <c:v>822140.75999000005</c:v>
                </c:pt>
                <c:pt idx="2">
                  <c:v>1114317.13212</c:v>
                </c:pt>
                <c:pt idx="3">
                  <c:v>857032.33392999996</c:v>
                </c:pt>
                <c:pt idx="4">
                  <c:v>937011.98442999995</c:v>
                </c:pt>
                <c:pt idx="5">
                  <c:v>771907.00292</c:v>
                </c:pt>
                <c:pt idx="6">
                  <c:v>1097284.43964</c:v>
                </c:pt>
                <c:pt idx="7">
                  <c:v>1112843.68074</c:v>
                </c:pt>
                <c:pt idx="8">
                  <c:v>1166985.7955700001</c:v>
                </c:pt>
                <c:pt idx="9">
                  <c:v>1189465.90274</c:v>
                </c:pt>
                <c:pt idx="10">
                  <c:v>1182383.6434899999</c:v>
                </c:pt>
                <c:pt idx="11">
                  <c:v>1130937.38742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4-4AD7-8D6F-3E8D4912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392"/>
        <c:axId val="-1907348672"/>
      </c:lineChart>
      <c:catAx>
        <c:axId val="-190735139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8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'2002_2024_AYLIK_IHR'!$C$6:$N$6</c:f>
              <c:numCache>
                <c:formatCode>#,##0</c:formatCode>
                <c:ptCount val="12"/>
                <c:pt idx="0">
                  <c:v>367112.91563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4-4A2A-8F37-E7F2A36BC1BD}"/>
            </c:ext>
          </c:extLst>
        </c:ser>
        <c:ser>
          <c:idx val="0"/>
          <c:order val="1"/>
          <c:tx>
            <c:strRef>
              <c:f>'2002_2024_AYLIK_IHR'!$A$7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'2002_2024_AYLIK_IHR'!$C$7:$N$7</c:f>
              <c:numCache>
                <c:formatCode>#,##0</c:formatCode>
                <c:ptCount val="12"/>
                <c:pt idx="0">
                  <c:v>324176.46178999997</c:v>
                </c:pt>
                <c:pt idx="1">
                  <c:v>307939.05497</c:v>
                </c:pt>
                <c:pt idx="2">
                  <c:v>306941.33895</c:v>
                </c:pt>
                <c:pt idx="3">
                  <c:v>234938.64133000001</c:v>
                </c:pt>
                <c:pt idx="4">
                  <c:v>248942.20541</c:v>
                </c:pt>
                <c:pt idx="5">
                  <c:v>272479.31365000003</c:v>
                </c:pt>
                <c:pt idx="6">
                  <c:v>197102.69247000001</c:v>
                </c:pt>
                <c:pt idx="7">
                  <c:v>157615.65153999999</c:v>
                </c:pt>
                <c:pt idx="8">
                  <c:v>244195.14021000001</c:v>
                </c:pt>
                <c:pt idx="9">
                  <c:v>313662.79778999998</c:v>
                </c:pt>
                <c:pt idx="10">
                  <c:v>395922.81056000001</c:v>
                </c:pt>
                <c:pt idx="11">
                  <c:v>487869.91532999999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4-4A2A-8F37-E7F2A36B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2480"/>
        <c:axId val="-1907360096"/>
      </c:lineChart>
      <c:catAx>
        <c:axId val="-19073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60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2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'2002_2024_AYLIK_IHR'!$C$8:$N$8</c:f>
              <c:numCache>
                <c:formatCode>#,##0</c:formatCode>
                <c:ptCount val="12"/>
                <c:pt idx="0">
                  <c:v>232816.46895000001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3-4BDD-ACF4-0487D79D0841}"/>
            </c:ext>
          </c:extLst>
        </c:ser>
        <c:ser>
          <c:idx val="0"/>
          <c:order val="1"/>
          <c:tx>
            <c:strRef>
              <c:f>'2002_2024_AYLIK_IHR'!$A$9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'2002_2024_AYLIK_IHR'!$C$9:$N$9</c:f>
              <c:numCache>
                <c:formatCode>#,##0</c:formatCode>
                <c:ptCount val="12"/>
                <c:pt idx="0">
                  <c:v>170441.55046999999</c:v>
                </c:pt>
                <c:pt idx="1">
                  <c:v>170702.45671</c:v>
                </c:pt>
                <c:pt idx="2">
                  <c:v>208485.47463000001</c:v>
                </c:pt>
                <c:pt idx="3">
                  <c:v>168426.20799</c:v>
                </c:pt>
                <c:pt idx="4">
                  <c:v>185263.85227</c:v>
                </c:pt>
                <c:pt idx="5">
                  <c:v>169846.2512</c:v>
                </c:pt>
                <c:pt idx="6">
                  <c:v>185583.39082999999</c:v>
                </c:pt>
                <c:pt idx="7">
                  <c:v>222140.16844000001</c:v>
                </c:pt>
                <c:pt idx="8">
                  <c:v>218653.61679</c:v>
                </c:pt>
                <c:pt idx="9">
                  <c:v>238850.31940000001</c:v>
                </c:pt>
                <c:pt idx="10">
                  <c:v>230103.03571</c:v>
                </c:pt>
                <c:pt idx="11">
                  <c:v>247565.54407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3-4BDD-ACF4-0487D79D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63904"/>
        <c:axId val="-1907359552"/>
      </c:lineChart>
      <c:catAx>
        <c:axId val="-1907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9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3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71438</xdr:colOff>
      <xdr:row>0</xdr:row>
      <xdr:rowOff>0</xdr:rowOff>
    </xdr:from>
    <xdr:to>
      <xdr:col>0</xdr:col>
      <xdr:colOff>3452812</xdr:colOff>
      <xdr:row>3</xdr:row>
      <xdr:rowOff>119062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8" y="0"/>
          <a:ext cx="3381374" cy="78581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35719</xdr:colOff>
      <xdr:row>0</xdr:row>
      <xdr:rowOff>0</xdr:rowOff>
    </xdr:from>
    <xdr:to>
      <xdr:col>1</xdr:col>
      <xdr:colOff>440530</xdr:colOff>
      <xdr:row>3</xdr:row>
      <xdr:rowOff>119062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9" y="0"/>
          <a:ext cx="3381374" cy="785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0</xdr:rowOff>
    </xdr:from>
    <xdr:to>
      <xdr:col>0</xdr:col>
      <xdr:colOff>3036307</xdr:colOff>
      <xdr:row>3</xdr:row>
      <xdr:rowOff>142873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3" y="0"/>
          <a:ext cx="3012494" cy="6429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23813</xdr:rowOff>
    </xdr:from>
    <xdr:to>
      <xdr:col>2</xdr:col>
      <xdr:colOff>380999</xdr:colOff>
      <xdr:row>3</xdr:row>
      <xdr:rowOff>142875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3"/>
          <a:ext cx="3381374" cy="785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476250</xdr:colOff>
      <xdr:row>3</xdr:row>
      <xdr:rowOff>49905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05050" cy="5356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38098</xdr:colOff>
      <xdr:row>22</xdr:row>
      <xdr:rowOff>38100</xdr:rowOff>
    </xdr:from>
    <xdr:to>
      <xdr:col>13</xdr:col>
      <xdr:colOff>190499</xdr:colOff>
      <xdr:row>69</xdr:row>
      <xdr:rowOff>120650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5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H3" sqref="H3"/>
    </sheetView>
  </sheetViews>
  <sheetFormatPr defaultColWidth="9.21875" defaultRowHeight="13.2" x14ac:dyDescent="0.25"/>
  <cols>
    <col min="1" max="1" width="52.21875" style="1" customWidth="1"/>
    <col min="2" max="2" width="17.777343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77734375" style="1" bestFit="1" customWidth="1"/>
    <col min="8" max="8" width="10.21875" style="1" bestFit="1" customWidth="1"/>
    <col min="9" max="9" width="13.5546875" style="1" bestFit="1" customWidth="1"/>
    <col min="10" max="11" width="18.77734375" style="1" bestFit="1" customWidth="1"/>
    <col min="12" max="13" width="9.44140625" style="1" bestFit="1" customWidth="1"/>
    <col min="14" max="16384" width="9.21875" style="1"/>
  </cols>
  <sheetData>
    <row r="1" spans="1:13" ht="24.6" x14ac:dyDescent="0.4">
      <c r="B1" s="149" t="s">
        <v>219</v>
      </c>
      <c r="C1" s="149"/>
      <c r="D1" s="149"/>
      <c r="E1" s="149"/>
      <c r="F1" s="149"/>
      <c r="G1" s="149"/>
      <c r="H1" s="149"/>
      <c r="I1" s="149"/>
      <c r="J1" s="149"/>
      <c r="K1" s="68"/>
      <c r="L1" s="68"/>
      <c r="M1" s="68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6" t="s">
        <v>220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8"/>
    </row>
    <row r="6" spans="1:13" ht="17.399999999999999" x14ac:dyDescent="0.25">
      <c r="A6" s="3"/>
      <c r="B6" s="145" t="s">
        <v>123</v>
      </c>
      <c r="C6" s="145"/>
      <c r="D6" s="145"/>
      <c r="E6" s="145"/>
      <c r="F6" s="145" t="s">
        <v>124</v>
      </c>
      <c r="G6" s="145"/>
      <c r="H6" s="145"/>
      <c r="I6" s="145"/>
      <c r="J6" s="145" t="s">
        <v>104</v>
      </c>
      <c r="K6" s="145"/>
      <c r="L6" s="145"/>
      <c r="M6" s="145"/>
    </row>
    <row r="7" spans="1:13" ht="28.2" x14ac:dyDescent="0.3">
      <c r="A7" s="4" t="s">
        <v>1</v>
      </c>
      <c r="B7" s="5">
        <v>2023</v>
      </c>
      <c r="C7" s="6">
        <v>2024</v>
      </c>
      <c r="D7" s="7" t="s">
        <v>117</v>
      </c>
      <c r="E7" s="7" t="s">
        <v>118</v>
      </c>
      <c r="F7" s="5">
        <v>2023</v>
      </c>
      <c r="G7" s="6">
        <v>2024</v>
      </c>
      <c r="H7" s="7" t="s">
        <v>117</v>
      </c>
      <c r="I7" s="7" t="s">
        <v>118</v>
      </c>
      <c r="J7" s="5" t="s">
        <v>125</v>
      </c>
      <c r="K7" s="5" t="s">
        <v>126</v>
      </c>
      <c r="L7" s="7" t="s">
        <v>117</v>
      </c>
      <c r="M7" s="7" t="s">
        <v>118</v>
      </c>
    </row>
    <row r="8" spans="1:13" ht="16.8" x14ac:dyDescent="0.3">
      <c r="A8" s="84" t="s">
        <v>2</v>
      </c>
      <c r="B8" s="8">
        <f>B9+B18+B20</f>
        <v>2858967.7423999994</v>
      </c>
      <c r="C8" s="8">
        <f>C9+C18+C20</f>
        <v>3123678.25936</v>
      </c>
      <c r="D8" s="10">
        <f t="shared" ref="D8:D45" si="0">(C8-B8)/B8*100</f>
        <v>9.258954308375154</v>
      </c>
      <c r="E8" s="10">
        <f t="shared" ref="E8:E43" si="1">C8/C$43*100</f>
        <v>18.153000225830876</v>
      </c>
      <c r="F8" s="8">
        <f>F9+F18+F20</f>
        <v>2858967.7423999994</v>
      </c>
      <c r="G8" s="8">
        <f>G9+G18+G20</f>
        <v>3123678.25936</v>
      </c>
      <c r="H8" s="10">
        <f t="shared" ref="H8:H45" si="2">(G8-F8)/F8*100</f>
        <v>9.258954308375154</v>
      </c>
      <c r="I8" s="10">
        <f t="shared" ref="I8:I43" si="3">G8/G$43*100</f>
        <v>18.153000225830876</v>
      </c>
      <c r="J8" s="8">
        <f>J9+J18+J20</f>
        <v>34521359.137669995</v>
      </c>
      <c r="K8" s="8">
        <f>K9+K18+K20</f>
        <v>35409011.779119998</v>
      </c>
      <c r="L8" s="10">
        <f t="shared" ref="L8:L45" si="4">(K8-J8)/J8*100</f>
        <v>2.5713142924358063</v>
      </c>
      <c r="M8" s="10">
        <f t="shared" ref="M8:M43" si="5">K8/K$43*100</f>
        <v>15.955592406850325</v>
      </c>
    </row>
    <row r="9" spans="1:13" ht="15.6" x14ac:dyDescent="0.3">
      <c r="A9" s="9" t="s">
        <v>3</v>
      </c>
      <c r="B9" s="8">
        <f>B10+B11+B12+B13+B14+B15+B16+B17</f>
        <v>1964877.9559399995</v>
      </c>
      <c r="C9" s="8">
        <f>C10+C11+C12+C13+C14+C15+C16+C17</f>
        <v>2163843.6756500001</v>
      </c>
      <c r="D9" s="10">
        <f t="shared" si="0"/>
        <v>10.126110841058072</v>
      </c>
      <c r="E9" s="10">
        <f t="shared" si="1"/>
        <v>12.575000198895378</v>
      </c>
      <c r="F9" s="8">
        <f>F10+F11+F12+F13+F14+F15+F16+F17</f>
        <v>1964877.9559399995</v>
      </c>
      <c r="G9" s="8">
        <f>G10+G11+G12+G13+G14+G15+G16+G17</f>
        <v>2163843.6756500001</v>
      </c>
      <c r="H9" s="10">
        <f t="shared" si="2"/>
        <v>10.126110841058072</v>
      </c>
      <c r="I9" s="10">
        <f t="shared" si="3"/>
        <v>12.575000198895378</v>
      </c>
      <c r="J9" s="8">
        <f>J10+J11+J12+J13+J14+J15+J16+J17</f>
        <v>21986433.058060002</v>
      </c>
      <c r="K9" s="8">
        <f>K10+K11+K12+K13+K14+K15+K16+K17</f>
        <v>23874941.950759999</v>
      </c>
      <c r="L9" s="10">
        <f t="shared" si="4"/>
        <v>8.58942825201785</v>
      </c>
      <c r="M9" s="10">
        <f t="shared" si="5"/>
        <v>10.758245524608814</v>
      </c>
    </row>
    <row r="10" spans="1:13" ht="13.8" x14ac:dyDescent="0.25">
      <c r="A10" s="11" t="s">
        <v>127</v>
      </c>
      <c r="B10" s="12">
        <v>981677.21663000004</v>
      </c>
      <c r="C10" s="12">
        <v>1034455.02205</v>
      </c>
      <c r="D10" s="13">
        <f t="shared" si="0"/>
        <v>5.376289122934006</v>
      </c>
      <c r="E10" s="13">
        <f t="shared" si="1"/>
        <v>6.0116505893705554</v>
      </c>
      <c r="F10" s="12">
        <v>981677.21663000004</v>
      </c>
      <c r="G10" s="12">
        <v>1034455.02205</v>
      </c>
      <c r="H10" s="13">
        <f t="shared" si="2"/>
        <v>5.376289122934006</v>
      </c>
      <c r="I10" s="13">
        <f t="shared" si="3"/>
        <v>6.0116505893705554</v>
      </c>
      <c r="J10" s="12">
        <v>11613253.184289999</v>
      </c>
      <c r="K10" s="12">
        <v>12416765.085039999</v>
      </c>
      <c r="L10" s="13">
        <f t="shared" si="4"/>
        <v>6.9189217525797391</v>
      </c>
      <c r="M10" s="13">
        <f t="shared" si="5"/>
        <v>5.5950966365385568</v>
      </c>
    </row>
    <row r="11" spans="1:13" ht="13.8" x14ac:dyDescent="0.25">
      <c r="A11" s="11" t="s">
        <v>128</v>
      </c>
      <c r="B11" s="12">
        <v>324176.46178999997</v>
      </c>
      <c r="C11" s="12">
        <v>367112.91563</v>
      </c>
      <c r="D11" s="13">
        <f t="shared" si="0"/>
        <v>13.244778354023145</v>
      </c>
      <c r="E11" s="13">
        <f t="shared" si="1"/>
        <v>2.1334466251022368</v>
      </c>
      <c r="F11" s="12">
        <v>324176.46178999997</v>
      </c>
      <c r="G11" s="12">
        <v>367112.91563</v>
      </c>
      <c r="H11" s="13">
        <f t="shared" si="2"/>
        <v>13.244778354023145</v>
      </c>
      <c r="I11" s="13">
        <f t="shared" si="3"/>
        <v>2.1334466251022368</v>
      </c>
      <c r="J11" s="12">
        <v>2991704.8441699999</v>
      </c>
      <c r="K11" s="12">
        <v>3534722.4778399998</v>
      </c>
      <c r="L11" s="13">
        <f t="shared" si="4"/>
        <v>18.150775626418834</v>
      </c>
      <c r="M11" s="13">
        <f t="shared" si="5"/>
        <v>1.5927750675325032</v>
      </c>
    </row>
    <row r="12" spans="1:13" ht="13.8" x14ac:dyDescent="0.25">
      <c r="A12" s="11" t="s">
        <v>129</v>
      </c>
      <c r="B12" s="12">
        <v>170441.55046999999</v>
      </c>
      <c r="C12" s="12">
        <v>232816.46895000001</v>
      </c>
      <c r="D12" s="13">
        <f t="shared" si="0"/>
        <v>36.596075492154625</v>
      </c>
      <c r="E12" s="13">
        <f t="shared" si="1"/>
        <v>1.3529938305145464</v>
      </c>
      <c r="F12" s="12">
        <v>170441.55046999999</v>
      </c>
      <c r="G12" s="12">
        <v>232816.46895000001</v>
      </c>
      <c r="H12" s="13">
        <f t="shared" si="2"/>
        <v>36.596075492154625</v>
      </c>
      <c r="I12" s="13">
        <f t="shared" si="3"/>
        <v>1.3529938305145464</v>
      </c>
      <c r="J12" s="12">
        <v>2521508.4857200002</v>
      </c>
      <c r="K12" s="12">
        <v>2478436.7869899999</v>
      </c>
      <c r="L12" s="13">
        <f t="shared" si="4"/>
        <v>-1.7081718730643674</v>
      </c>
      <c r="M12" s="13">
        <f t="shared" si="5"/>
        <v>1.1168040335617337</v>
      </c>
    </row>
    <row r="13" spans="1:13" ht="13.8" x14ac:dyDescent="0.25">
      <c r="A13" s="11" t="s">
        <v>130</v>
      </c>
      <c r="B13" s="12">
        <v>127494.39947999999</v>
      </c>
      <c r="C13" s="12">
        <v>160915.73181</v>
      </c>
      <c r="D13" s="13">
        <f t="shared" si="0"/>
        <v>26.213961135793106</v>
      </c>
      <c r="E13" s="13">
        <f t="shared" si="1"/>
        <v>0.93514858872986684</v>
      </c>
      <c r="F13" s="12">
        <v>127494.39947999999</v>
      </c>
      <c r="G13" s="12">
        <v>160915.73181</v>
      </c>
      <c r="H13" s="13">
        <f t="shared" si="2"/>
        <v>26.213961135793106</v>
      </c>
      <c r="I13" s="13">
        <f t="shared" si="3"/>
        <v>0.93514858872986684</v>
      </c>
      <c r="J13" s="12">
        <v>1576647.85246</v>
      </c>
      <c r="K13" s="12">
        <v>1642675.1450499999</v>
      </c>
      <c r="L13" s="13">
        <f t="shared" si="4"/>
        <v>4.187827515635747</v>
      </c>
      <c r="M13" s="13">
        <f t="shared" si="5"/>
        <v>0.74020295270530467</v>
      </c>
    </row>
    <row r="14" spans="1:13" ht="13.8" x14ac:dyDescent="0.25">
      <c r="A14" s="11" t="s">
        <v>131</v>
      </c>
      <c r="B14" s="12">
        <v>141954.89616</v>
      </c>
      <c r="C14" s="12">
        <v>206553.32733</v>
      </c>
      <c r="D14" s="13">
        <f t="shared" si="0"/>
        <v>45.506307226761592</v>
      </c>
      <c r="E14" s="13">
        <f t="shared" si="1"/>
        <v>1.2003677351955717</v>
      </c>
      <c r="F14" s="12">
        <v>141954.89616</v>
      </c>
      <c r="G14" s="12">
        <v>206553.32733</v>
      </c>
      <c r="H14" s="13">
        <f t="shared" si="2"/>
        <v>45.506307226761592</v>
      </c>
      <c r="I14" s="13">
        <f t="shared" si="3"/>
        <v>1.2003677351955717</v>
      </c>
      <c r="J14" s="12">
        <v>1706873.4826199999</v>
      </c>
      <c r="K14" s="12">
        <v>1930648.65457</v>
      </c>
      <c r="L14" s="13">
        <f t="shared" si="4"/>
        <v>13.110237766803422</v>
      </c>
      <c r="M14" s="13">
        <f t="shared" si="5"/>
        <v>0.8699661884186719</v>
      </c>
    </row>
    <row r="15" spans="1:13" ht="13.8" x14ac:dyDescent="0.25">
      <c r="A15" s="11" t="s">
        <v>132</v>
      </c>
      <c r="B15" s="12">
        <v>119104.41473999999</v>
      </c>
      <c r="C15" s="12">
        <v>83462.100699999995</v>
      </c>
      <c r="D15" s="13">
        <f t="shared" si="0"/>
        <v>-29.925266933056761</v>
      </c>
      <c r="E15" s="13">
        <f t="shared" si="1"/>
        <v>0.48503315868576063</v>
      </c>
      <c r="F15" s="12">
        <v>119104.41473999999</v>
      </c>
      <c r="G15" s="12">
        <v>83462.100699999995</v>
      </c>
      <c r="H15" s="13">
        <f t="shared" si="2"/>
        <v>-29.925266933056761</v>
      </c>
      <c r="I15" s="13">
        <f t="shared" si="3"/>
        <v>0.48503315868576063</v>
      </c>
      <c r="J15" s="12">
        <v>577045.62760999997</v>
      </c>
      <c r="K15" s="12">
        <v>835827.38454999996</v>
      </c>
      <c r="L15" s="13">
        <f t="shared" si="4"/>
        <v>44.845978300159537</v>
      </c>
      <c r="M15" s="13">
        <f t="shared" si="5"/>
        <v>0.37663070501808227</v>
      </c>
    </row>
    <row r="16" spans="1:13" ht="13.8" x14ac:dyDescent="0.25">
      <c r="A16" s="11" t="s">
        <v>133</v>
      </c>
      <c r="B16" s="12">
        <v>86086.110459999996</v>
      </c>
      <c r="C16" s="12">
        <v>64538.762150000002</v>
      </c>
      <c r="D16" s="13">
        <f t="shared" si="0"/>
        <v>-25.029994031397194</v>
      </c>
      <c r="E16" s="13">
        <f t="shared" si="1"/>
        <v>0.37506172742766242</v>
      </c>
      <c r="F16" s="12">
        <v>86086.110459999996</v>
      </c>
      <c r="G16" s="12">
        <v>64538.762150000002</v>
      </c>
      <c r="H16" s="13">
        <f t="shared" si="2"/>
        <v>-25.029994031397194</v>
      </c>
      <c r="I16" s="13">
        <f t="shared" si="3"/>
        <v>0.37506172742766242</v>
      </c>
      <c r="J16" s="12">
        <v>860708.50063000002</v>
      </c>
      <c r="K16" s="12">
        <v>900741.25337000005</v>
      </c>
      <c r="L16" s="13">
        <f t="shared" si="4"/>
        <v>4.6511394636741521</v>
      </c>
      <c r="M16" s="13">
        <f t="shared" si="5"/>
        <v>0.40588142906834868</v>
      </c>
    </row>
    <row r="17" spans="1:13" ht="13.8" x14ac:dyDescent="0.25">
      <c r="A17" s="11" t="s">
        <v>134</v>
      </c>
      <c r="B17" s="12">
        <v>13942.906209999999</v>
      </c>
      <c r="C17" s="12">
        <v>13989.347030000001</v>
      </c>
      <c r="D17" s="13">
        <f t="shared" si="0"/>
        <v>0.33307847948294866</v>
      </c>
      <c r="E17" s="13">
        <f t="shared" si="1"/>
        <v>8.1297943869176589E-2</v>
      </c>
      <c r="F17" s="12">
        <v>13942.906209999999</v>
      </c>
      <c r="G17" s="12">
        <v>13989.347030000001</v>
      </c>
      <c r="H17" s="13">
        <f t="shared" si="2"/>
        <v>0.33307847948294866</v>
      </c>
      <c r="I17" s="13">
        <f t="shared" si="3"/>
        <v>8.1297943869176589E-2</v>
      </c>
      <c r="J17" s="12">
        <v>138691.08056</v>
      </c>
      <c r="K17" s="12">
        <v>135125.16334999999</v>
      </c>
      <c r="L17" s="13">
        <f t="shared" si="4"/>
        <v>-2.5711222348270195</v>
      </c>
      <c r="M17" s="13">
        <f t="shared" si="5"/>
        <v>6.0888511765612774E-2</v>
      </c>
    </row>
    <row r="18" spans="1:13" ht="15.6" x14ac:dyDescent="0.3">
      <c r="A18" s="9" t="s">
        <v>12</v>
      </c>
      <c r="B18" s="8">
        <f>B19</f>
        <v>270948.65119</v>
      </c>
      <c r="C18" s="8">
        <f>C19</f>
        <v>356889.09636000003</v>
      </c>
      <c r="D18" s="10">
        <f t="shared" si="0"/>
        <v>31.71835135275693</v>
      </c>
      <c r="E18" s="10">
        <f t="shared" si="1"/>
        <v>2.0740317372337311</v>
      </c>
      <c r="F18" s="8">
        <f>F19</f>
        <v>270948.65119</v>
      </c>
      <c r="G18" s="8">
        <f>G19</f>
        <v>356889.09636000003</v>
      </c>
      <c r="H18" s="10">
        <f t="shared" si="2"/>
        <v>31.71835135275693</v>
      </c>
      <c r="I18" s="10">
        <f t="shared" si="3"/>
        <v>2.0740317372337311</v>
      </c>
      <c r="J18" s="8">
        <f>J19</f>
        <v>4034233.8466699999</v>
      </c>
      <c r="K18" s="8">
        <f>K19</f>
        <v>3572166.5011700001</v>
      </c>
      <c r="L18" s="10">
        <f t="shared" si="4"/>
        <v>-11.453657945024844</v>
      </c>
      <c r="M18" s="10">
        <f t="shared" si="5"/>
        <v>1.6096476529085906</v>
      </c>
    </row>
    <row r="19" spans="1:13" ht="13.8" x14ac:dyDescent="0.25">
      <c r="A19" s="11" t="s">
        <v>135</v>
      </c>
      <c r="B19" s="12">
        <v>270948.65119</v>
      </c>
      <c r="C19" s="12">
        <v>356889.09636000003</v>
      </c>
      <c r="D19" s="13">
        <f t="shared" si="0"/>
        <v>31.71835135275693</v>
      </c>
      <c r="E19" s="13">
        <f t="shared" si="1"/>
        <v>2.0740317372337311</v>
      </c>
      <c r="F19" s="12">
        <v>270948.65119</v>
      </c>
      <c r="G19" s="12">
        <v>356889.09636000003</v>
      </c>
      <c r="H19" s="13">
        <f t="shared" si="2"/>
        <v>31.71835135275693</v>
      </c>
      <c r="I19" s="13">
        <f t="shared" si="3"/>
        <v>2.0740317372337311</v>
      </c>
      <c r="J19" s="12">
        <v>4034233.8466699999</v>
      </c>
      <c r="K19" s="12">
        <v>3572166.5011700001</v>
      </c>
      <c r="L19" s="13">
        <f t="shared" si="4"/>
        <v>-11.453657945024844</v>
      </c>
      <c r="M19" s="13">
        <f t="shared" si="5"/>
        <v>1.6096476529085906</v>
      </c>
    </row>
    <row r="20" spans="1:13" ht="15.6" x14ac:dyDescent="0.3">
      <c r="A20" s="9" t="s">
        <v>110</v>
      </c>
      <c r="B20" s="8">
        <f>B21</f>
        <v>623141.13526999997</v>
      </c>
      <c r="C20" s="8">
        <f>C21</f>
        <v>602945.48734999995</v>
      </c>
      <c r="D20" s="10">
        <f t="shared" si="0"/>
        <v>-3.2409428260982116</v>
      </c>
      <c r="E20" s="10">
        <f t="shared" si="1"/>
        <v>3.5039682897017683</v>
      </c>
      <c r="F20" s="8">
        <f>F21</f>
        <v>623141.13526999997</v>
      </c>
      <c r="G20" s="8">
        <f>G21</f>
        <v>602945.48734999995</v>
      </c>
      <c r="H20" s="10">
        <f t="shared" si="2"/>
        <v>-3.2409428260982116</v>
      </c>
      <c r="I20" s="10">
        <f t="shared" si="3"/>
        <v>3.5039682897017683</v>
      </c>
      <c r="J20" s="8">
        <f>J21</f>
        <v>8500692.2329399996</v>
      </c>
      <c r="K20" s="8">
        <f>K21</f>
        <v>7961903.3271899996</v>
      </c>
      <c r="L20" s="10">
        <f t="shared" si="4"/>
        <v>-6.338176832966667</v>
      </c>
      <c r="M20" s="10">
        <f t="shared" si="5"/>
        <v>3.58769922933292</v>
      </c>
    </row>
    <row r="21" spans="1:13" ht="13.8" x14ac:dyDescent="0.25">
      <c r="A21" s="11" t="s">
        <v>136</v>
      </c>
      <c r="B21" s="12">
        <v>623141.13526999997</v>
      </c>
      <c r="C21" s="12">
        <v>602945.48734999995</v>
      </c>
      <c r="D21" s="13">
        <f t="shared" si="0"/>
        <v>-3.2409428260982116</v>
      </c>
      <c r="E21" s="13">
        <f t="shared" si="1"/>
        <v>3.5039682897017683</v>
      </c>
      <c r="F21" s="12">
        <v>623141.13526999997</v>
      </c>
      <c r="G21" s="12">
        <v>602945.48734999995</v>
      </c>
      <c r="H21" s="13">
        <f t="shared" si="2"/>
        <v>-3.2409428260982116</v>
      </c>
      <c r="I21" s="13">
        <f t="shared" si="3"/>
        <v>3.5039682897017683</v>
      </c>
      <c r="J21" s="12">
        <v>8500692.2329399996</v>
      </c>
      <c r="K21" s="12">
        <v>7961903.3271899996</v>
      </c>
      <c r="L21" s="13">
        <f t="shared" si="4"/>
        <v>-6.338176832966667</v>
      </c>
      <c r="M21" s="13">
        <f t="shared" si="5"/>
        <v>3.58769922933292</v>
      </c>
    </row>
    <row r="22" spans="1:13" ht="16.8" x14ac:dyDescent="0.3">
      <c r="A22" s="84" t="s">
        <v>14</v>
      </c>
      <c r="B22" s="8">
        <f>B23+B27+B29</f>
        <v>13608493.553839996</v>
      </c>
      <c r="C22" s="8">
        <f>C23+C27+C29</f>
        <v>13637306.660379998</v>
      </c>
      <c r="D22" s="10">
        <f t="shared" si="0"/>
        <v>0.21172884732617264</v>
      </c>
      <c r="E22" s="10">
        <f t="shared" si="1"/>
        <v>79.252090110050062</v>
      </c>
      <c r="F22" s="8">
        <f>F23+F27+F29</f>
        <v>13608493.553839996</v>
      </c>
      <c r="G22" s="8">
        <f>G23+G27+G29</f>
        <v>13637306.660379998</v>
      </c>
      <c r="H22" s="10">
        <f t="shared" si="2"/>
        <v>0.21172884732617264</v>
      </c>
      <c r="I22" s="10">
        <f t="shared" si="3"/>
        <v>79.252090110050062</v>
      </c>
      <c r="J22" s="8">
        <f>J23+J27+J29</f>
        <v>186133763.24008</v>
      </c>
      <c r="K22" s="8">
        <f>K23+K27+K29</f>
        <v>180762459.41217998</v>
      </c>
      <c r="L22" s="10">
        <f t="shared" si="4"/>
        <v>-2.8857224688311813</v>
      </c>
      <c r="M22" s="10">
        <f t="shared" si="5"/>
        <v>81.453053330940705</v>
      </c>
    </row>
    <row r="23" spans="1:13" ht="15.6" x14ac:dyDescent="0.3">
      <c r="A23" s="9" t="s">
        <v>15</v>
      </c>
      <c r="B23" s="8">
        <f>B24+B25+B26</f>
        <v>1202765.83537</v>
      </c>
      <c r="C23" s="8">
        <f>C24+C25+C26</f>
        <v>1146688.42344</v>
      </c>
      <c r="D23" s="10">
        <f>(C23-B23)/B23*100</f>
        <v>-4.6623715340857821</v>
      </c>
      <c r="E23" s="10">
        <f t="shared" si="1"/>
        <v>6.6638858042725762</v>
      </c>
      <c r="F23" s="8">
        <f>F24+F25+F26</f>
        <v>1202765.83537</v>
      </c>
      <c r="G23" s="8">
        <f>G24+G25+G26</f>
        <v>1146688.42344</v>
      </c>
      <c r="H23" s="10">
        <f t="shared" si="2"/>
        <v>-4.6623715340857821</v>
      </c>
      <c r="I23" s="10">
        <f t="shared" si="3"/>
        <v>6.6638858042725762</v>
      </c>
      <c r="J23" s="8">
        <f>J24+J25+J26</f>
        <v>15216595.949619999</v>
      </c>
      <c r="K23" s="8">
        <f>K24+K25+K26</f>
        <v>14114016.05804</v>
      </c>
      <c r="L23" s="10">
        <f t="shared" si="4"/>
        <v>-7.2459037174311849</v>
      </c>
      <c r="M23" s="10">
        <f t="shared" si="5"/>
        <v>6.3598919069134006</v>
      </c>
    </row>
    <row r="24" spans="1:13" ht="13.8" x14ac:dyDescent="0.25">
      <c r="A24" s="11" t="s">
        <v>137</v>
      </c>
      <c r="B24" s="12">
        <v>815936.19692000002</v>
      </c>
      <c r="C24" s="12">
        <v>786365.41130000004</v>
      </c>
      <c r="D24" s="13">
        <f t="shared" si="0"/>
        <v>-3.6241541595560935</v>
      </c>
      <c r="E24" s="13">
        <f t="shared" si="1"/>
        <v>4.5698981468850848</v>
      </c>
      <c r="F24" s="12">
        <v>815936.19692000002</v>
      </c>
      <c r="G24" s="12">
        <v>786365.41130000004</v>
      </c>
      <c r="H24" s="13">
        <f t="shared" si="2"/>
        <v>-3.6241541595560935</v>
      </c>
      <c r="I24" s="13">
        <f t="shared" si="3"/>
        <v>4.5698981468850848</v>
      </c>
      <c r="J24" s="12">
        <v>10351291.32677</v>
      </c>
      <c r="K24" s="12">
        <v>9527375.2429200001</v>
      </c>
      <c r="L24" s="13">
        <f t="shared" si="4"/>
        <v>-7.959548792904986</v>
      </c>
      <c r="M24" s="13">
        <f t="shared" si="5"/>
        <v>4.293113770906996</v>
      </c>
    </row>
    <row r="25" spans="1:13" ht="13.8" x14ac:dyDescent="0.25">
      <c r="A25" s="11" t="s">
        <v>138</v>
      </c>
      <c r="B25" s="12">
        <v>177730.11037000001</v>
      </c>
      <c r="C25" s="12">
        <v>120774.98092</v>
      </c>
      <c r="D25" s="13">
        <f t="shared" si="0"/>
        <v>-32.045852743483003</v>
      </c>
      <c r="E25" s="13">
        <f t="shared" si="1"/>
        <v>0.70187390437729624</v>
      </c>
      <c r="F25" s="12">
        <v>177730.11037000001</v>
      </c>
      <c r="G25" s="12">
        <v>120774.98092</v>
      </c>
      <c r="H25" s="13">
        <f t="shared" si="2"/>
        <v>-32.045852743483003</v>
      </c>
      <c r="I25" s="13">
        <f t="shared" si="3"/>
        <v>0.70187390437729624</v>
      </c>
      <c r="J25" s="12">
        <v>2101300.39273</v>
      </c>
      <c r="K25" s="12">
        <v>1803579.94667</v>
      </c>
      <c r="L25" s="13">
        <f t="shared" si="4"/>
        <v>-14.168390539974293</v>
      </c>
      <c r="M25" s="13">
        <f t="shared" si="5"/>
        <v>0.81270798184785009</v>
      </c>
    </row>
    <row r="26" spans="1:13" ht="13.8" x14ac:dyDescent="0.25">
      <c r="A26" s="11" t="s">
        <v>139</v>
      </c>
      <c r="B26" s="12">
        <v>209099.52807999999</v>
      </c>
      <c r="C26" s="12">
        <v>239548.03122</v>
      </c>
      <c r="D26" s="13">
        <f t="shared" si="0"/>
        <v>14.561727336061054</v>
      </c>
      <c r="E26" s="13">
        <f t="shared" si="1"/>
        <v>1.3921137530101946</v>
      </c>
      <c r="F26" s="12">
        <v>209099.52807999999</v>
      </c>
      <c r="G26" s="12">
        <v>239548.03122</v>
      </c>
      <c r="H26" s="13">
        <f t="shared" si="2"/>
        <v>14.561727336061054</v>
      </c>
      <c r="I26" s="13">
        <f t="shared" si="3"/>
        <v>1.3921137530101946</v>
      </c>
      <c r="J26" s="12">
        <v>2764004.23012</v>
      </c>
      <c r="K26" s="12">
        <v>2783060.86845</v>
      </c>
      <c r="L26" s="13">
        <f t="shared" si="4"/>
        <v>0.68945763983771602</v>
      </c>
      <c r="M26" s="13">
        <f t="shared" si="5"/>
        <v>1.2540701541585546</v>
      </c>
    </row>
    <row r="27" spans="1:13" ht="15.6" x14ac:dyDescent="0.3">
      <c r="A27" s="9" t="s">
        <v>19</v>
      </c>
      <c r="B27" s="8">
        <f>B28</f>
        <v>2300529.8960500001</v>
      </c>
      <c r="C27" s="8">
        <f>C28</f>
        <v>2346327.1868400001</v>
      </c>
      <c r="D27" s="10">
        <f t="shared" si="0"/>
        <v>1.9907279131053133</v>
      </c>
      <c r="E27" s="10">
        <f t="shared" si="1"/>
        <v>13.635488170060883</v>
      </c>
      <c r="F27" s="8">
        <f>F28</f>
        <v>2300529.8960500001</v>
      </c>
      <c r="G27" s="8">
        <f>G28</f>
        <v>2346327.1868400001</v>
      </c>
      <c r="H27" s="10">
        <f t="shared" si="2"/>
        <v>1.9907279131053133</v>
      </c>
      <c r="I27" s="10">
        <f t="shared" si="3"/>
        <v>13.635488170060883</v>
      </c>
      <c r="J27" s="8">
        <f>J28</f>
        <v>33703748.788230002</v>
      </c>
      <c r="K27" s="8">
        <f>K28</f>
        <v>30580963.748380002</v>
      </c>
      <c r="L27" s="10">
        <f t="shared" si="4"/>
        <v>-9.2653937681274687</v>
      </c>
      <c r="M27" s="10">
        <f t="shared" si="5"/>
        <v>13.780034190774682</v>
      </c>
    </row>
    <row r="28" spans="1:13" ht="13.8" x14ac:dyDescent="0.25">
      <c r="A28" s="11" t="s">
        <v>140</v>
      </c>
      <c r="B28" s="12">
        <v>2300529.8960500001</v>
      </c>
      <c r="C28" s="12">
        <v>2346327.1868400001</v>
      </c>
      <c r="D28" s="13">
        <f t="shared" si="0"/>
        <v>1.9907279131053133</v>
      </c>
      <c r="E28" s="13">
        <f t="shared" si="1"/>
        <v>13.635488170060883</v>
      </c>
      <c r="F28" s="12">
        <v>2300529.8960500001</v>
      </c>
      <c r="G28" s="12">
        <v>2346327.1868400001</v>
      </c>
      <c r="H28" s="13">
        <f t="shared" si="2"/>
        <v>1.9907279131053133</v>
      </c>
      <c r="I28" s="13">
        <f t="shared" si="3"/>
        <v>13.635488170060883</v>
      </c>
      <c r="J28" s="12">
        <v>33703748.788230002</v>
      </c>
      <c r="K28" s="12">
        <v>30580963.748380002</v>
      </c>
      <c r="L28" s="13">
        <f t="shared" si="4"/>
        <v>-9.2653937681274687</v>
      </c>
      <c r="M28" s="13">
        <f t="shared" si="5"/>
        <v>13.780034190774682</v>
      </c>
    </row>
    <row r="29" spans="1:13" ht="15.6" x14ac:dyDescent="0.3">
      <c r="A29" s="9" t="s">
        <v>21</v>
      </c>
      <c r="B29" s="8">
        <f>B30+B31+B32+B33+B34+B35+B36+B37+B38+B39+B40</f>
        <v>10105197.822419997</v>
      </c>
      <c r="C29" s="8">
        <f>C30+C31+C32+C33+C34+C35+C36+C37+C38+C39+C40</f>
        <v>10144291.050099999</v>
      </c>
      <c r="D29" s="10">
        <f t="shared" si="0"/>
        <v>0.38686256683928372</v>
      </c>
      <c r="E29" s="10">
        <f t="shared" si="1"/>
        <v>58.952716135716599</v>
      </c>
      <c r="F29" s="8">
        <f t="shared" ref="F29:G29" si="6">F30+F31+F32+F33+F34+F35+F36+F37+F38+F39+F40</f>
        <v>10105197.822419997</v>
      </c>
      <c r="G29" s="8">
        <f t="shared" si="6"/>
        <v>10144291.050099999</v>
      </c>
      <c r="H29" s="10">
        <f t="shared" si="2"/>
        <v>0.38686256683928372</v>
      </c>
      <c r="I29" s="10">
        <f t="shared" si="3"/>
        <v>58.952716135716599</v>
      </c>
      <c r="J29" s="8">
        <f t="shared" ref="J29:K29" si="7">J30+J31+J32+J33+J34+J35+J36+J37+J38+J39+J40</f>
        <v>137213418.50222999</v>
      </c>
      <c r="K29" s="8">
        <f t="shared" si="7"/>
        <v>136067479.60575998</v>
      </c>
      <c r="L29" s="10">
        <f t="shared" si="4"/>
        <v>-0.83515075200271804</v>
      </c>
      <c r="M29" s="10">
        <f t="shared" si="5"/>
        <v>61.313127233252615</v>
      </c>
    </row>
    <row r="30" spans="1:13" ht="13.8" x14ac:dyDescent="0.25">
      <c r="A30" s="11" t="s">
        <v>141</v>
      </c>
      <c r="B30" s="12">
        <v>1623739.3616200001</v>
      </c>
      <c r="C30" s="12">
        <v>1422027.1330899999</v>
      </c>
      <c r="D30" s="13">
        <f t="shared" si="0"/>
        <v>-12.422697465974618</v>
      </c>
      <c r="E30" s="13">
        <f t="shared" si="1"/>
        <v>8.2639941520127493</v>
      </c>
      <c r="F30" s="12">
        <v>1623739.3616200001</v>
      </c>
      <c r="G30" s="12">
        <v>1422027.1330899999</v>
      </c>
      <c r="H30" s="13">
        <f t="shared" si="2"/>
        <v>-12.422697465974618</v>
      </c>
      <c r="I30" s="13">
        <f t="shared" si="3"/>
        <v>8.2639941520127493</v>
      </c>
      <c r="J30" s="12">
        <v>21225593.02688</v>
      </c>
      <c r="K30" s="12">
        <v>19046421.190269999</v>
      </c>
      <c r="L30" s="13">
        <f t="shared" si="4"/>
        <v>-10.266718267189551</v>
      </c>
      <c r="M30" s="13">
        <f t="shared" si="5"/>
        <v>8.5824742926134743</v>
      </c>
    </row>
    <row r="31" spans="1:13" ht="13.8" x14ac:dyDescent="0.25">
      <c r="A31" s="11" t="s">
        <v>142</v>
      </c>
      <c r="B31" s="12">
        <v>2711827.9585500001</v>
      </c>
      <c r="C31" s="12">
        <v>2779939.7159799999</v>
      </c>
      <c r="D31" s="13">
        <f t="shared" si="0"/>
        <v>2.5116548125869591</v>
      </c>
      <c r="E31" s="13">
        <f t="shared" si="1"/>
        <v>16.155391849582042</v>
      </c>
      <c r="F31" s="12">
        <v>2711827.9585500001</v>
      </c>
      <c r="G31" s="12">
        <v>2779939.7159799999</v>
      </c>
      <c r="H31" s="13">
        <f t="shared" si="2"/>
        <v>2.5116548125869591</v>
      </c>
      <c r="I31" s="13">
        <f t="shared" si="3"/>
        <v>16.155391849582042</v>
      </c>
      <c r="J31" s="12">
        <v>31460070.380660001</v>
      </c>
      <c r="K31" s="12">
        <v>35061937.368720002</v>
      </c>
      <c r="L31" s="13">
        <f t="shared" si="4"/>
        <v>11.449011221139035</v>
      </c>
      <c r="M31" s="13">
        <f t="shared" si="5"/>
        <v>15.799197818327643</v>
      </c>
    </row>
    <row r="32" spans="1:13" ht="13.8" x14ac:dyDescent="0.25">
      <c r="A32" s="11" t="s">
        <v>143</v>
      </c>
      <c r="B32" s="12">
        <v>20511.080989999999</v>
      </c>
      <c r="C32" s="12">
        <v>174293.5287</v>
      </c>
      <c r="D32" s="13">
        <f t="shared" si="0"/>
        <v>749.75301294444364</v>
      </c>
      <c r="E32" s="13">
        <f t="shared" si="1"/>
        <v>1.0128925590755982</v>
      </c>
      <c r="F32" s="12">
        <v>20511.080989999999</v>
      </c>
      <c r="G32" s="12">
        <v>174293.5287</v>
      </c>
      <c r="H32" s="13">
        <f t="shared" si="2"/>
        <v>749.75301294444364</v>
      </c>
      <c r="I32" s="13">
        <f t="shared" si="3"/>
        <v>1.0128925590755982</v>
      </c>
      <c r="J32" s="12">
        <v>1402794.66347</v>
      </c>
      <c r="K32" s="12">
        <v>2094761.79367</v>
      </c>
      <c r="L32" s="13">
        <f t="shared" si="4"/>
        <v>49.327756101404525</v>
      </c>
      <c r="M32" s="13">
        <f t="shared" si="5"/>
        <v>0.94391692085996604</v>
      </c>
    </row>
    <row r="33" spans="1:13" ht="13.8" x14ac:dyDescent="0.25">
      <c r="A33" s="11" t="s">
        <v>144</v>
      </c>
      <c r="B33" s="12">
        <v>1173372.45523</v>
      </c>
      <c r="C33" s="12">
        <v>1210547.81705</v>
      </c>
      <c r="D33" s="13">
        <f t="shared" si="0"/>
        <v>3.1682490631427869</v>
      </c>
      <c r="E33" s="13">
        <f t="shared" si="1"/>
        <v>7.0349994371027584</v>
      </c>
      <c r="F33" s="12">
        <v>1173372.45523</v>
      </c>
      <c r="G33" s="12">
        <v>1210547.81705</v>
      </c>
      <c r="H33" s="13">
        <f t="shared" si="2"/>
        <v>3.1682490631427869</v>
      </c>
      <c r="I33" s="13">
        <f t="shared" si="3"/>
        <v>7.0349994371027584</v>
      </c>
      <c r="J33" s="12">
        <v>15358891.4439</v>
      </c>
      <c r="K33" s="12">
        <v>16252154.699279999</v>
      </c>
      <c r="L33" s="13">
        <f t="shared" si="4"/>
        <v>5.8159357310567561</v>
      </c>
      <c r="M33" s="13">
        <f t="shared" si="5"/>
        <v>7.3233547926265601</v>
      </c>
    </row>
    <row r="34" spans="1:13" ht="13.8" x14ac:dyDescent="0.25">
      <c r="A34" s="11" t="s">
        <v>145</v>
      </c>
      <c r="B34" s="12">
        <v>841196.85007000004</v>
      </c>
      <c r="C34" s="12">
        <v>824451.20236</v>
      </c>
      <c r="D34" s="13">
        <f t="shared" si="0"/>
        <v>-1.9906931069233751</v>
      </c>
      <c r="E34" s="13">
        <f t="shared" si="1"/>
        <v>4.7912306005849672</v>
      </c>
      <c r="F34" s="12">
        <v>841196.85007000004</v>
      </c>
      <c r="G34" s="12">
        <v>824451.20236</v>
      </c>
      <c r="H34" s="13">
        <f t="shared" si="2"/>
        <v>-1.9906931069233751</v>
      </c>
      <c r="I34" s="13">
        <f t="shared" si="3"/>
        <v>4.7912306005849672</v>
      </c>
      <c r="J34" s="12">
        <v>10491908.555740001</v>
      </c>
      <c r="K34" s="12">
        <v>11316311.92276</v>
      </c>
      <c r="L34" s="13">
        <f t="shared" si="4"/>
        <v>7.8575157478758078</v>
      </c>
      <c r="M34" s="13">
        <f t="shared" si="5"/>
        <v>5.0992233760901247</v>
      </c>
    </row>
    <row r="35" spans="1:13" ht="13.8" x14ac:dyDescent="0.25">
      <c r="A35" s="11" t="s">
        <v>146</v>
      </c>
      <c r="B35" s="12">
        <v>1050062.7729</v>
      </c>
      <c r="C35" s="12">
        <v>940168.36626000004</v>
      </c>
      <c r="D35" s="13">
        <f t="shared" si="0"/>
        <v>-10.465508298756292</v>
      </c>
      <c r="E35" s="13">
        <f t="shared" si="1"/>
        <v>5.4637114158273148</v>
      </c>
      <c r="F35" s="12">
        <v>1050062.7729</v>
      </c>
      <c r="G35" s="12">
        <v>940168.36626000004</v>
      </c>
      <c r="H35" s="13">
        <f t="shared" si="2"/>
        <v>-10.465508298756292</v>
      </c>
      <c r="I35" s="13">
        <f t="shared" si="3"/>
        <v>5.4637114158273148</v>
      </c>
      <c r="J35" s="12">
        <v>14309542.414930001</v>
      </c>
      <c r="K35" s="12">
        <v>12359158.821559999</v>
      </c>
      <c r="L35" s="13">
        <f t="shared" si="4"/>
        <v>-13.629950817540118</v>
      </c>
      <c r="M35" s="13">
        <f t="shared" si="5"/>
        <v>5.5691387796544927</v>
      </c>
    </row>
    <row r="36" spans="1:13" ht="13.8" x14ac:dyDescent="0.25">
      <c r="A36" s="11" t="s">
        <v>147</v>
      </c>
      <c r="B36" s="12">
        <v>1105699.5939499999</v>
      </c>
      <c r="C36" s="12">
        <v>1129357.9312199999</v>
      </c>
      <c r="D36" s="13">
        <f t="shared" si="0"/>
        <v>2.1396713356367441</v>
      </c>
      <c r="E36" s="13">
        <f t="shared" si="1"/>
        <v>6.5631710689310809</v>
      </c>
      <c r="F36" s="12">
        <v>1105699.5939499999</v>
      </c>
      <c r="G36" s="12">
        <v>1129357.9312199999</v>
      </c>
      <c r="H36" s="13">
        <f t="shared" si="2"/>
        <v>2.1396713356367441</v>
      </c>
      <c r="I36" s="13">
        <f t="shared" si="3"/>
        <v>6.5631710689310809</v>
      </c>
      <c r="J36" s="12">
        <v>20507146.06233</v>
      </c>
      <c r="K36" s="12">
        <v>14887623.161769999</v>
      </c>
      <c r="L36" s="13">
        <f t="shared" si="4"/>
        <v>-27.402754549462237</v>
      </c>
      <c r="M36" s="13">
        <f t="shared" si="5"/>
        <v>6.708485640823775</v>
      </c>
    </row>
    <row r="37" spans="1:13" ht="13.8" x14ac:dyDescent="0.25">
      <c r="A37" s="14" t="s">
        <v>148</v>
      </c>
      <c r="B37" s="12">
        <v>360451.10638999997</v>
      </c>
      <c r="C37" s="12">
        <v>325328.92681999999</v>
      </c>
      <c r="D37" s="13">
        <f t="shared" si="0"/>
        <v>-9.7439511066442872</v>
      </c>
      <c r="E37" s="13">
        <f t="shared" si="1"/>
        <v>1.8906223982372548</v>
      </c>
      <c r="F37" s="12">
        <v>360451.10638999997</v>
      </c>
      <c r="G37" s="12">
        <v>325328.92681999999</v>
      </c>
      <c r="H37" s="13">
        <f t="shared" si="2"/>
        <v>-9.7439511066442872</v>
      </c>
      <c r="I37" s="13">
        <f t="shared" si="3"/>
        <v>1.8906223982372548</v>
      </c>
      <c r="J37" s="12">
        <v>5453776.3190599997</v>
      </c>
      <c r="K37" s="12">
        <v>4564363.24505</v>
      </c>
      <c r="L37" s="13">
        <f t="shared" si="4"/>
        <v>-16.308205947164637</v>
      </c>
      <c r="M37" s="13">
        <f t="shared" si="5"/>
        <v>2.0567396794104043</v>
      </c>
    </row>
    <row r="38" spans="1:13" ht="13.8" x14ac:dyDescent="0.25">
      <c r="A38" s="11" t="s">
        <v>149</v>
      </c>
      <c r="B38" s="12">
        <v>414228.29746999999</v>
      </c>
      <c r="C38" s="12">
        <v>458489.26176999998</v>
      </c>
      <c r="D38" s="13">
        <f t="shared" si="0"/>
        <v>10.685161919244674</v>
      </c>
      <c r="E38" s="13">
        <f t="shared" si="1"/>
        <v>2.664472772607863</v>
      </c>
      <c r="F38" s="12">
        <v>414228.29746999999</v>
      </c>
      <c r="G38" s="12">
        <v>458489.26176999998</v>
      </c>
      <c r="H38" s="13">
        <f t="shared" si="2"/>
        <v>10.685161919244674</v>
      </c>
      <c r="I38" s="13">
        <f t="shared" si="3"/>
        <v>2.664472772607863</v>
      </c>
      <c r="J38" s="12">
        <v>5911913.5955600003</v>
      </c>
      <c r="K38" s="12">
        <v>7695511.2709299996</v>
      </c>
      <c r="L38" s="13">
        <f t="shared" si="4"/>
        <v>30.169549106900469</v>
      </c>
      <c r="M38" s="13">
        <f t="shared" si="5"/>
        <v>3.4676607742463617</v>
      </c>
    </row>
    <row r="39" spans="1:13" ht="13.8" x14ac:dyDescent="0.25">
      <c r="A39" s="11" t="s">
        <v>150</v>
      </c>
      <c r="B39" s="12">
        <v>278884.94871000003</v>
      </c>
      <c r="C39" s="12">
        <v>330248.44928</v>
      </c>
      <c r="D39" s="13">
        <f>(C39-B39)/B39*100</f>
        <v>18.41745164362046</v>
      </c>
      <c r="E39" s="13">
        <f t="shared" si="1"/>
        <v>1.9192117998696936</v>
      </c>
      <c r="F39" s="12">
        <v>278884.94871000003</v>
      </c>
      <c r="G39" s="12">
        <v>330248.44928</v>
      </c>
      <c r="H39" s="13">
        <f t="shared" si="2"/>
        <v>18.41745164362046</v>
      </c>
      <c r="I39" s="13">
        <f t="shared" si="3"/>
        <v>1.9192117998696936</v>
      </c>
      <c r="J39" s="12">
        <v>4348002.8010099996</v>
      </c>
      <c r="K39" s="12">
        <v>5596676.42478</v>
      </c>
      <c r="L39" s="13">
        <f t="shared" si="4"/>
        <v>28.718326112392234</v>
      </c>
      <c r="M39" s="13">
        <f t="shared" si="5"/>
        <v>2.5219085023851311</v>
      </c>
    </row>
    <row r="40" spans="1:13" ht="13.8" x14ac:dyDescent="0.25">
      <c r="A40" s="11" t="s">
        <v>151</v>
      </c>
      <c r="B40" s="12">
        <v>525223.39653999999</v>
      </c>
      <c r="C40" s="12">
        <v>549438.71756999998</v>
      </c>
      <c r="D40" s="13">
        <f>(C40-B40)/B40*100</f>
        <v>4.6104802622127288</v>
      </c>
      <c r="E40" s="13">
        <f t="shared" si="1"/>
        <v>3.1930180818852865</v>
      </c>
      <c r="F40" s="12">
        <v>525223.39653999999</v>
      </c>
      <c r="G40" s="12">
        <v>549438.71756999998</v>
      </c>
      <c r="H40" s="13">
        <f t="shared" si="2"/>
        <v>4.6104802622127288</v>
      </c>
      <c r="I40" s="13">
        <f t="shared" si="3"/>
        <v>3.1930180818852865</v>
      </c>
      <c r="J40" s="12">
        <v>6743779.23869</v>
      </c>
      <c r="K40" s="12">
        <v>7192559.7069699997</v>
      </c>
      <c r="L40" s="13">
        <f t="shared" si="4"/>
        <v>6.6547324933960432</v>
      </c>
      <c r="M40" s="13">
        <f t="shared" si="5"/>
        <v>3.2410266562146974</v>
      </c>
    </row>
    <row r="41" spans="1:13" ht="15.6" x14ac:dyDescent="0.3">
      <c r="A41" s="9" t="s">
        <v>31</v>
      </c>
      <c r="B41" s="8">
        <f>B42</f>
        <v>441308.16873999999</v>
      </c>
      <c r="C41" s="8">
        <f>C42</f>
        <v>446519.18702000001</v>
      </c>
      <c r="D41" s="10">
        <f t="shared" si="0"/>
        <v>1.1808116525189745</v>
      </c>
      <c r="E41" s="10">
        <f t="shared" si="1"/>
        <v>2.5949096641190641</v>
      </c>
      <c r="F41" s="8">
        <f>F42</f>
        <v>441308.16873999999</v>
      </c>
      <c r="G41" s="8">
        <f>G42</f>
        <v>446519.18702000001</v>
      </c>
      <c r="H41" s="10">
        <f t="shared" si="2"/>
        <v>1.1808116525189745</v>
      </c>
      <c r="I41" s="10">
        <f t="shared" si="3"/>
        <v>2.5949096641190641</v>
      </c>
      <c r="J41" s="8">
        <f>J42</f>
        <v>6398554.2979199998</v>
      </c>
      <c r="K41" s="8">
        <f>K42</f>
        <v>5750792.0266899997</v>
      </c>
      <c r="L41" s="10">
        <f t="shared" si="4"/>
        <v>-10.123572311335554</v>
      </c>
      <c r="M41" s="10">
        <f t="shared" si="5"/>
        <v>2.5913542622089731</v>
      </c>
    </row>
    <row r="42" spans="1:13" ht="13.8" x14ac:dyDescent="0.25">
      <c r="A42" s="11" t="s">
        <v>152</v>
      </c>
      <c r="B42" s="12">
        <v>441308.16873999999</v>
      </c>
      <c r="C42" s="12">
        <v>446519.18702000001</v>
      </c>
      <c r="D42" s="13">
        <f t="shared" si="0"/>
        <v>1.1808116525189745</v>
      </c>
      <c r="E42" s="13">
        <f t="shared" si="1"/>
        <v>2.5949096641190641</v>
      </c>
      <c r="F42" s="12">
        <v>441308.16873999999</v>
      </c>
      <c r="G42" s="12">
        <v>446519.18702000001</v>
      </c>
      <c r="H42" s="13">
        <f t="shared" si="2"/>
        <v>1.1808116525189745</v>
      </c>
      <c r="I42" s="13">
        <f t="shared" si="3"/>
        <v>2.5949096641190641</v>
      </c>
      <c r="J42" s="12">
        <v>6398554.2979199998</v>
      </c>
      <c r="K42" s="12">
        <v>5750792.0266899997</v>
      </c>
      <c r="L42" s="13">
        <f t="shared" si="4"/>
        <v>-10.123572311335554</v>
      </c>
      <c r="M42" s="13">
        <f t="shared" si="5"/>
        <v>2.5913542622089731</v>
      </c>
    </row>
    <row r="43" spans="1:13" ht="15.6" x14ac:dyDescent="0.3">
      <c r="A43" s="9" t="s">
        <v>33</v>
      </c>
      <c r="B43" s="8">
        <f>B8+B22+B41</f>
        <v>16908769.464979995</v>
      </c>
      <c r="C43" s="8">
        <f>C8+C22+C41</f>
        <v>17207504.106759999</v>
      </c>
      <c r="D43" s="10">
        <f t="shared" si="0"/>
        <v>1.766743833125868</v>
      </c>
      <c r="E43" s="10">
        <f t="shared" si="1"/>
        <v>100</v>
      </c>
      <c r="F43" s="15">
        <f>F8+F22+F41</f>
        <v>16908769.464979995</v>
      </c>
      <c r="G43" s="15">
        <f>G8+G22+G41</f>
        <v>17207504.106759999</v>
      </c>
      <c r="H43" s="16">
        <f t="shared" si="2"/>
        <v>1.766743833125868</v>
      </c>
      <c r="I43" s="16">
        <f t="shared" si="3"/>
        <v>100</v>
      </c>
      <c r="J43" s="15">
        <f>J8+J22+J41</f>
        <v>227053676.67566997</v>
      </c>
      <c r="K43" s="15">
        <f>K8+K22+K41</f>
        <v>221922263.21798998</v>
      </c>
      <c r="L43" s="16">
        <f t="shared" si="4"/>
        <v>-2.2600001606711908</v>
      </c>
      <c r="M43" s="16">
        <f t="shared" si="5"/>
        <v>100</v>
      </c>
    </row>
    <row r="44" spans="1:13" ht="30" x14ac:dyDescent="0.25">
      <c r="A44" s="136" t="s">
        <v>224</v>
      </c>
      <c r="B44" s="137">
        <f>B45-B43</f>
        <v>2415440.8720200062</v>
      </c>
      <c r="C44" s="137">
        <f>C45-C43</f>
        <v>2820699.7912399992</v>
      </c>
      <c r="D44" s="138">
        <f t="shared" si="0"/>
        <v>16.777844736935315</v>
      </c>
      <c r="E44" s="138">
        <f t="shared" ref="E44:E45" si="8">C44/C$45*100</f>
        <v>14.083638281322234</v>
      </c>
      <c r="F44" s="137">
        <f>F45-F43</f>
        <v>2415440.8720200062</v>
      </c>
      <c r="G44" s="137">
        <f>G45-G43</f>
        <v>2820699.7912399992</v>
      </c>
      <c r="H44" s="139">
        <f t="shared" si="2"/>
        <v>16.777844736935315</v>
      </c>
      <c r="I44" s="138">
        <f t="shared" ref="I44:I45" si="9">G44/G$45*100</f>
        <v>14.083638281322234</v>
      </c>
      <c r="J44" s="137">
        <f>J45-J43</f>
        <v>28886536.25733003</v>
      </c>
      <c r="K44" s="137">
        <f>K45-K43</f>
        <v>34559128.582010031</v>
      </c>
      <c r="L44" s="139">
        <f t="shared" si="4"/>
        <v>19.637495732083718</v>
      </c>
      <c r="M44" s="138">
        <f t="shared" ref="M44:M45" si="10">K44/K$45*100</f>
        <v>13.474321992512687</v>
      </c>
    </row>
    <row r="45" spans="1:13" ht="21" x14ac:dyDescent="0.25">
      <c r="A45" s="140" t="s">
        <v>225</v>
      </c>
      <c r="B45" s="141">
        <v>19324210.337000001</v>
      </c>
      <c r="C45" s="141">
        <v>20028203.897999998</v>
      </c>
      <c r="D45" s="142">
        <f t="shared" si="0"/>
        <v>3.6430650915244014</v>
      </c>
      <c r="E45" s="143">
        <f t="shared" si="8"/>
        <v>100</v>
      </c>
      <c r="F45" s="141">
        <v>19324210.337000001</v>
      </c>
      <c r="G45" s="141">
        <v>20028203.897999998</v>
      </c>
      <c r="H45" s="142">
        <f t="shared" si="2"/>
        <v>3.6430650915244014</v>
      </c>
      <c r="I45" s="143">
        <f t="shared" si="9"/>
        <v>100</v>
      </c>
      <c r="J45" s="141">
        <v>255940212.933</v>
      </c>
      <c r="K45" s="141">
        <v>256481391.80000001</v>
      </c>
      <c r="L45" s="142">
        <f t="shared" si="4"/>
        <v>0.21144737702538499</v>
      </c>
      <c r="M45" s="143">
        <f t="shared" si="10"/>
        <v>100</v>
      </c>
    </row>
  </sheetData>
  <mergeCells count="5">
    <mergeCell ref="B6:E6"/>
    <mergeCell ref="F6:I6"/>
    <mergeCell ref="J6:M6"/>
    <mergeCell ref="A5:M5"/>
    <mergeCell ref="B1:J1"/>
  </mergeCells>
  <conditionalFormatting sqref="D4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5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I55" sqref="I55"/>
    </sheetView>
  </sheetViews>
  <sheetFormatPr defaultColWidth="9.218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6" sqref="I6"/>
    </sheetView>
  </sheetViews>
  <sheetFormatPr defaultColWidth="9.218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J14" sqref="J14"/>
    </sheetView>
  </sheetViews>
  <sheetFormatPr defaultColWidth="9.218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Q44" sqref="Q44"/>
    </sheetView>
  </sheetViews>
  <sheetFormatPr defaultColWidth="9.21875" defaultRowHeight="13.2" x14ac:dyDescent="0.25"/>
  <cols>
    <col min="4" max="4" width="22.21875" customWidth="1"/>
    <col min="9" max="9" width="17.777343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B1" sqref="B1"/>
    </sheetView>
  </sheetViews>
  <sheetFormatPr defaultColWidth="9.21875" defaultRowHeight="13.2" x14ac:dyDescent="0.25"/>
  <cols>
    <col min="1" max="1" width="7" customWidth="1"/>
    <col min="2" max="2" width="40.21875" customWidth="1"/>
    <col min="3" max="4" width="11" style="33" bestFit="1" customWidth="1"/>
    <col min="5" max="5" width="12.21875" style="34" bestFit="1" customWidth="1"/>
    <col min="6" max="6" width="11" style="34" bestFit="1" customWidth="1"/>
    <col min="7" max="7" width="12.21875" style="34" bestFit="1" customWidth="1"/>
    <col min="8" max="8" width="11.44140625" style="34" bestFit="1" customWidth="1"/>
    <col min="9" max="9" width="12.21875" style="34" bestFit="1" customWidth="1"/>
    <col min="10" max="10" width="12.77734375" style="34" bestFit="1" customWidth="1"/>
    <col min="11" max="11" width="12.21875" style="34" bestFit="1" customWidth="1"/>
    <col min="12" max="12" width="11" style="34" customWidth="1"/>
    <col min="13" max="13" width="12.2187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5"/>
      <c r="B1" s="109" t="s">
        <v>60</v>
      </c>
      <c r="C1" s="110" t="s">
        <v>44</v>
      </c>
      <c r="D1" s="110" t="s">
        <v>45</v>
      </c>
      <c r="E1" s="110" t="s">
        <v>46</v>
      </c>
      <c r="F1" s="110" t="s">
        <v>47</v>
      </c>
      <c r="G1" s="110" t="s">
        <v>48</v>
      </c>
      <c r="H1" s="110" t="s">
        <v>49</v>
      </c>
      <c r="I1" s="110" t="s">
        <v>0</v>
      </c>
      <c r="J1" s="110" t="s">
        <v>61</v>
      </c>
      <c r="K1" s="110" t="s">
        <v>50</v>
      </c>
      <c r="L1" s="110" t="s">
        <v>51</v>
      </c>
      <c r="M1" s="110" t="s">
        <v>52</v>
      </c>
      <c r="N1" s="110" t="s">
        <v>53</v>
      </c>
      <c r="O1" s="111" t="s">
        <v>42</v>
      </c>
    </row>
    <row r="2" spans="1:15" s="36" customFormat="1" ht="15" thickTop="1" thickBot="1" x14ac:dyDescent="0.3">
      <c r="A2" s="86">
        <v>2024</v>
      </c>
      <c r="B2" s="112" t="s">
        <v>2</v>
      </c>
      <c r="C2" s="113">
        <f>C4+C6+C8+C10+C12+C14+C16+C18+C20+C22</f>
        <v>3123678.25936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>
        <f t="shared" ref="O2" si="0">O4+O6+O8+O10+O12+O14+O16+O18+O20+O22</f>
        <v>3123678.25936</v>
      </c>
    </row>
    <row r="3" spans="1:15" ht="14.4" thickTop="1" x14ac:dyDescent="0.25">
      <c r="A3" s="85">
        <v>2023</v>
      </c>
      <c r="B3" s="112" t="s">
        <v>2</v>
      </c>
      <c r="C3" s="113">
        <f>C5+C7+C9+C11+C13+C15+C17+C19+C21+C23</f>
        <v>2858967.7423999994</v>
      </c>
      <c r="D3" s="113">
        <f t="shared" ref="D3:O3" si="1">D5+D7+D9+D11+D13+D15+D17+D19+D21+D23</f>
        <v>2543522.7646400002</v>
      </c>
      <c r="E3" s="113">
        <f t="shared" si="1"/>
        <v>3180699.4807899995</v>
      </c>
      <c r="F3" s="113">
        <f t="shared" si="1"/>
        <v>2551872.3222099999</v>
      </c>
      <c r="G3" s="113">
        <f t="shared" si="1"/>
        <v>2885334.1678399993</v>
      </c>
      <c r="H3" s="113">
        <f t="shared" si="1"/>
        <v>2566602.1154100001</v>
      </c>
      <c r="I3" s="113">
        <f t="shared" si="1"/>
        <v>2784374.3189099999</v>
      </c>
      <c r="J3" s="113">
        <f t="shared" si="1"/>
        <v>2803869.3767899997</v>
      </c>
      <c r="K3" s="113">
        <f t="shared" si="1"/>
        <v>3030785.0972000002</v>
      </c>
      <c r="L3" s="113">
        <f t="shared" si="1"/>
        <v>3223427.15967</v>
      </c>
      <c r="M3" s="113">
        <f t="shared" si="1"/>
        <v>3325052.0136999991</v>
      </c>
      <c r="N3" s="113">
        <f t="shared" si="1"/>
        <v>3389794.7026</v>
      </c>
      <c r="O3" s="113">
        <f t="shared" si="1"/>
        <v>35144301.262160003</v>
      </c>
    </row>
    <row r="4" spans="1:15" s="36" customFormat="1" ht="13.8" x14ac:dyDescent="0.25">
      <c r="A4" s="86">
        <v>2024</v>
      </c>
      <c r="B4" s="114" t="s">
        <v>127</v>
      </c>
      <c r="C4" s="115">
        <v>1034455.02205</v>
      </c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6">
        <v>1034455.02205</v>
      </c>
    </row>
    <row r="5" spans="1:15" ht="13.8" x14ac:dyDescent="0.25">
      <c r="A5" s="85">
        <v>2023</v>
      </c>
      <c r="B5" s="114" t="s">
        <v>127</v>
      </c>
      <c r="C5" s="115">
        <v>981677.21663000004</v>
      </c>
      <c r="D5" s="115">
        <v>822140.75999000005</v>
      </c>
      <c r="E5" s="115">
        <v>1114317.13212</v>
      </c>
      <c r="F5" s="115">
        <v>857032.33392999996</v>
      </c>
      <c r="G5" s="115">
        <v>937011.98442999995</v>
      </c>
      <c r="H5" s="115">
        <v>771907.00292</v>
      </c>
      <c r="I5" s="115">
        <v>1097284.43964</v>
      </c>
      <c r="J5" s="115">
        <v>1112843.68074</v>
      </c>
      <c r="K5" s="115">
        <v>1166985.7955700001</v>
      </c>
      <c r="L5" s="115">
        <v>1189465.90274</v>
      </c>
      <c r="M5" s="115">
        <v>1182383.6434899999</v>
      </c>
      <c r="N5" s="115">
        <v>1130937.38742</v>
      </c>
      <c r="O5" s="116">
        <v>12363987.279619999</v>
      </c>
    </row>
    <row r="6" spans="1:15" s="36" customFormat="1" ht="13.8" x14ac:dyDescent="0.25">
      <c r="A6" s="86">
        <v>2024</v>
      </c>
      <c r="B6" s="114" t="s">
        <v>128</v>
      </c>
      <c r="C6" s="115">
        <v>367112.91563</v>
      </c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6">
        <v>367112.91563</v>
      </c>
    </row>
    <row r="7" spans="1:15" ht="13.8" x14ac:dyDescent="0.25">
      <c r="A7" s="85">
        <v>2023</v>
      </c>
      <c r="B7" s="114" t="s">
        <v>128</v>
      </c>
      <c r="C7" s="115">
        <v>324176.46178999997</v>
      </c>
      <c r="D7" s="115">
        <v>307939.05497</v>
      </c>
      <c r="E7" s="115">
        <v>306941.33895</v>
      </c>
      <c r="F7" s="115">
        <v>234938.64133000001</v>
      </c>
      <c r="G7" s="115">
        <v>248942.20541</v>
      </c>
      <c r="H7" s="115">
        <v>272479.31365000003</v>
      </c>
      <c r="I7" s="115">
        <v>197102.69247000001</v>
      </c>
      <c r="J7" s="115">
        <v>157615.65153999999</v>
      </c>
      <c r="K7" s="115">
        <v>244195.14021000001</v>
      </c>
      <c r="L7" s="115">
        <v>313662.79778999998</v>
      </c>
      <c r="M7" s="115">
        <v>395922.81056000001</v>
      </c>
      <c r="N7" s="115">
        <v>487869.91532999999</v>
      </c>
      <c r="O7" s="116">
        <v>3491786.0240000002</v>
      </c>
    </row>
    <row r="8" spans="1:15" s="36" customFormat="1" ht="13.8" x14ac:dyDescent="0.25">
      <c r="A8" s="86">
        <v>2024</v>
      </c>
      <c r="B8" s="114" t="s">
        <v>129</v>
      </c>
      <c r="C8" s="115">
        <v>232816.46895000001</v>
      </c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6">
        <v>232816.46895000001</v>
      </c>
    </row>
    <row r="9" spans="1:15" ht="13.8" x14ac:dyDescent="0.25">
      <c r="A9" s="85">
        <v>2023</v>
      </c>
      <c r="B9" s="114" t="s">
        <v>129</v>
      </c>
      <c r="C9" s="115">
        <v>170441.55046999999</v>
      </c>
      <c r="D9" s="115">
        <v>170702.45671</v>
      </c>
      <c r="E9" s="115">
        <v>208485.47463000001</v>
      </c>
      <c r="F9" s="115">
        <v>168426.20799</v>
      </c>
      <c r="G9" s="115">
        <v>185263.85227</v>
      </c>
      <c r="H9" s="115">
        <v>169846.2512</v>
      </c>
      <c r="I9" s="115">
        <v>185583.39082999999</v>
      </c>
      <c r="J9" s="115">
        <v>222140.16844000001</v>
      </c>
      <c r="K9" s="115">
        <v>218653.61679</v>
      </c>
      <c r="L9" s="115">
        <v>238850.31940000001</v>
      </c>
      <c r="M9" s="115">
        <v>230103.03571</v>
      </c>
      <c r="N9" s="115">
        <v>247565.54407</v>
      </c>
      <c r="O9" s="116">
        <v>2416061.8685099999</v>
      </c>
    </row>
    <row r="10" spans="1:15" s="36" customFormat="1" ht="13.8" x14ac:dyDescent="0.25">
      <c r="A10" s="86">
        <v>2024</v>
      </c>
      <c r="B10" s="114" t="s">
        <v>130</v>
      </c>
      <c r="C10" s="115">
        <v>160915.73181</v>
      </c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6">
        <v>160915.73181</v>
      </c>
    </row>
    <row r="11" spans="1:15" ht="13.8" x14ac:dyDescent="0.25">
      <c r="A11" s="85">
        <v>2023</v>
      </c>
      <c r="B11" s="114" t="s">
        <v>130</v>
      </c>
      <c r="C11" s="115">
        <v>127494.39947999999</v>
      </c>
      <c r="D11" s="115">
        <v>106463.87293</v>
      </c>
      <c r="E11" s="115">
        <v>149170.63036000001</v>
      </c>
      <c r="F11" s="115">
        <v>109047.51317999999</v>
      </c>
      <c r="G11" s="115">
        <v>119577.46162</v>
      </c>
      <c r="H11" s="115">
        <v>111353.50995000001</v>
      </c>
      <c r="I11" s="115">
        <v>101373.98437000001</v>
      </c>
      <c r="J11" s="115">
        <v>115709.60778000001</v>
      </c>
      <c r="K11" s="115">
        <v>134972.90198</v>
      </c>
      <c r="L11" s="115">
        <v>183565.45754999999</v>
      </c>
      <c r="M11" s="115">
        <v>181244.59732</v>
      </c>
      <c r="N11" s="115">
        <v>169279.8762</v>
      </c>
      <c r="O11" s="116">
        <v>1609253.81272</v>
      </c>
    </row>
    <row r="12" spans="1:15" s="36" customFormat="1" ht="13.8" x14ac:dyDescent="0.25">
      <c r="A12" s="86">
        <v>2024</v>
      </c>
      <c r="B12" s="114" t="s">
        <v>131</v>
      </c>
      <c r="C12" s="115">
        <v>206553.32733</v>
      </c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6">
        <v>206553.32733</v>
      </c>
    </row>
    <row r="13" spans="1:15" ht="13.8" x14ac:dyDescent="0.25">
      <c r="A13" s="85">
        <v>2023</v>
      </c>
      <c r="B13" s="114" t="s">
        <v>131</v>
      </c>
      <c r="C13" s="115">
        <v>141954.89616</v>
      </c>
      <c r="D13" s="115">
        <v>155574.24458</v>
      </c>
      <c r="E13" s="115">
        <v>155777.83470000001</v>
      </c>
      <c r="F13" s="115">
        <v>124195.91894</v>
      </c>
      <c r="G13" s="115">
        <v>142783.85787000001</v>
      </c>
      <c r="H13" s="115">
        <v>118585.45311</v>
      </c>
      <c r="I13" s="115">
        <v>125970.1995</v>
      </c>
      <c r="J13" s="115">
        <v>91383.503140000001</v>
      </c>
      <c r="K13" s="115">
        <v>151375.80962000001</v>
      </c>
      <c r="L13" s="115">
        <v>204934.44190000001</v>
      </c>
      <c r="M13" s="115">
        <v>213752.63258999999</v>
      </c>
      <c r="N13" s="115">
        <v>239761.43129000001</v>
      </c>
      <c r="O13" s="116">
        <v>1866050.2234</v>
      </c>
    </row>
    <row r="14" spans="1:15" s="36" customFormat="1" ht="13.8" x14ac:dyDescent="0.25">
      <c r="A14" s="86">
        <v>2024</v>
      </c>
      <c r="B14" s="114" t="s">
        <v>132</v>
      </c>
      <c r="C14" s="115">
        <v>83462.100699999995</v>
      </c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6">
        <v>83462.100699999995</v>
      </c>
    </row>
    <row r="15" spans="1:15" ht="13.8" x14ac:dyDescent="0.25">
      <c r="A15" s="85">
        <v>2023</v>
      </c>
      <c r="B15" s="114" t="s">
        <v>132</v>
      </c>
      <c r="C15" s="115">
        <v>119104.41473999999</v>
      </c>
      <c r="D15" s="115">
        <v>81393.866899999994</v>
      </c>
      <c r="E15" s="115">
        <v>91928.388930000001</v>
      </c>
      <c r="F15" s="115">
        <v>84225.148029999997</v>
      </c>
      <c r="G15" s="115">
        <v>103626.08791</v>
      </c>
      <c r="H15" s="115">
        <v>79520.73646</v>
      </c>
      <c r="I15" s="115">
        <v>71705.410749999995</v>
      </c>
      <c r="J15" s="115">
        <v>42495.028660000004</v>
      </c>
      <c r="K15" s="115">
        <v>53857.130770000003</v>
      </c>
      <c r="L15" s="115">
        <v>41787.817230000001</v>
      </c>
      <c r="M15" s="115">
        <v>47730.163439999997</v>
      </c>
      <c r="N15" s="115">
        <v>54095.50477</v>
      </c>
      <c r="O15" s="116">
        <v>871469.69859000004</v>
      </c>
    </row>
    <row r="16" spans="1:15" ht="13.8" x14ac:dyDescent="0.25">
      <c r="A16" s="86">
        <v>2024</v>
      </c>
      <c r="B16" s="114" t="s">
        <v>133</v>
      </c>
      <c r="C16" s="115">
        <v>64538.762150000002</v>
      </c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6">
        <v>64538.762150000002</v>
      </c>
    </row>
    <row r="17" spans="1:15" ht="13.8" x14ac:dyDescent="0.25">
      <c r="A17" s="85">
        <v>2023</v>
      </c>
      <c r="B17" s="114" t="s">
        <v>133</v>
      </c>
      <c r="C17" s="115">
        <v>86086.110459999996</v>
      </c>
      <c r="D17" s="115">
        <v>64822.363810000003</v>
      </c>
      <c r="E17" s="115">
        <v>71187.896110000001</v>
      </c>
      <c r="F17" s="115">
        <v>58280.474829999999</v>
      </c>
      <c r="G17" s="115">
        <v>94991.992450000005</v>
      </c>
      <c r="H17" s="115">
        <v>80637.588019999996</v>
      </c>
      <c r="I17" s="115">
        <v>91732.632410000006</v>
      </c>
      <c r="J17" s="115">
        <v>83292.168380000003</v>
      </c>
      <c r="K17" s="115">
        <v>80258.621660000004</v>
      </c>
      <c r="L17" s="115">
        <v>75327.552849999993</v>
      </c>
      <c r="M17" s="115">
        <v>68137.909379999997</v>
      </c>
      <c r="N17" s="115">
        <v>67533.291320000004</v>
      </c>
      <c r="O17" s="116">
        <v>922288.60167999996</v>
      </c>
    </row>
    <row r="18" spans="1:15" ht="13.8" x14ac:dyDescent="0.25">
      <c r="A18" s="86">
        <v>2024</v>
      </c>
      <c r="B18" s="114" t="s">
        <v>134</v>
      </c>
      <c r="C18" s="115">
        <v>13989.347030000001</v>
      </c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6">
        <v>13989.347030000001</v>
      </c>
    </row>
    <row r="19" spans="1:15" ht="13.8" x14ac:dyDescent="0.25">
      <c r="A19" s="85">
        <v>2023</v>
      </c>
      <c r="B19" s="114" t="s">
        <v>134</v>
      </c>
      <c r="C19" s="115">
        <v>13942.906209999999</v>
      </c>
      <c r="D19" s="115">
        <v>16068.542299999999</v>
      </c>
      <c r="E19" s="115">
        <v>18032.499930000002</v>
      </c>
      <c r="F19" s="115">
        <v>14477.681780000001</v>
      </c>
      <c r="G19" s="115">
        <v>13997.55701</v>
      </c>
      <c r="H19" s="115">
        <v>8514.9922299999998</v>
      </c>
      <c r="I19" s="115">
        <v>7353.5853699999998</v>
      </c>
      <c r="J19" s="115">
        <v>7429.0817399999996</v>
      </c>
      <c r="K19" s="115">
        <v>6531.4781000000003</v>
      </c>
      <c r="L19" s="115">
        <v>7631.6759300000003</v>
      </c>
      <c r="M19" s="115">
        <v>9334.0265299999992</v>
      </c>
      <c r="N19" s="115">
        <v>11764.695400000001</v>
      </c>
      <c r="O19" s="116">
        <v>135078.72253</v>
      </c>
    </row>
    <row r="20" spans="1:15" ht="13.8" x14ac:dyDescent="0.25">
      <c r="A20" s="86">
        <v>2024</v>
      </c>
      <c r="B20" s="114" t="s">
        <v>135</v>
      </c>
      <c r="C20" s="117">
        <v>356889.09636000003</v>
      </c>
      <c r="D20" s="117"/>
      <c r="E20" s="117"/>
      <c r="F20" s="117"/>
      <c r="G20" s="117"/>
      <c r="H20" s="115"/>
      <c r="I20" s="115"/>
      <c r="J20" s="115"/>
      <c r="K20" s="115"/>
      <c r="L20" s="115"/>
      <c r="M20" s="115"/>
      <c r="N20" s="115"/>
      <c r="O20" s="116">
        <v>356889.09636000003</v>
      </c>
    </row>
    <row r="21" spans="1:15" ht="13.8" x14ac:dyDescent="0.25">
      <c r="A21" s="85">
        <v>2023</v>
      </c>
      <c r="B21" s="114" t="s">
        <v>135</v>
      </c>
      <c r="C21" s="115">
        <v>270948.65119</v>
      </c>
      <c r="D21" s="115">
        <v>242539.37667</v>
      </c>
      <c r="E21" s="115">
        <v>306367.79639999999</v>
      </c>
      <c r="F21" s="115">
        <v>274546.70837000001</v>
      </c>
      <c r="G21" s="115">
        <v>310016.05894999998</v>
      </c>
      <c r="H21" s="115">
        <v>289588.08308000001</v>
      </c>
      <c r="I21" s="115">
        <v>299245.19647000002</v>
      </c>
      <c r="J21" s="115">
        <v>293777.56946999999</v>
      </c>
      <c r="K21" s="115">
        <v>294390.00935000001</v>
      </c>
      <c r="L21" s="115">
        <v>291782.16110000003</v>
      </c>
      <c r="M21" s="115">
        <v>306996.55442</v>
      </c>
      <c r="N21" s="115">
        <v>306027.89052999998</v>
      </c>
      <c r="O21" s="116">
        <v>3486226.0559999999</v>
      </c>
    </row>
    <row r="22" spans="1:15" ht="13.8" x14ac:dyDescent="0.25">
      <c r="A22" s="86">
        <v>2024</v>
      </c>
      <c r="B22" s="114" t="s">
        <v>136</v>
      </c>
      <c r="C22" s="117">
        <v>602945.48734999995</v>
      </c>
      <c r="D22" s="117"/>
      <c r="E22" s="117"/>
      <c r="F22" s="117"/>
      <c r="G22" s="117"/>
      <c r="H22" s="115"/>
      <c r="I22" s="115"/>
      <c r="J22" s="115"/>
      <c r="K22" s="115"/>
      <c r="L22" s="115"/>
      <c r="M22" s="115"/>
      <c r="N22" s="115"/>
      <c r="O22" s="116">
        <v>602945.48734999995</v>
      </c>
    </row>
    <row r="23" spans="1:15" ht="13.8" x14ac:dyDescent="0.25">
      <c r="A23" s="85">
        <v>2023</v>
      </c>
      <c r="B23" s="114" t="s">
        <v>136</v>
      </c>
      <c r="C23" s="115">
        <v>623141.13526999997</v>
      </c>
      <c r="D23" s="117">
        <v>575878.22577999998</v>
      </c>
      <c r="E23" s="115">
        <v>758490.48866000003</v>
      </c>
      <c r="F23" s="115">
        <v>626701.69383</v>
      </c>
      <c r="G23" s="115">
        <v>729123.10991999996</v>
      </c>
      <c r="H23" s="115">
        <v>664169.18478999997</v>
      </c>
      <c r="I23" s="115">
        <v>607022.78709999996</v>
      </c>
      <c r="J23" s="115">
        <v>677182.91689999995</v>
      </c>
      <c r="K23" s="115">
        <v>679564.59314999997</v>
      </c>
      <c r="L23" s="115">
        <v>676419.03318000003</v>
      </c>
      <c r="M23" s="115">
        <v>689446.64026000001</v>
      </c>
      <c r="N23" s="115">
        <v>674959.16627000005</v>
      </c>
      <c r="O23" s="116">
        <v>7982098.97511</v>
      </c>
    </row>
    <row r="24" spans="1:15" ht="13.8" x14ac:dyDescent="0.25">
      <c r="A24" s="86">
        <v>2024</v>
      </c>
      <c r="B24" s="112" t="s">
        <v>14</v>
      </c>
      <c r="C24" s="118">
        <f>C26+C28+C30+C32+C34+C36+C38+C40+C42+C44+C46+C48+C50+C52+C54+C56</f>
        <v>13637306.66038</v>
      </c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>
        <f t="shared" ref="O24" si="2">O26+O28+O30+O32+O34+O36+O38+O40+O42+O44+O46+O48+O50+O52+O54+O56</f>
        <v>13637306.66038</v>
      </c>
    </row>
    <row r="25" spans="1:15" ht="13.8" x14ac:dyDescent="0.25">
      <c r="A25" s="85">
        <v>2023</v>
      </c>
      <c r="B25" s="112" t="s">
        <v>14</v>
      </c>
      <c r="C25" s="118">
        <f>C27+C29+C31+C33+C35+C37+C39+C41+C43+C45+C47+C49+C51+C53+C55+C57</f>
        <v>13608493.553839998</v>
      </c>
      <c r="D25" s="118">
        <f t="shared" ref="D25:O25" si="3">D27+D29+D31+D33+D35+D37+D39+D41+D43+D45+D47+D49+D51+D53+D55+D57</f>
        <v>13457251.535250001</v>
      </c>
      <c r="E25" s="118">
        <f t="shared" si="3"/>
        <v>17175957.97484</v>
      </c>
      <c r="F25" s="118">
        <f t="shared" si="3"/>
        <v>13784838.515909998</v>
      </c>
      <c r="G25" s="118">
        <f t="shared" si="3"/>
        <v>15340877.1415</v>
      </c>
      <c r="H25" s="118">
        <f t="shared" si="3"/>
        <v>14882488.04905</v>
      </c>
      <c r="I25" s="118">
        <f t="shared" si="3"/>
        <v>13988780.42963</v>
      </c>
      <c r="J25" s="118">
        <f t="shared" si="3"/>
        <v>15156164.87542</v>
      </c>
      <c r="K25" s="118">
        <f t="shared" si="3"/>
        <v>15636422.883669998</v>
      </c>
      <c r="L25" s="118">
        <f t="shared" si="3"/>
        <v>15774008.24927</v>
      </c>
      <c r="M25" s="118">
        <f t="shared" si="3"/>
        <v>16140404.656870004</v>
      </c>
      <c r="N25" s="118">
        <f t="shared" si="3"/>
        <v>15787958.44039</v>
      </c>
      <c r="O25" s="118">
        <f t="shared" si="3"/>
        <v>180733646.30563998</v>
      </c>
    </row>
    <row r="26" spans="1:15" ht="13.8" x14ac:dyDescent="0.25">
      <c r="A26" s="86">
        <v>2024</v>
      </c>
      <c r="B26" s="114" t="s">
        <v>137</v>
      </c>
      <c r="C26" s="115">
        <v>786365.41130000004</v>
      </c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6">
        <v>786365.41130000004</v>
      </c>
    </row>
    <row r="27" spans="1:15" ht="13.8" x14ac:dyDescent="0.25">
      <c r="A27" s="85">
        <v>2023</v>
      </c>
      <c r="B27" s="114" t="s">
        <v>137</v>
      </c>
      <c r="C27" s="115">
        <v>815936.19692000002</v>
      </c>
      <c r="D27" s="115">
        <v>714717.75973000005</v>
      </c>
      <c r="E27" s="115">
        <v>900175.36233000003</v>
      </c>
      <c r="F27" s="115">
        <v>756875.90376999998</v>
      </c>
      <c r="G27" s="115">
        <v>847217.36361999996</v>
      </c>
      <c r="H27" s="115">
        <v>770625.92134</v>
      </c>
      <c r="I27" s="115">
        <v>694365.27306000004</v>
      </c>
      <c r="J27" s="115">
        <v>781634.00428999995</v>
      </c>
      <c r="K27" s="115">
        <v>870551.28955999995</v>
      </c>
      <c r="L27" s="115">
        <v>839850.79804000002</v>
      </c>
      <c r="M27" s="115">
        <v>801352.12097000005</v>
      </c>
      <c r="N27" s="115">
        <v>763644.03491000005</v>
      </c>
      <c r="O27" s="116">
        <v>9556946.0285400003</v>
      </c>
    </row>
    <row r="28" spans="1:15" ht="13.8" x14ac:dyDescent="0.25">
      <c r="A28" s="86">
        <v>2024</v>
      </c>
      <c r="B28" s="114" t="s">
        <v>138</v>
      </c>
      <c r="C28" s="115">
        <v>120774.98092</v>
      </c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6">
        <v>120774.98092</v>
      </c>
    </row>
    <row r="29" spans="1:15" ht="13.8" x14ac:dyDescent="0.25">
      <c r="A29" s="85">
        <v>2023</v>
      </c>
      <c r="B29" s="114" t="s">
        <v>138</v>
      </c>
      <c r="C29" s="115">
        <v>177730.11037000001</v>
      </c>
      <c r="D29" s="115">
        <v>171497.03586999999</v>
      </c>
      <c r="E29" s="115">
        <v>219464.28085000001</v>
      </c>
      <c r="F29" s="115">
        <v>145998.42754</v>
      </c>
      <c r="G29" s="115">
        <v>149296.72229000001</v>
      </c>
      <c r="H29" s="115">
        <v>160214.95900999999</v>
      </c>
      <c r="I29" s="115">
        <v>134890.40724999999</v>
      </c>
      <c r="J29" s="115">
        <v>167656.31315</v>
      </c>
      <c r="K29" s="115">
        <v>159111.25972999999</v>
      </c>
      <c r="L29" s="115">
        <v>134782.70967000001</v>
      </c>
      <c r="M29" s="115">
        <v>123982.83461000001</v>
      </c>
      <c r="N29" s="115">
        <v>115910.01578</v>
      </c>
      <c r="O29" s="116">
        <v>1860535.0761200001</v>
      </c>
    </row>
    <row r="30" spans="1:15" s="36" customFormat="1" ht="13.8" x14ac:dyDescent="0.25">
      <c r="A30" s="86">
        <v>2024</v>
      </c>
      <c r="B30" s="114" t="s">
        <v>139</v>
      </c>
      <c r="C30" s="115">
        <v>239548.03122</v>
      </c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6">
        <v>239548.03122</v>
      </c>
    </row>
    <row r="31" spans="1:15" ht="13.8" x14ac:dyDescent="0.25">
      <c r="A31" s="85">
        <v>2023</v>
      </c>
      <c r="B31" s="114" t="s">
        <v>139</v>
      </c>
      <c r="C31" s="115">
        <v>209099.52807999999</v>
      </c>
      <c r="D31" s="115">
        <v>131395.68210000001</v>
      </c>
      <c r="E31" s="115">
        <v>262162.33821000002</v>
      </c>
      <c r="F31" s="115">
        <v>216365.99752999999</v>
      </c>
      <c r="G31" s="115">
        <v>233538.61155999999</v>
      </c>
      <c r="H31" s="115">
        <v>225469.65090000001</v>
      </c>
      <c r="I31" s="115">
        <v>187517.20712000001</v>
      </c>
      <c r="J31" s="115">
        <v>233925.83191000001</v>
      </c>
      <c r="K31" s="115">
        <v>256042.76621</v>
      </c>
      <c r="L31" s="115">
        <v>274630.67119999998</v>
      </c>
      <c r="M31" s="115">
        <v>266928.33893999999</v>
      </c>
      <c r="N31" s="115">
        <v>255535.74155000001</v>
      </c>
      <c r="O31" s="116">
        <v>2752612.3653099998</v>
      </c>
    </row>
    <row r="32" spans="1:15" ht="13.8" x14ac:dyDescent="0.25">
      <c r="A32" s="86">
        <v>2024</v>
      </c>
      <c r="B32" s="114" t="s">
        <v>140</v>
      </c>
      <c r="C32" s="117">
        <v>2346327.1868400001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6">
        <v>2346327.1868400001</v>
      </c>
    </row>
    <row r="33" spans="1:15" ht="13.8" x14ac:dyDescent="0.25">
      <c r="A33" s="85">
        <v>2023</v>
      </c>
      <c r="B33" s="114" t="s">
        <v>140</v>
      </c>
      <c r="C33" s="115">
        <v>2300529.8960500001</v>
      </c>
      <c r="D33" s="115">
        <v>2263047.9774600002</v>
      </c>
      <c r="E33" s="115">
        <v>2881699.2530499999</v>
      </c>
      <c r="F33" s="117">
        <v>2382972.1893799999</v>
      </c>
      <c r="G33" s="117">
        <v>2440354.6739400001</v>
      </c>
      <c r="H33" s="117">
        <v>2385177.1913899998</v>
      </c>
      <c r="I33" s="117">
        <v>2173923.4158399999</v>
      </c>
      <c r="J33" s="117">
        <v>2665587.3821800002</v>
      </c>
      <c r="K33" s="117">
        <v>2775250.4401400001</v>
      </c>
      <c r="L33" s="117">
        <v>2685056.2738199998</v>
      </c>
      <c r="M33" s="117">
        <v>2867783.9239699999</v>
      </c>
      <c r="N33" s="117">
        <v>2713783.8403699999</v>
      </c>
      <c r="O33" s="116">
        <v>30535166.457589999</v>
      </c>
    </row>
    <row r="34" spans="1:15" ht="13.8" x14ac:dyDescent="0.25">
      <c r="A34" s="86">
        <v>2024</v>
      </c>
      <c r="B34" s="114" t="s">
        <v>141</v>
      </c>
      <c r="C34" s="115">
        <v>1422027.1330899999</v>
      </c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6">
        <v>1422027.1330899999</v>
      </c>
    </row>
    <row r="35" spans="1:15" ht="13.8" x14ac:dyDescent="0.25">
      <c r="A35" s="85">
        <v>2023</v>
      </c>
      <c r="B35" s="114" t="s">
        <v>141</v>
      </c>
      <c r="C35" s="115">
        <v>1623739.3616200001</v>
      </c>
      <c r="D35" s="115">
        <v>1576668.1620499999</v>
      </c>
      <c r="E35" s="115">
        <v>1989825.86506</v>
      </c>
      <c r="F35" s="115">
        <v>1496694.73174</v>
      </c>
      <c r="G35" s="115">
        <v>1647421.0363</v>
      </c>
      <c r="H35" s="115">
        <v>1651355.90751</v>
      </c>
      <c r="I35" s="115">
        <v>1549921.67341</v>
      </c>
      <c r="J35" s="115">
        <v>1668451.45166</v>
      </c>
      <c r="K35" s="115">
        <v>1669344.4591099999</v>
      </c>
      <c r="L35" s="115">
        <v>1493428.5301000001</v>
      </c>
      <c r="M35" s="115">
        <v>1429406.5686000001</v>
      </c>
      <c r="N35" s="115">
        <v>1451875.6716400001</v>
      </c>
      <c r="O35" s="116">
        <v>19248133.4188</v>
      </c>
    </row>
    <row r="36" spans="1:15" ht="13.8" x14ac:dyDescent="0.25">
      <c r="A36" s="86">
        <v>2024</v>
      </c>
      <c r="B36" s="114" t="s">
        <v>142</v>
      </c>
      <c r="C36" s="115">
        <v>2779939.7159799999</v>
      </c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6">
        <v>2779939.7159799999</v>
      </c>
    </row>
    <row r="37" spans="1:15" ht="13.8" x14ac:dyDescent="0.25">
      <c r="A37" s="85">
        <v>2023</v>
      </c>
      <c r="B37" s="114" t="s">
        <v>142</v>
      </c>
      <c r="C37" s="115">
        <v>2711827.9585500001</v>
      </c>
      <c r="D37" s="115">
        <v>2610330.3924500002</v>
      </c>
      <c r="E37" s="115">
        <v>3284639.7244500001</v>
      </c>
      <c r="F37" s="115">
        <v>2690029.23006</v>
      </c>
      <c r="G37" s="115">
        <v>3026163.3154500001</v>
      </c>
      <c r="H37" s="115">
        <v>2986020.0856400002</v>
      </c>
      <c r="I37" s="115">
        <v>2723047.0958199999</v>
      </c>
      <c r="J37" s="115">
        <v>2725625.3104400001</v>
      </c>
      <c r="K37" s="115">
        <v>2818569.2412899998</v>
      </c>
      <c r="L37" s="115">
        <v>3078359.4007600001</v>
      </c>
      <c r="M37" s="115">
        <v>3167601.6622799998</v>
      </c>
      <c r="N37" s="115">
        <v>3171612.1941</v>
      </c>
      <c r="O37" s="116">
        <v>34993825.61129</v>
      </c>
    </row>
    <row r="38" spans="1:15" ht="13.8" x14ac:dyDescent="0.25">
      <c r="A38" s="86">
        <v>2024</v>
      </c>
      <c r="B38" s="114" t="s">
        <v>143</v>
      </c>
      <c r="C38" s="115">
        <v>174293.5287</v>
      </c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>
        <v>174293.5287</v>
      </c>
    </row>
    <row r="39" spans="1:15" ht="13.8" x14ac:dyDescent="0.25">
      <c r="A39" s="85">
        <v>2023</v>
      </c>
      <c r="B39" s="114" t="s">
        <v>143</v>
      </c>
      <c r="C39" s="115">
        <v>20511.080989999999</v>
      </c>
      <c r="D39" s="115">
        <v>48988.009310000001</v>
      </c>
      <c r="E39" s="115">
        <v>108585.76742</v>
      </c>
      <c r="F39" s="115">
        <v>107987.69313</v>
      </c>
      <c r="G39" s="115">
        <v>203809.47146</v>
      </c>
      <c r="H39" s="115">
        <v>185363.21223</v>
      </c>
      <c r="I39" s="115">
        <v>202576.08718999999</v>
      </c>
      <c r="J39" s="115">
        <v>304348.46383999998</v>
      </c>
      <c r="K39" s="115">
        <v>179322.18877000001</v>
      </c>
      <c r="L39" s="115">
        <v>96963.818669999993</v>
      </c>
      <c r="M39" s="115">
        <v>259258.75424000001</v>
      </c>
      <c r="N39" s="115">
        <v>223264.79871</v>
      </c>
      <c r="O39" s="116">
        <v>1940979.3459600001</v>
      </c>
    </row>
    <row r="40" spans="1:15" ht="13.8" x14ac:dyDescent="0.25">
      <c r="A40" s="86">
        <v>2024</v>
      </c>
      <c r="B40" s="114" t="s">
        <v>144</v>
      </c>
      <c r="C40" s="115">
        <v>1210547.81705</v>
      </c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6">
        <v>1210547.81705</v>
      </c>
    </row>
    <row r="41" spans="1:15" ht="13.8" x14ac:dyDescent="0.25">
      <c r="A41" s="85">
        <v>2023</v>
      </c>
      <c r="B41" s="114" t="s">
        <v>144</v>
      </c>
      <c r="C41" s="115">
        <v>1173372.45523</v>
      </c>
      <c r="D41" s="115">
        <v>1303143.8735499999</v>
      </c>
      <c r="E41" s="115">
        <v>1511686.70435</v>
      </c>
      <c r="F41" s="115">
        <v>1216088.5513599999</v>
      </c>
      <c r="G41" s="115">
        <v>1379709.00801</v>
      </c>
      <c r="H41" s="115">
        <v>1337332.82278</v>
      </c>
      <c r="I41" s="115">
        <v>1262312.4232600001</v>
      </c>
      <c r="J41" s="115">
        <v>1397732.68716</v>
      </c>
      <c r="K41" s="115">
        <v>1397419.6594499999</v>
      </c>
      <c r="L41" s="115">
        <v>1410989.70576</v>
      </c>
      <c r="M41" s="115">
        <v>1386034.90274</v>
      </c>
      <c r="N41" s="115">
        <v>1439156.5438099999</v>
      </c>
      <c r="O41" s="116">
        <v>16214979.33746</v>
      </c>
    </row>
    <row r="42" spans="1:15" ht="13.8" x14ac:dyDescent="0.25">
      <c r="A42" s="86">
        <v>2024</v>
      </c>
      <c r="B42" s="114" t="s">
        <v>145</v>
      </c>
      <c r="C42" s="115">
        <v>824451.20236</v>
      </c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6">
        <v>824451.20236</v>
      </c>
    </row>
    <row r="43" spans="1:15" ht="13.8" x14ac:dyDescent="0.25">
      <c r="A43" s="85">
        <v>2023</v>
      </c>
      <c r="B43" s="114" t="s">
        <v>145</v>
      </c>
      <c r="C43" s="115">
        <v>841196.85007000004</v>
      </c>
      <c r="D43" s="115">
        <v>847880.97644999996</v>
      </c>
      <c r="E43" s="115">
        <v>1050090.1388600001</v>
      </c>
      <c r="F43" s="115">
        <v>882669.42888999998</v>
      </c>
      <c r="G43" s="115">
        <v>922139.80186999997</v>
      </c>
      <c r="H43" s="115">
        <v>975735.54101000004</v>
      </c>
      <c r="I43" s="115">
        <v>831436.41261999996</v>
      </c>
      <c r="J43" s="115">
        <v>972125.66890000005</v>
      </c>
      <c r="K43" s="115">
        <v>1006468.21999</v>
      </c>
      <c r="L43" s="115">
        <v>995530.01775</v>
      </c>
      <c r="M43" s="115">
        <v>1016630.70161</v>
      </c>
      <c r="N43" s="115">
        <v>991153.81244999997</v>
      </c>
      <c r="O43" s="116">
        <v>11333057.57047</v>
      </c>
    </row>
    <row r="44" spans="1:15" ht="13.8" x14ac:dyDescent="0.25">
      <c r="A44" s="86">
        <v>2024</v>
      </c>
      <c r="B44" s="114" t="s">
        <v>146</v>
      </c>
      <c r="C44" s="115">
        <v>940168.36626000004</v>
      </c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6">
        <v>940168.36626000004</v>
      </c>
    </row>
    <row r="45" spans="1:15" ht="13.8" x14ac:dyDescent="0.25">
      <c r="A45" s="85">
        <v>2023</v>
      </c>
      <c r="B45" s="114" t="s">
        <v>146</v>
      </c>
      <c r="C45" s="115">
        <v>1050062.7729</v>
      </c>
      <c r="D45" s="115">
        <v>1000933.74123</v>
      </c>
      <c r="E45" s="115">
        <v>1224195.9008200001</v>
      </c>
      <c r="F45" s="115">
        <v>997155.21774999995</v>
      </c>
      <c r="G45" s="115">
        <v>1142777.3046599999</v>
      </c>
      <c r="H45" s="115">
        <v>1088850.42053</v>
      </c>
      <c r="I45" s="115">
        <v>987874.23033000005</v>
      </c>
      <c r="J45" s="115">
        <v>1064773.5938800001</v>
      </c>
      <c r="K45" s="115">
        <v>1016027.4434399999</v>
      </c>
      <c r="L45" s="115">
        <v>970243.79321000003</v>
      </c>
      <c r="M45" s="115">
        <v>975507.37352999998</v>
      </c>
      <c r="N45" s="115">
        <v>950651.43591999996</v>
      </c>
      <c r="O45" s="116">
        <v>12469053.2282</v>
      </c>
    </row>
    <row r="46" spans="1:15" ht="13.8" x14ac:dyDescent="0.25">
      <c r="A46" s="86">
        <v>2024</v>
      </c>
      <c r="B46" s="114" t="s">
        <v>147</v>
      </c>
      <c r="C46" s="115">
        <v>1129357.9312199999</v>
      </c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6">
        <v>1129357.9312199999</v>
      </c>
    </row>
    <row r="47" spans="1:15" ht="13.8" x14ac:dyDescent="0.25">
      <c r="A47" s="85">
        <v>2023</v>
      </c>
      <c r="B47" s="114" t="s">
        <v>147</v>
      </c>
      <c r="C47" s="115">
        <v>1105699.5939499999</v>
      </c>
      <c r="D47" s="115">
        <v>1056070.5457599999</v>
      </c>
      <c r="E47" s="115">
        <v>1388525.64216</v>
      </c>
      <c r="F47" s="115">
        <v>1063453.57067</v>
      </c>
      <c r="G47" s="115">
        <v>1249243.91346</v>
      </c>
      <c r="H47" s="115">
        <v>1314435.6159699999</v>
      </c>
      <c r="I47" s="115">
        <v>1146204.7811499999</v>
      </c>
      <c r="J47" s="115">
        <v>1338925.8537900001</v>
      </c>
      <c r="K47" s="115">
        <v>1372398.87558</v>
      </c>
      <c r="L47" s="115">
        <v>1315292.1837800001</v>
      </c>
      <c r="M47" s="115">
        <v>1164591.63481</v>
      </c>
      <c r="N47" s="115">
        <v>1349122.6134200001</v>
      </c>
      <c r="O47" s="116">
        <v>14863964.8245</v>
      </c>
    </row>
    <row r="48" spans="1:15" ht="13.8" x14ac:dyDescent="0.25">
      <c r="A48" s="86">
        <v>2024</v>
      </c>
      <c r="B48" s="114" t="s">
        <v>148</v>
      </c>
      <c r="C48" s="115">
        <v>325328.92681999999</v>
      </c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6">
        <v>325328.92681999999</v>
      </c>
    </row>
    <row r="49" spans="1:15" ht="13.8" x14ac:dyDescent="0.25">
      <c r="A49" s="85">
        <v>2023</v>
      </c>
      <c r="B49" s="114" t="s">
        <v>148</v>
      </c>
      <c r="C49" s="115">
        <v>360451.10638999997</v>
      </c>
      <c r="D49" s="115">
        <v>354125.73582</v>
      </c>
      <c r="E49" s="115">
        <v>438196.80982999998</v>
      </c>
      <c r="F49" s="115">
        <v>373566.96041</v>
      </c>
      <c r="G49" s="115">
        <v>450033.32088000001</v>
      </c>
      <c r="H49" s="115">
        <v>411994.10317999998</v>
      </c>
      <c r="I49" s="115">
        <v>371785.77756000002</v>
      </c>
      <c r="J49" s="115">
        <v>395205.37024000002</v>
      </c>
      <c r="K49" s="115">
        <v>382654.01645</v>
      </c>
      <c r="L49" s="115">
        <v>363976.90782000002</v>
      </c>
      <c r="M49" s="115">
        <v>345245.00530999998</v>
      </c>
      <c r="N49" s="115">
        <v>352250.31073000003</v>
      </c>
      <c r="O49" s="116">
        <v>4599485.4246199997</v>
      </c>
    </row>
    <row r="50" spans="1:15" ht="13.8" x14ac:dyDescent="0.25">
      <c r="A50" s="86">
        <v>2024</v>
      </c>
      <c r="B50" s="114" t="s">
        <v>149</v>
      </c>
      <c r="C50" s="115">
        <v>458489.26176999998</v>
      </c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6">
        <v>458489.26176999998</v>
      </c>
    </row>
    <row r="51" spans="1:15" ht="13.8" x14ac:dyDescent="0.25">
      <c r="A51" s="85">
        <v>2023</v>
      </c>
      <c r="B51" s="114" t="s">
        <v>149</v>
      </c>
      <c r="C51" s="115">
        <v>414228.29746999999</v>
      </c>
      <c r="D51" s="115">
        <v>525446.20097000001</v>
      </c>
      <c r="E51" s="115">
        <v>737508.56022999994</v>
      </c>
      <c r="F51" s="115">
        <v>477350.15331000002</v>
      </c>
      <c r="G51" s="115">
        <v>461593.95452999999</v>
      </c>
      <c r="H51" s="115">
        <v>440829.34839</v>
      </c>
      <c r="I51" s="115">
        <v>496791.71883000003</v>
      </c>
      <c r="J51" s="115">
        <v>463415.51870999997</v>
      </c>
      <c r="K51" s="115">
        <v>698212.79119000002</v>
      </c>
      <c r="L51" s="115">
        <v>994306.44946999999</v>
      </c>
      <c r="M51" s="115">
        <v>1248170.41279</v>
      </c>
      <c r="N51" s="115">
        <v>693396.90073999995</v>
      </c>
      <c r="O51" s="116">
        <v>7651250.3066299995</v>
      </c>
    </row>
    <row r="52" spans="1:15" ht="13.8" x14ac:dyDescent="0.25">
      <c r="A52" s="86">
        <v>2024</v>
      </c>
      <c r="B52" s="114" t="s">
        <v>150</v>
      </c>
      <c r="C52" s="115">
        <v>330248.44928</v>
      </c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6">
        <v>330248.44928</v>
      </c>
    </row>
    <row r="53" spans="1:15" ht="13.8" x14ac:dyDescent="0.25">
      <c r="A53" s="85">
        <v>2023</v>
      </c>
      <c r="B53" s="114" t="s">
        <v>150</v>
      </c>
      <c r="C53" s="115">
        <v>278884.94871000003</v>
      </c>
      <c r="D53" s="115">
        <v>287110.67463999998</v>
      </c>
      <c r="E53" s="115">
        <v>505697.54947999999</v>
      </c>
      <c r="F53" s="115">
        <v>417259.74021999998</v>
      </c>
      <c r="G53" s="115">
        <v>549934.81740000006</v>
      </c>
      <c r="H53" s="115">
        <v>332633.21338999999</v>
      </c>
      <c r="I53" s="115">
        <v>657172.97959999996</v>
      </c>
      <c r="J53" s="115">
        <v>375762.79655000003</v>
      </c>
      <c r="K53" s="115">
        <v>430282.38802000001</v>
      </c>
      <c r="L53" s="115">
        <v>509992.53152000002</v>
      </c>
      <c r="M53" s="115">
        <v>481780.40470999997</v>
      </c>
      <c r="N53" s="115">
        <v>718800.87997000001</v>
      </c>
      <c r="O53" s="116">
        <v>5545312.9242099999</v>
      </c>
    </row>
    <row r="54" spans="1:15" ht="13.8" x14ac:dyDescent="0.25">
      <c r="A54" s="86">
        <v>2024</v>
      </c>
      <c r="B54" s="114" t="s">
        <v>151</v>
      </c>
      <c r="C54" s="115">
        <v>549438.71756999998</v>
      </c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6">
        <v>549438.71756999998</v>
      </c>
    </row>
    <row r="55" spans="1:15" ht="13.8" x14ac:dyDescent="0.25">
      <c r="A55" s="85">
        <v>2023</v>
      </c>
      <c r="B55" s="114" t="s">
        <v>151</v>
      </c>
      <c r="C55" s="115">
        <v>525223.39653999999</v>
      </c>
      <c r="D55" s="115">
        <v>565894.76786000002</v>
      </c>
      <c r="E55" s="115">
        <v>673504.07773999998</v>
      </c>
      <c r="F55" s="115">
        <v>560370.72014999995</v>
      </c>
      <c r="G55" s="115">
        <v>637643.82606999995</v>
      </c>
      <c r="H55" s="115">
        <v>616450.05578000005</v>
      </c>
      <c r="I55" s="115">
        <v>568960.94658999995</v>
      </c>
      <c r="J55" s="115">
        <v>600994.62872000004</v>
      </c>
      <c r="K55" s="115">
        <v>604767.84473999997</v>
      </c>
      <c r="L55" s="115">
        <v>610604.45770000003</v>
      </c>
      <c r="M55" s="115">
        <v>606130.01775999996</v>
      </c>
      <c r="N55" s="115">
        <v>597799.64628999995</v>
      </c>
      <c r="O55" s="116">
        <v>7168344.3859400004</v>
      </c>
    </row>
    <row r="56" spans="1:15" ht="13.8" x14ac:dyDescent="0.25">
      <c r="A56" s="86">
        <v>2024</v>
      </c>
      <c r="B56" s="114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6">
        <f t="shared" ref="O56:O57" si="4">SUM(C56:N56)</f>
        <v>0</v>
      </c>
    </row>
    <row r="57" spans="1:15" ht="13.8" x14ac:dyDescent="0.25">
      <c r="A57" s="85">
        <v>2023</v>
      </c>
      <c r="B57" s="114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6">
        <f t="shared" si="4"/>
        <v>0</v>
      </c>
    </row>
    <row r="58" spans="1:15" ht="13.8" x14ac:dyDescent="0.25">
      <c r="A58" s="86">
        <v>2024</v>
      </c>
      <c r="B58" s="112" t="s">
        <v>31</v>
      </c>
      <c r="C58" s="118">
        <f>C60</f>
        <v>446519.18702000001</v>
      </c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>
        <f t="shared" ref="O58" si="5">O60</f>
        <v>446519.18702000001</v>
      </c>
    </row>
    <row r="59" spans="1:15" ht="13.8" x14ac:dyDescent="0.25">
      <c r="A59" s="85">
        <v>2023</v>
      </c>
      <c r="B59" s="112" t="s">
        <v>31</v>
      </c>
      <c r="C59" s="118">
        <f>C61</f>
        <v>441308.16873999999</v>
      </c>
      <c r="D59" s="118">
        <f t="shared" ref="D59:O59" si="6">D61</f>
        <v>397254.84522000002</v>
      </c>
      <c r="E59" s="118">
        <f t="shared" si="6"/>
        <v>478851.44981999998</v>
      </c>
      <c r="F59" s="118">
        <f t="shared" si="6"/>
        <v>467161.27383999998</v>
      </c>
      <c r="G59" s="118">
        <f t="shared" si="6"/>
        <v>546205.85152999999</v>
      </c>
      <c r="H59" s="118">
        <f t="shared" si="6"/>
        <v>482339.12163000001</v>
      </c>
      <c r="I59" s="118">
        <f t="shared" si="6"/>
        <v>462882.70361000003</v>
      </c>
      <c r="J59" s="118">
        <f t="shared" si="6"/>
        <v>495647.29329</v>
      </c>
      <c r="K59" s="118">
        <f t="shared" si="6"/>
        <v>487058.71519999998</v>
      </c>
      <c r="L59" s="118">
        <f t="shared" si="6"/>
        <v>498762.08964000002</v>
      </c>
      <c r="M59" s="118">
        <f t="shared" si="6"/>
        <v>481261.43225999997</v>
      </c>
      <c r="N59" s="118">
        <f t="shared" si="6"/>
        <v>506848.06362999999</v>
      </c>
      <c r="O59" s="118">
        <f t="shared" si="6"/>
        <v>5745581.0084100002</v>
      </c>
    </row>
    <row r="60" spans="1:15" ht="13.8" x14ac:dyDescent="0.25">
      <c r="A60" s="86">
        <v>2024</v>
      </c>
      <c r="B60" s="114" t="s">
        <v>152</v>
      </c>
      <c r="C60" s="115">
        <v>446519.18702000001</v>
      </c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6">
        <v>446519.18702000001</v>
      </c>
    </row>
    <row r="61" spans="1:15" ht="14.4" thickBot="1" x14ac:dyDescent="0.3">
      <c r="A61" s="85">
        <v>2023</v>
      </c>
      <c r="B61" s="114" t="s">
        <v>152</v>
      </c>
      <c r="C61" s="115">
        <v>441308.16873999999</v>
      </c>
      <c r="D61" s="115">
        <v>397254.84522000002</v>
      </c>
      <c r="E61" s="115">
        <v>478851.44981999998</v>
      </c>
      <c r="F61" s="115">
        <v>467161.27383999998</v>
      </c>
      <c r="G61" s="115">
        <v>546205.85152999999</v>
      </c>
      <c r="H61" s="115">
        <v>482339.12163000001</v>
      </c>
      <c r="I61" s="115">
        <v>462882.70361000003</v>
      </c>
      <c r="J61" s="115">
        <v>495647.29329</v>
      </c>
      <c r="K61" s="115">
        <v>487058.71519999998</v>
      </c>
      <c r="L61" s="115">
        <v>498762.08964000002</v>
      </c>
      <c r="M61" s="115">
        <v>481261.43225999997</v>
      </c>
      <c r="N61" s="115">
        <v>506848.06362999999</v>
      </c>
      <c r="O61" s="116">
        <v>5745581.0084100002</v>
      </c>
    </row>
    <row r="62" spans="1:15" s="32" customFormat="1" ht="15" customHeight="1" thickBot="1" x14ac:dyDescent="0.25">
      <c r="A62" s="119">
        <v>2002</v>
      </c>
      <c r="B62" s="120" t="s">
        <v>40</v>
      </c>
      <c r="C62" s="121">
        <v>2607319.6609999998</v>
      </c>
      <c r="D62" s="121">
        <v>2383772.9539999999</v>
      </c>
      <c r="E62" s="121">
        <v>2918943.5210000002</v>
      </c>
      <c r="F62" s="121">
        <v>2742857.9219999998</v>
      </c>
      <c r="G62" s="121">
        <v>3000325.2429999998</v>
      </c>
      <c r="H62" s="121">
        <v>2770693.8810000001</v>
      </c>
      <c r="I62" s="121">
        <v>3103851.8620000002</v>
      </c>
      <c r="J62" s="121">
        <v>2975888.9739999999</v>
      </c>
      <c r="K62" s="121">
        <v>3218206.861</v>
      </c>
      <c r="L62" s="121">
        <v>3501128.02</v>
      </c>
      <c r="M62" s="121">
        <v>3593604.8960000002</v>
      </c>
      <c r="N62" s="121">
        <v>3242495.2340000002</v>
      </c>
      <c r="O62" s="122">
        <f>SUM(C62:N62)</f>
        <v>36059089.028999999</v>
      </c>
    </row>
    <row r="63" spans="1:15" s="32" customFormat="1" ht="15" customHeight="1" thickBot="1" x14ac:dyDescent="0.25">
      <c r="A63" s="119">
        <v>2003</v>
      </c>
      <c r="B63" s="120" t="s">
        <v>40</v>
      </c>
      <c r="C63" s="121">
        <v>3533705.5819999999</v>
      </c>
      <c r="D63" s="121">
        <v>2923460.39</v>
      </c>
      <c r="E63" s="121">
        <v>3908255.9909999999</v>
      </c>
      <c r="F63" s="121">
        <v>3662183.449</v>
      </c>
      <c r="G63" s="121">
        <v>3860471.3</v>
      </c>
      <c r="H63" s="121">
        <v>3796113.5219999999</v>
      </c>
      <c r="I63" s="121">
        <v>4236114.2640000004</v>
      </c>
      <c r="J63" s="121">
        <v>3828726.17</v>
      </c>
      <c r="K63" s="121">
        <v>4114677.523</v>
      </c>
      <c r="L63" s="121">
        <v>4824388.2589999996</v>
      </c>
      <c r="M63" s="121">
        <v>3969697.4580000001</v>
      </c>
      <c r="N63" s="121">
        <v>4595042.3940000003</v>
      </c>
      <c r="O63" s="122">
        <f t="shared" ref="O63:O81" si="7">SUM(C63:N63)</f>
        <v>47252836.302000001</v>
      </c>
    </row>
    <row r="64" spans="1:15" s="32" customFormat="1" ht="15" customHeight="1" thickBot="1" x14ac:dyDescent="0.25">
      <c r="A64" s="119">
        <v>2004</v>
      </c>
      <c r="B64" s="120" t="s">
        <v>40</v>
      </c>
      <c r="C64" s="121">
        <v>4619660.84</v>
      </c>
      <c r="D64" s="121">
        <v>3664503.0430000001</v>
      </c>
      <c r="E64" s="121">
        <v>5218042.1770000001</v>
      </c>
      <c r="F64" s="121">
        <v>5072462.9939999999</v>
      </c>
      <c r="G64" s="121">
        <v>5170061.6050000004</v>
      </c>
      <c r="H64" s="121">
        <v>5284383.2860000003</v>
      </c>
      <c r="I64" s="121">
        <v>5632138.7980000004</v>
      </c>
      <c r="J64" s="121">
        <v>4707491.284</v>
      </c>
      <c r="K64" s="121">
        <v>5656283.5209999997</v>
      </c>
      <c r="L64" s="121">
        <v>5867342.1210000003</v>
      </c>
      <c r="M64" s="121">
        <v>5733908.9759999998</v>
      </c>
      <c r="N64" s="121">
        <v>6540874.1749999998</v>
      </c>
      <c r="O64" s="122">
        <f t="shared" si="7"/>
        <v>63167152.819999993</v>
      </c>
    </row>
    <row r="65" spans="1:15" s="32" customFormat="1" ht="15" customHeight="1" thickBot="1" x14ac:dyDescent="0.25">
      <c r="A65" s="119">
        <v>2005</v>
      </c>
      <c r="B65" s="120" t="s">
        <v>40</v>
      </c>
      <c r="C65" s="121">
        <v>4997279.7240000004</v>
      </c>
      <c r="D65" s="121">
        <v>5651741.2520000003</v>
      </c>
      <c r="E65" s="121">
        <v>6591859.2180000003</v>
      </c>
      <c r="F65" s="121">
        <v>6128131.8779999996</v>
      </c>
      <c r="G65" s="121">
        <v>5977226.2170000002</v>
      </c>
      <c r="H65" s="121">
        <v>6038534.3669999996</v>
      </c>
      <c r="I65" s="121">
        <v>5763466.3530000001</v>
      </c>
      <c r="J65" s="121">
        <v>5552867.2120000003</v>
      </c>
      <c r="K65" s="121">
        <v>6814268.9409999996</v>
      </c>
      <c r="L65" s="121">
        <v>6772178.5690000001</v>
      </c>
      <c r="M65" s="121">
        <v>5942575.7819999997</v>
      </c>
      <c r="N65" s="121">
        <v>7246278.6299999999</v>
      </c>
      <c r="O65" s="122">
        <f t="shared" si="7"/>
        <v>73476408.142999992</v>
      </c>
    </row>
    <row r="66" spans="1:15" s="32" customFormat="1" ht="15" customHeight="1" thickBot="1" x14ac:dyDescent="0.25">
      <c r="A66" s="119">
        <v>2006</v>
      </c>
      <c r="B66" s="120" t="s">
        <v>40</v>
      </c>
      <c r="C66" s="121">
        <v>5133048.8810000001</v>
      </c>
      <c r="D66" s="121">
        <v>6058251.2790000001</v>
      </c>
      <c r="E66" s="121">
        <v>7411101.659</v>
      </c>
      <c r="F66" s="121">
        <v>6456090.2609999999</v>
      </c>
      <c r="G66" s="121">
        <v>7041543.2470000004</v>
      </c>
      <c r="H66" s="121">
        <v>7815434.6220000004</v>
      </c>
      <c r="I66" s="121">
        <v>7067411.4790000003</v>
      </c>
      <c r="J66" s="121">
        <v>6811202.4100000001</v>
      </c>
      <c r="K66" s="121">
        <v>7606551.0949999997</v>
      </c>
      <c r="L66" s="121">
        <v>6888812.5489999996</v>
      </c>
      <c r="M66" s="121">
        <v>8641474.5559999999</v>
      </c>
      <c r="N66" s="121">
        <v>8603753.4800000004</v>
      </c>
      <c r="O66" s="122">
        <f t="shared" si="7"/>
        <v>85534675.517999992</v>
      </c>
    </row>
    <row r="67" spans="1:15" s="32" customFormat="1" ht="15" customHeight="1" thickBot="1" x14ac:dyDescent="0.25">
      <c r="A67" s="119">
        <v>2007</v>
      </c>
      <c r="B67" s="120" t="s">
        <v>40</v>
      </c>
      <c r="C67" s="121">
        <v>6564559.7929999996</v>
      </c>
      <c r="D67" s="121">
        <v>7656951.608</v>
      </c>
      <c r="E67" s="121">
        <v>8957851.6209999993</v>
      </c>
      <c r="F67" s="121">
        <v>8313312.0049999999</v>
      </c>
      <c r="G67" s="121">
        <v>9147620.0419999994</v>
      </c>
      <c r="H67" s="121">
        <v>8980247.4370000008</v>
      </c>
      <c r="I67" s="121">
        <v>8937741.591</v>
      </c>
      <c r="J67" s="121">
        <v>8736689.0920000002</v>
      </c>
      <c r="K67" s="121">
        <v>9038743.8959999997</v>
      </c>
      <c r="L67" s="121">
        <v>9895216.6219999995</v>
      </c>
      <c r="M67" s="121">
        <v>11318798.220000001</v>
      </c>
      <c r="N67" s="121">
        <v>9724017.977</v>
      </c>
      <c r="O67" s="122">
        <f t="shared" si="7"/>
        <v>107271749.90399998</v>
      </c>
    </row>
    <row r="68" spans="1:15" s="32" customFormat="1" ht="15" customHeight="1" thickBot="1" x14ac:dyDescent="0.25">
      <c r="A68" s="119">
        <v>2008</v>
      </c>
      <c r="B68" s="120" t="s">
        <v>40</v>
      </c>
      <c r="C68" s="121">
        <v>10632207.040999999</v>
      </c>
      <c r="D68" s="121">
        <v>11077899.119999999</v>
      </c>
      <c r="E68" s="121">
        <v>11428587.233999999</v>
      </c>
      <c r="F68" s="121">
        <v>11363963.503</v>
      </c>
      <c r="G68" s="121">
        <v>12477968.699999999</v>
      </c>
      <c r="H68" s="121">
        <v>11770634.384</v>
      </c>
      <c r="I68" s="121">
        <v>12595426.863</v>
      </c>
      <c r="J68" s="121">
        <v>11046830.085999999</v>
      </c>
      <c r="K68" s="121">
        <v>12793148.034</v>
      </c>
      <c r="L68" s="121">
        <v>9722708.7899999991</v>
      </c>
      <c r="M68" s="121">
        <v>9395872.8969999999</v>
      </c>
      <c r="N68" s="121">
        <v>7721948.9740000004</v>
      </c>
      <c r="O68" s="122">
        <f t="shared" si="7"/>
        <v>132027195.626</v>
      </c>
    </row>
    <row r="69" spans="1:15" s="32" customFormat="1" ht="15" customHeight="1" thickBot="1" x14ac:dyDescent="0.25">
      <c r="A69" s="119">
        <v>2009</v>
      </c>
      <c r="B69" s="120" t="s">
        <v>40</v>
      </c>
      <c r="C69" s="121">
        <v>7884493.5240000002</v>
      </c>
      <c r="D69" s="121">
        <v>8435115.8340000007</v>
      </c>
      <c r="E69" s="121">
        <v>8155485.0810000002</v>
      </c>
      <c r="F69" s="121">
        <v>7561696.2829999998</v>
      </c>
      <c r="G69" s="121">
        <v>7346407.5279999999</v>
      </c>
      <c r="H69" s="121">
        <v>8329692.7829999998</v>
      </c>
      <c r="I69" s="121">
        <v>9055733.6710000001</v>
      </c>
      <c r="J69" s="121">
        <v>7839908.8420000002</v>
      </c>
      <c r="K69" s="121">
        <v>8480708.3870000001</v>
      </c>
      <c r="L69" s="121">
        <v>10095768.029999999</v>
      </c>
      <c r="M69" s="121">
        <v>8903010.773</v>
      </c>
      <c r="N69" s="121">
        <v>10054591.867000001</v>
      </c>
      <c r="O69" s="122">
        <f t="shared" si="7"/>
        <v>102142612.603</v>
      </c>
    </row>
    <row r="70" spans="1:15" s="32" customFormat="1" ht="15" customHeight="1" thickBot="1" x14ac:dyDescent="0.25">
      <c r="A70" s="119">
        <v>2010</v>
      </c>
      <c r="B70" s="120" t="s">
        <v>40</v>
      </c>
      <c r="C70" s="121">
        <v>7828748.0580000002</v>
      </c>
      <c r="D70" s="121">
        <v>8263237.8140000002</v>
      </c>
      <c r="E70" s="121">
        <v>9886488.1710000001</v>
      </c>
      <c r="F70" s="121">
        <v>9396006.6539999992</v>
      </c>
      <c r="G70" s="121">
        <v>9799958.1170000006</v>
      </c>
      <c r="H70" s="121">
        <v>9542907.6439999994</v>
      </c>
      <c r="I70" s="121">
        <v>9564682.5449999999</v>
      </c>
      <c r="J70" s="121">
        <v>8523451.9729999993</v>
      </c>
      <c r="K70" s="121">
        <v>8909230.5209999997</v>
      </c>
      <c r="L70" s="121">
        <v>10963586.27</v>
      </c>
      <c r="M70" s="121">
        <v>9382369.7180000003</v>
      </c>
      <c r="N70" s="121">
        <v>11822551.698999999</v>
      </c>
      <c r="O70" s="122">
        <f t="shared" si="7"/>
        <v>113883219.18399999</v>
      </c>
    </row>
    <row r="71" spans="1:15" s="32" customFormat="1" ht="15" customHeight="1" thickBot="1" x14ac:dyDescent="0.25">
      <c r="A71" s="119">
        <v>2011</v>
      </c>
      <c r="B71" s="120" t="s">
        <v>40</v>
      </c>
      <c r="C71" s="121">
        <v>9551084.6390000004</v>
      </c>
      <c r="D71" s="121">
        <v>10059126.307</v>
      </c>
      <c r="E71" s="121">
        <v>11811085.16</v>
      </c>
      <c r="F71" s="121">
        <v>11873269.447000001</v>
      </c>
      <c r="G71" s="121">
        <v>10943364.372</v>
      </c>
      <c r="H71" s="121">
        <v>11349953.558</v>
      </c>
      <c r="I71" s="121">
        <v>11860004.271</v>
      </c>
      <c r="J71" s="121">
        <v>11245124.657</v>
      </c>
      <c r="K71" s="121">
        <v>10750626.098999999</v>
      </c>
      <c r="L71" s="121">
        <v>11907219.297</v>
      </c>
      <c r="M71" s="121">
        <v>11078524.743000001</v>
      </c>
      <c r="N71" s="121">
        <v>12477486.279999999</v>
      </c>
      <c r="O71" s="122">
        <f t="shared" si="7"/>
        <v>134906868.83000001</v>
      </c>
    </row>
    <row r="72" spans="1:15" ht="13.8" thickBot="1" x14ac:dyDescent="0.3">
      <c r="A72" s="119">
        <v>2012</v>
      </c>
      <c r="B72" s="120" t="s">
        <v>40</v>
      </c>
      <c r="C72" s="121">
        <v>10348187.165999999</v>
      </c>
      <c r="D72" s="121">
        <v>11748000.124</v>
      </c>
      <c r="E72" s="121">
        <v>13208572.977</v>
      </c>
      <c r="F72" s="121">
        <v>12630226.718</v>
      </c>
      <c r="G72" s="121">
        <v>13131530.960999999</v>
      </c>
      <c r="H72" s="121">
        <v>13231198.687999999</v>
      </c>
      <c r="I72" s="121">
        <v>12830675.307</v>
      </c>
      <c r="J72" s="121">
        <v>12831394.572000001</v>
      </c>
      <c r="K72" s="121">
        <v>12952651.721999999</v>
      </c>
      <c r="L72" s="121">
        <v>13190769.654999999</v>
      </c>
      <c r="M72" s="121">
        <v>13753052.493000001</v>
      </c>
      <c r="N72" s="121">
        <v>12605476.173</v>
      </c>
      <c r="O72" s="122">
        <f t="shared" si="7"/>
        <v>152461736.55599999</v>
      </c>
    </row>
    <row r="73" spans="1:15" ht="13.8" thickBot="1" x14ac:dyDescent="0.3">
      <c r="A73" s="119">
        <v>2013</v>
      </c>
      <c r="B73" s="120" t="s">
        <v>40</v>
      </c>
      <c r="C73" s="121">
        <v>11481521.079</v>
      </c>
      <c r="D73" s="121">
        <v>12385690.909</v>
      </c>
      <c r="E73" s="121">
        <v>13122058.141000001</v>
      </c>
      <c r="F73" s="121">
        <v>12468202.903000001</v>
      </c>
      <c r="G73" s="121">
        <v>13277209.017000001</v>
      </c>
      <c r="H73" s="121">
        <v>12399973.961999999</v>
      </c>
      <c r="I73" s="121">
        <v>13059519.685000001</v>
      </c>
      <c r="J73" s="121">
        <v>11118300.903000001</v>
      </c>
      <c r="K73" s="121">
        <v>13060371.039000001</v>
      </c>
      <c r="L73" s="121">
        <v>12053704.638</v>
      </c>
      <c r="M73" s="121">
        <v>14201227.351</v>
      </c>
      <c r="N73" s="121">
        <v>13174857.460000001</v>
      </c>
      <c r="O73" s="122">
        <f t="shared" si="7"/>
        <v>151802637.08700001</v>
      </c>
    </row>
    <row r="74" spans="1:15" ht="13.8" thickBot="1" x14ac:dyDescent="0.3">
      <c r="A74" s="119">
        <v>2014</v>
      </c>
      <c r="B74" s="120" t="s">
        <v>40</v>
      </c>
      <c r="C74" s="121">
        <v>12399761.948000001</v>
      </c>
      <c r="D74" s="121">
        <v>13053292.493000001</v>
      </c>
      <c r="E74" s="121">
        <v>14680110.779999999</v>
      </c>
      <c r="F74" s="121">
        <v>13371185.664000001</v>
      </c>
      <c r="G74" s="121">
        <v>13681906.159</v>
      </c>
      <c r="H74" s="121">
        <v>12880924.245999999</v>
      </c>
      <c r="I74" s="121">
        <v>13344776.958000001</v>
      </c>
      <c r="J74" s="121">
        <v>11386828.925000001</v>
      </c>
      <c r="K74" s="121">
        <v>13583120.905999999</v>
      </c>
      <c r="L74" s="121">
        <v>12891630.102</v>
      </c>
      <c r="M74" s="121">
        <v>13067348.107000001</v>
      </c>
      <c r="N74" s="121">
        <v>13269271.402000001</v>
      </c>
      <c r="O74" s="122">
        <f t="shared" si="7"/>
        <v>157610157.69</v>
      </c>
    </row>
    <row r="75" spans="1:15" ht="13.8" thickBot="1" x14ac:dyDescent="0.3">
      <c r="A75" s="119">
        <v>2015</v>
      </c>
      <c r="B75" s="120" t="s">
        <v>40</v>
      </c>
      <c r="C75" s="121">
        <v>12301766.75</v>
      </c>
      <c r="D75" s="121">
        <v>12231860.140000001</v>
      </c>
      <c r="E75" s="121">
        <v>12519910.437999999</v>
      </c>
      <c r="F75" s="121">
        <v>13349346.866</v>
      </c>
      <c r="G75" s="121">
        <v>11080385.127</v>
      </c>
      <c r="H75" s="121">
        <v>11949647.085999999</v>
      </c>
      <c r="I75" s="121">
        <v>11129358.973999999</v>
      </c>
      <c r="J75" s="121">
        <v>11022045.344000001</v>
      </c>
      <c r="K75" s="121">
        <v>11581703.842</v>
      </c>
      <c r="L75" s="121">
        <v>13240039.088</v>
      </c>
      <c r="M75" s="121">
        <v>11681989.013</v>
      </c>
      <c r="N75" s="121">
        <v>11750818.76</v>
      </c>
      <c r="O75" s="122">
        <f t="shared" si="7"/>
        <v>143838871.428</v>
      </c>
    </row>
    <row r="76" spans="1:15" ht="13.8" thickBot="1" x14ac:dyDescent="0.3">
      <c r="A76" s="119">
        <v>2016</v>
      </c>
      <c r="B76" s="120" t="s">
        <v>40</v>
      </c>
      <c r="C76" s="121">
        <v>9546115.4000000004</v>
      </c>
      <c r="D76" s="121">
        <v>12366388.057</v>
      </c>
      <c r="E76" s="121">
        <v>12757672.093</v>
      </c>
      <c r="F76" s="121">
        <v>11950497.685000001</v>
      </c>
      <c r="G76" s="121">
        <v>12098611.067</v>
      </c>
      <c r="H76" s="121">
        <v>12864154.060000001</v>
      </c>
      <c r="I76" s="121">
        <v>9850124.8719999995</v>
      </c>
      <c r="J76" s="121">
        <v>11830762.82</v>
      </c>
      <c r="K76" s="121">
        <v>10901638.452</v>
      </c>
      <c r="L76" s="121">
        <v>12796159.91</v>
      </c>
      <c r="M76" s="121">
        <v>12786936.247</v>
      </c>
      <c r="N76" s="121">
        <v>12780523.145</v>
      </c>
      <c r="O76" s="122">
        <f t="shared" si="7"/>
        <v>142529583.80799997</v>
      </c>
    </row>
    <row r="77" spans="1:15" ht="13.8" thickBot="1" x14ac:dyDescent="0.3">
      <c r="A77" s="119">
        <v>2017</v>
      </c>
      <c r="B77" s="120" t="s">
        <v>40</v>
      </c>
      <c r="C77" s="121">
        <v>11247585.677000133</v>
      </c>
      <c r="D77" s="121">
        <v>12089908.933999483</v>
      </c>
      <c r="E77" s="121">
        <v>14470814.05899963</v>
      </c>
      <c r="F77" s="121">
        <v>12859938.790999187</v>
      </c>
      <c r="G77" s="121">
        <v>13582079.73099998</v>
      </c>
      <c r="H77" s="121">
        <v>13125306.943999315</v>
      </c>
      <c r="I77" s="121">
        <v>12612074.05599888</v>
      </c>
      <c r="J77" s="121">
        <v>13248462.990000026</v>
      </c>
      <c r="K77" s="121">
        <v>11810080.804999635</v>
      </c>
      <c r="L77" s="121">
        <v>13912699.49399944</v>
      </c>
      <c r="M77" s="121">
        <v>14188323.115998682</v>
      </c>
      <c r="N77" s="121">
        <v>13845665.816998869</v>
      </c>
      <c r="O77" s="122">
        <f t="shared" si="7"/>
        <v>156992940.41399324</v>
      </c>
    </row>
    <row r="78" spans="1:15" ht="13.8" thickBot="1" x14ac:dyDescent="0.3">
      <c r="A78" s="119">
        <v>2018</v>
      </c>
      <c r="B78" s="120" t="s">
        <v>40</v>
      </c>
      <c r="C78" s="121">
        <v>13080096.762</v>
      </c>
      <c r="D78" s="121">
        <v>13827132.654999999</v>
      </c>
      <c r="E78" s="121">
        <v>16338253.918</v>
      </c>
      <c r="F78" s="121">
        <v>14530822.873</v>
      </c>
      <c r="G78" s="121">
        <v>15166648.044</v>
      </c>
      <c r="H78" s="121">
        <v>13657091.159</v>
      </c>
      <c r="I78" s="121">
        <v>14771360.698000001</v>
      </c>
      <c r="J78" s="121">
        <v>12926754.198999999</v>
      </c>
      <c r="K78" s="121">
        <v>15247368.846000001</v>
      </c>
      <c r="L78" s="121">
        <v>16590652.49</v>
      </c>
      <c r="M78" s="121">
        <v>16386878.392999999</v>
      </c>
      <c r="N78" s="121">
        <v>14645696.251</v>
      </c>
      <c r="O78" s="122">
        <f t="shared" si="7"/>
        <v>177168756.28799999</v>
      </c>
    </row>
    <row r="79" spans="1:15" ht="13.8" thickBot="1" x14ac:dyDescent="0.3">
      <c r="A79" s="119">
        <v>2019</v>
      </c>
      <c r="B79" s="120" t="s">
        <v>40</v>
      </c>
      <c r="C79" s="121">
        <v>13874826.012</v>
      </c>
      <c r="D79" s="121">
        <v>14323043.041999999</v>
      </c>
      <c r="E79" s="121">
        <v>16335862.397</v>
      </c>
      <c r="F79" s="121">
        <v>15340619.824999999</v>
      </c>
      <c r="G79" s="121">
        <v>16855105.096999999</v>
      </c>
      <c r="H79" s="121">
        <v>11634653.880999999</v>
      </c>
      <c r="I79" s="121">
        <v>15932004.723999999</v>
      </c>
      <c r="J79" s="121">
        <v>13222876.222999999</v>
      </c>
      <c r="K79" s="121">
        <v>15273579.960999999</v>
      </c>
      <c r="L79" s="121">
        <v>16410781.68</v>
      </c>
      <c r="M79" s="121">
        <v>16242650.391000001</v>
      </c>
      <c r="N79" s="121">
        <v>15386718.469000001</v>
      </c>
      <c r="O79" s="121">
        <f t="shared" si="7"/>
        <v>180832721.70199999</v>
      </c>
    </row>
    <row r="80" spans="1:15" ht="13.8" thickBot="1" x14ac:dyDescent="0.3">
      <c r="A80" s="119">
        <v>2020</v>
      </c>
      <c r="B80" s="120" t="s">
        <v>40</v>
      </c>
      <c r="C80" s="121">
        <v>14701346.982000001</v>
      </c>
      <c r="D80" s="121">
        <v>14608289.785</v>
      </c>
      <c r="E80" s="121">
        <v>13353075.963</v>
      </c>
      <c r="F80" s="121">
        <v>8978290.7589999996</v>
      </c>
      <c r="G80" s="121">
        <v>9957512.1809999999</v>
      </c>
      <c r="H80" s="121">
        <v>13460251.822000001</v>
      </c>
      <c r="I80" s="121">
        <v>14890653.468</v>
      </c>
      <c r="J80" s="121">
        <v>12456453.472999999</v>
      </c>
      <c r="K80" s="121">
        <v>15990797.705</v>
      </c>
      <c r="L80" s="121">
        <v>17315266.203000002</v>
      </c>
      <c r="M80" s="121">
        <v>16088682.231000001</v>
      </c>
      <c r="N80" s="121">
        <v>17837134.738000002</v>
      </c>
      <c r="O80" s="121">
        <f t="shared" si="7"/>
        <v>169637755.31000003</v>
      </c>
    </row>
    <row r="81" spans="1:15" ht="13.8" thickBot="1" x14ac:dyDescent="0.3">
      <c r="A81" s="119">
        <v>2021</v>
      </c>
      <c r="B81" s="120" t="s">
        <v>40</v>
      </c>
      <c r="C81" s="121">
        <v>15306487.643915899</v>
      </c>
      <c r="D81" s="121">
        <v>15777151.373676499</v>
      </c>
      <c r="E81" s="121">
        <v>18125533.345878098</v>
      </c>
      <c r="F81" s="121">
        <v>18106582.520971801</v>
      </c>
      <c r="G81" s="121">
        <v>18587253.5966384</v>
      </c>
      <c r="H81" s="121">
        <v>19036800.670268498</v>
      </c>
      <c r="I81" s="121">
        <v>19020902.292177301</v>
      </c>
      <c r="J81" s="121">
        <v>18681996.8976386</v>
      </c>
      <c r="K81" s="121">
        <v>19984264.497713201</v>
      </c>
      <c r="L81" s="121">
        <v>21100833.1277362</v>
      </c>
      <c r="M81" s="121">
        <v>20749365.9948617</v>
      </c>
      <c r="N81" s="121">
        <v>21316881.481321499</v>
      </c>
      <c r="O81" s="121">
        <f t="shared" si="7"/>
        <v>225794053.44279772</v>
      </c>
    </row>
    <row r="82" spans="1:15" ht="13.8" thickBot="1" x14ac:dyDescent="0.3">
      <c r="A82" s="119">
        <v>2022</v>
      </c>
      <c r="B82" s="120" t="s">
        <v>40</v>
      </c>
      <c r="C82" s="121">
        <v>17553745.067000002</v>
      </c>
      <c r="D82" s="121">
        <v>19904331.120000001</v>
      </c>
      <c r="E82" s="121">
        <v>22609642.478</v>
      </c>
      <c r="F82" s="121">
        <v>23330991.125</v>
      </c>
      <c r="G82" s="121">
        <v>18931811.633000001</v>
      </c>
      <c r="H82" s="121">
        <v>23359482.375999998</v>
      </c>
      <c r="I82" s="121">
        <v>18536547.530999999</v>
      </c>
      <c r="J82" s="121">
        <v>21275849.662</v>
      </c>
      <c r="K82" s="121">
        <v>22596774.302000001</v>
      </c>
      <c r="L82" s="121">
        <v>21300785.131999999</v>
      </c>
      <c r="M82" s="121">
        <v>21871038.612</v>
      </c>
      <c r="N82" s="121">
        <v>22898748.625</v>
      </c>
      <c r="O82" s="121">
        <f t="shared" ref="O82" si="8">SUM(C82:N82)</f>
        <v>254169747.66300002</v>
      </c>
    </row>
    <row r="83" spans="1:15" ht="13.8" thickBot="1" x14ac:dyDescent="0.3">
      <c r="A83" s="119">
        <v>2023</v>
      </c>
      <c r="B83" s="120" t="s">
        <v>40</v>
      </c>
      <c r="C83" s="121">
        <v>19324210.337000001</v>
      </c>
      <c r="D83" s="121">
        <v>18569904.063000001</v>
      </c>
      <c r="E83" s="121">
        <v>23561462.715</v>
      </c>
      <c r="F83" s="121">
        <v>19256321.493000001</v>
      </c>
      <c r="G83" s="121">
        <v>21633094.022999998</v>
      </c>
      <c r="H83" s="121">
        <v>20835748.82</v>
      </c>
      <c r="I83" s="121">
        <v>19787347.344999999</v>
      </c>
      <c r="J83" s="121">
        <v>21582835.307999998</v>
      </c>
      <c r="K83" s="121">
        <v>22439192.401999999</v>
      </c>
      <c r="L83" s="121">
        <v>22804959.782000002</v>
      </c>
      <c r="M83" s="121">
        <v>22982254.712000001</v>
      </c>
      <c r="N83" s="121">
        <v>23000067.239</v>
      </c>
      <c r="O83" s="121">
        <f t="shared" ref="O83" si="9">SUM(C83:N83)</f>
        <v>255777398.23900002</v>
      </c>
    </row>
    <row r="84" spans="1:15" ht="13.8" thickBot="1" x14ac:dyDescent="0.3">
      <c r="A84" s="119">
        <v>2024</v>
      </c>
      <c r="B84" s="120" t="s">
        <v>40</v>
      </c>
      <c r="C84" s="144">
        <v>20028203.897999998</v>
      </c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>
        <f t="shared" ref="O84" si="10">SUM(C84:N84)</f>
        <v>20028203.897999998</v>
      </c>
    </row>
  </sheetData>
  <autoFilter ref="A1:O84" xr:uid="{5C2209A5-9520-4181-A041-59BA0EFCF30A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F2" sqref="F2"/>
    </sheetView>
  </sheetViews>
  <sheetFormatPr defaultColWidth="9.21875" defaultRowHeight="13.2" x14ac:dyDescent="0.25"/>
  <cols>
    <col min="1" max="1" width="29.21875" customWidth="1"/>
    <col min="2" max="2" width="20" style="35" customWidth="1"/>
    <col min="3" max="3" width="17.5546875" style="35" customWidth="1"/>
    <col min="4" max="4" width="9.21875" bestFit="1" customWidth="1"/>
  </cols>
  <sheetData>
    <row r="2" spans="1:4" ht="24.6" customHeight="1" x14ac:dyDescent="0.35">
      <c r="A2" s="151" t="s">
        <v>62</v>
      </c>
      <c r="B2" s="151"/>
      <c r="C2" s="151"/>
      <c r="D2" s="151"/>
    </row>
    <row r="3" spans="1:4" ht="15.6" x14ac:dyDescent="0.3">
      <c r="A3" s="150" t="s">
        <v>63</v>
      </c>
      <c r="B3" s="150"/>
      <c r="C3" s="150"/>
      <c r="D3" s="150"/>
    </row>
    <row r="4" spans="1:4" x14ac:dyDescent="0.25">
      <c r="A4" s="123"/>
      <c r="B4" s="124"/>
      <c r="C4" s="124"/>
      <c r="D4" s="123"/>
    </row>
    <row r="5" spans="1:4" x14ac:dyDescent="0.25">
      <c r="A5" s="125" t="s">
        <v>64</v>
      </c>
      <c r="B5" s="126" t="s">
        <v>153</v>
      </c>
      <c r="C5" s="126" t="s">
        <v>154</v>
      </c>
      <c r="D5" s="127" t="s">
        <v>65</v>
      </c>
    </row>
    <row r="6" spans="1:4" x14ac:dyDescent="0.25">
      <c r="A6" s="128" t="s">
        <v>155</v>
      </c>
      <c r="B6" s="129">
        <v>103.705</v>
      </c>
      <c r="C6" s="129">
        <v>54585.06177</v>
      </c>
      <c r="D6" s="135">
        <f t="shared" ref="D6:D15" si="0">(C6-B6)/B6</f>
        <v>525.34937341497516</v>
      </c>
    </row>
    <row r="7" spans="1:4" x14ac:dyDescent="0.25">
      <c r="A7" s="128" t="s">
        <v>156</v>
      </c>
      <c r="B7" s="129">
        <v>2.2749999999999999</v>
      </c>
      <c r="C7" s="129">
        <v>182.25642999999999</v>
      </c>
      <c r="D7" s="135">
        <f t="shared" si="0"/>
        <v>79.112716483516479</v>
      </c>
    </row>
    <row r="8" spans="1:4" x14ac:dyDescent="0.25">
      <c r="A8" s="128" t="s">
        <v>157</v>
      </c>
      <c r="B8" s="129">
        <v>1.50885</v>
      </c>
      <c r="C8" s="129">
        <v>104.97099</v>
      </c>
      <c r="D8" s="135">
        <f t="shared" si="0"/>
        <v>68.570195844517343</v>
      </c>
    </row>
    <row r="9" spans="1:4" x14ac:dyDescent="0.25">
      <c r="A9" s="128" t="s">
        <v>158</v>
      </c>
      <c r="B9" s="129">
        <v>13.27073</v>
      </c>
      <c r="C9" s="129">
        <v>229.48617999999999</v>
      </c>
      <c r="D9" s="135">
        <f t="shared" si="0"/>
        <v>16.29265684706116</v>
      </c>
    </row>
    <row r="10" spans="1:4" x14ac:dyDescent="0.25">
      <c r="A10" s="128" t="s">
        <v>159</v>
      </c>
      <c r="B10" s="129">
        <v>1378.47406</v>
      </c>
      <c r="C10" s="129">
        <v>13859.41993</v>
      </c>
      <c r="D10" s="135">
        <f t="shared" si="0"/>
        <v>9.0541753611235887</v>
      </c>
    </row>
    <row r="11" spans="1:4" x14ac:dyDescent="0.25">
      <c r="A11" s="128" t="s">
        <v>160</v>
      </c>
      <c r="B11" s="129">
        <v>38.91818</v>
      </c>
      <c r="C11" s="129">
        <v>317.35777999999999</v>
      </c>
      <c r="D11" s="135">
        <f t="shared" si="0"/>
        <v>7.1544866692121776</v>
      </c>
    </row>
    <row r="12" spans="1:4" x14ac:dyDescent="0.25">
      <c r="A12" s="128" t="s">
        <v>161</v>
      </c>
      <c r="B12" s="129">
        <v>65.764279999999999</v>
      </c>
      <c r="C12" s="129">
        <v>449.05880000000002</v>
      </c>
      <c r="D12" s="135">
        <f t="shared" si="0"/>
        <v>5.8283086198161076</v>
      </c>
    </row>
    <row r="13" spans="1:4" x14ac:dyDescent="0.25">
      <c r="A13" s="128" t="s">
        <v>162</v>
      </c>
      <c r="B13" s="129">
        <v>38.587699999999998</v>
      </c>
      <c r="C13" s="129">
        <v>250.94891000000001</v>
      </c>
      <c r="D13" s="135">
        <f t="shared" si="0"/>
        <v>5.503339406080177</v>
      </c>
    </row>
    <row r="14" spans="1:4" x14ac:dyDescent="0.25">
      <c r="A14" s="128" t="s">
        <v>163</v>
      </c>
      <c r="B14" s="129">
        <v>276.38119999999998</v>
      </c>
      <c r="C14" s="129">
        <v>1324.1657399999999</v>
      </c>
      <c r="D14" s="135">
        <f t="shared" si="0"/>
        <v>3.7910847047483691</v>
      </c>
    </row>
    <row r="15" spans="1:4" x14ac:dyDescent="0.25">
      <c r="A15" s="128" t="s">
        <v>164</v>
      </c>
      <c r="B15" s="129">
        <v>57.351140000000001</v>
      </c>
      <c r="C15" s="129">
        <v>264.39499999999998</v>
      </c>
      <c r="D15" s="135">
        <f t="shared" si="0"/>
        <v>3.6101088836246324</v>
      </c>
    </row>
    <row r="16" spans="1:4" x14ac:dyDescent="0.25">
      <c r="A16" s="130"/>
      <c r="B16" s="124"/>
      <c r="C16" s="124"/>
      <c r="D16" s="131"/>
    </row>
    <row r="17" spans="1:4" x14ac:dyDescent="0.25">
      <c r="A17" s="132"/>
      <c r="B17" s="124"/>
      <c r="C17" s="124"/>
      <c r="D17" s="123"/>
    </row>
    <row r="18" spans="1:4" ht="19.2" x14ac:dyDescent="0.35">
      <c r="A18" s="151" t="s">
        <v>66</v>
      </c>
      <c r="B18" s="151"/>
      <c r="C18" s="151"/>
      <c r="D18" s="151"/>
    </row>
    <row r="19" spans="1:4" ht="15.6" x14ac:dyDescent="0.3">
      <c r="A19" s="150" t="s">
        <v>67</v>
      </c>
      <c r="B19" s="150"/>
      <c r="C19" s="150"/>
      <c r="D19" s="150"/>
    </row>
    <row r="20" spans="1:4" x14ac:dyDescent="0.25">
      <c r="A20" s="133"/>
      <c r="B20" s="124"/>
      <c r="C20" s="124"/>
      <c r="D20" s="123"/>
    </row>
    <row r="21" spans="1:4" x14ac:dyDescent="0.25">
      <c r="A21" s="125" t="s">
        <v>64</v>
      </c>
      <c r="B21" s="126" t="s">
        <v>153</v>
      </c>
      <c r="C21" s="126" t="s">
        <v>154</v>
      </c>
      <c r="D21" s="127" t="s">
        <v>65</v>
      </c>
    </row>
    <row r="22" spans="1:4" x14ac:dyDescent="0.25">
      <c r="A22" s="128" t="s">
        <v>165</v>
      </c>
      <c r="B22" s="129">
        <v>1591721.21903</v>
      </c>
      <c r="C22" s="129">
        <v>1552259.9322899999</v>
      </c>
      <c r="D22" s="135">
        <f t="shared" ref="D22:D31" si="1">(C22-B22)/B22</f>
        <v>-2.4791581759554579E-2</v>
      </c>
    </row>
    <row r="23" spans="1:4" x14ac:dyDescent="0.25">
      <c r="A23" s="128" t="s">
        <v>166</v>
      </c>
      <c r="B23" s="129">
        <v>963192.25598999998</v>
      </c>
      <c r="C23" s="129">
        <v>1021654.23061</v>
      </c>
      <c r="D23" s="135">
        <f t="shared" si="1"/>
        <v>6.0696059645860521E-2</v>
      </c>
    </row>
    <row r="24" spans="1:4" x14ac:dyDescent="0.25">
      <c r="A24" s="128" t="s">
        <v>167</v>
      </c>
      <c r="B24" s="129">
        <v>888857.58473999996</v>
      </c>
      <c r="C24" s="129">
        <v>947670.62771999999</v>
      </c>
      <c r="D24" s="135">
        <f t="shared" si="1"/>
        <v>6.616700356694763E-2</v>
      </c>
    </row>
    <row r="25" spans="1:4" x14ac:dyDescent="0.25">
      <c r="A25" s="128" t="s">
        <v>168</v>
      </c>
      <c r="B25" s="129">
        <v>801611.98354000004</v>
      </c>
      <c r="C25" s="129">
        <v>914581.36334000004</v>
      </c>
      <c r="D25" s="135">
        <f t="shared" si="1"/>
        <v>0.1409277582167818</v>
      </c>
    </row>
    <row r="26" spans="1:4" x14ac:dyDescent="0.25">
      <c r="A26" s="128" t="s">
        <v>169</v>
      </c>
      <c r="B26" s="129">
        <v>665442.14353999996</v>
      </c>
      <c r="C26" s="129">
        <v>895688.12519000005</v>
      </c>
      <c r="D26" s="135">
        <f t="shared" si="1"/>
        <v>0.34600450825844026</v>
      </c>
    </row>
    <row r="27" spans="1:4" x14ac:dyDescent="0.25">
      <c r="A27" s="128" t="s">
        <v>170</v>
      </c>
      <c r="B27" s="129">
        <v>729180.81082999997</v>
      </c>
      <c r="C27" s="129">
        <v>706605.11844999995</v>
      </c>
      <c r="D27" s="135">
        <f t="shared" si="1"/>
        <v>-3.0960348989851959E-2</v>
      </c>
    </row>
    <row r="28" spans="1:4" x14ac:dyDescent="0.25">
      <c r="A28" s="128" t="s">
        <v>171</v>
      </c>
      <c r="B28" s="129">
        <v>762906.74247000006</v>
      </c>
      <c r="C28" s="129">
        <v>699107.17469999997</v>
      </c>
      <c r="D28" s="135">
        <f t="shared" si="1"/>
        <v>-8.3626954932186734E-2</v>
      </c>
    </row>
    <row r="29" spans="1:4" x14ac:dyDescent="0.25">
      <c r="A29" s="128" t="s">
        <v>172</v>
      </c>
      <c r="B29" s="129">
        <v>533275.63167999999</v>
      </c>
      <c r="C29" s="129">
        <v>568589.90205999999</v>
      </c>
      <c r="D29" s="135">
        <f t="shared" si="1"/>
        <v>6.6221421497824701E-2</v>
      </c>
    </row>
    <row r="30" spans="1:4" x14ac:dyDescent="0.25">
      <c r="A30" s="128" t="s">
        <v>173</v>
      </c>
      <c r="B30" s="129">
        <v>792139.22805999999</v>
      </c>
      <c r="C30" s="129">
        <v>551160.26067999995</v>
      </c>
      <c r="D30" s="135">
        <f t="shared" si="1"/>
        <v>-0.30421289445565403</v>
      </c>
    </row>
    <row r="31" spans="1:4" x14ac:dyDescent="0.25">
      <c r="A31" s="128" t="s">
        <v>174</v>
      </c>
      <c r="B31" s="129">
        <v>438900.64463</v>
      </c>
      <c r="C31" s="129">
        <v>475844.73595</v>
      </c>
      <c r="D31" s="135">
        <f t="shared" si="1"/>
        <v>8.4174155978158666E-2</v>
      </c>
    </row>
    <row r="32" spans="1:4" x14ac:dyDescent="0.25">
      <c r="A32" s="123"/>
      <c r="B32" s="124"/>
      <c r="C32" s="124"/>
      <c r="D32" s="123"/>
    </row>
    <row r="33" spans="1:4" ht="19.2" x14ac:dyDescent="0.35">
      <c r="A33" s="151" t="s">
        <v>68</v>
      </c>
      <c r="B33" s="151"/>
      <c r="C33" s="151"/>
      <c r="D33" s="151"/>
    </row>
    <row r="34" spans="1:4" ht="15.6" x14ac:dyDescent="0.3">
      <c r="A34" s="150" t="s">
        <v>72</v>
      </c>
      <c r="B34" s="150"/>
      <c r="C34" s="150"/>
      <c r="D34" s="150"/>
    </row>
    <row r="35" spans="1:4" x14ac:dyDescent="0.25">
      <c r="A35" s="123"/>
      <c r="B35" s="124"/>
      <c r="C35" s="124"/>
      <c r="D35" s="123"/>
    </row>
    <row r="36" spans="1:4" x14ac:dyDescent="0.25">
      <c r="A36" s="125" t="s">
        <v>70</v>
      </c>
      <c r="B36" s="126" t="s">
        <v>153</v>
      </c>
      <c r="C36" s="126" t="s">
        <v>154</v>
      </c>
      <c r="D36" s="127" t="s">
        <v>65</v>
      </c>
    </row>
    <row r="37" spans="1:4" x14ac:dyDescent="0.25">
      <c r="A37" s="128" t="s">
        <v>143</v>
      </c>
      <c r="B37" s="129">
        <v>20511.080989999999</v>
      </c>
      <c r="C37" s="129">
        <v>174293.5287</v>
      </c>
      <c r="D37" s="135">
        <f t="shared" ref="D37:D46" si="2">(C37-B37)/B37</f>
        <v>7.4975301294444368</v>
      </c>
    </row>
    <row r="38" spans="1:4" x14ac:dyDescent="0.25">
      <c r="A38" s="128" t="s">
        <v>131</v>
      </c>
      <c r="B38" s="129">
        <v>141954.89616</v>
      </c>
      <c r="C38" s="129">
        <v>206553.32733</v>
      </c>
      <c r="D38" s="135">
        <f t="shared" si="2"/>
        <v>0.45506307226761594</v>
      </c>
    </row>
    <row r="39" spans="1:4" x14ac:dyDescent="0.25">
      <c r="A39" s="128" t="s">
        <v>129</v>
      </c>
      <c r="B39" s="129">
        <v>170441.55046999999</v>
      </c>
      <c r="C39" s="129">
        <v>232816.46895000001</v>
      </c>
      <c r="D39" s="135">
        <f t="shared" si="2"/>
        <v>0.36596075492154623</v>
      </c>
    </row>
    <row r="40" spans="1:4" x14ac:dyDescent="0.25">
      <c r="A40" s="128" t="s">
        <v>135</v>
      </c>
      <c r="B40" s="129">
        <v>270948.65119</v>
      </c>
      <c r="C40" s="129">
        <v>356889.09636000003</v>
      </c>
      <c r="D40" s="135">
        <f t="shared" si="2"/>
        <v>0.31718351352756929</v>
      </c>
    </row>
    <row r="41" spans="1:4" x14ac:dyDescent="0.25">
      <c r="A41" s="128" t="s">
        <v>130</v>
      </c>
      <c r="B41" s="129">
        <v>127494.39947999999</v>
      </c>
      <c r="C41" s="129">
        <v>160915.73181</v>
      </c>
      <c r="D41" s="135">
        <f t="shared" si="2"/>
        <v>0.26213961135793107</v>
      </c>
    </row>
    <row r="42" spans="1:4" x14ac:dyDescent="0.25">
      <c r="A42" s="128" t="s">
        <v>150</v>
      </c>
      <c r="B42" s="129">
        <v>278884.94871000003</v>
      </c>
      <c r="C42" s="129">
        <v>330248.44928</v>
      </c>
      <c r="D42" s="135">
        <f t="shared" si="2"/>
        <v>0.18417451643620458</v>
      </c>
    </row>
    <row r="43" spans="1:4" x14ac:dyDescent="0.25">
      <c r="A43" s="130" t="s">
        <v>139</v>
      </c>
      <c r="B43" s="129">
        <v>209099.52807999999</v>
      </c>
      <c r="C43" s="129">
        <v>239548.03122</v>
      </c>
      <c r="D43" s="135">
        <f t="shared" si="2"/>
        <v>0.14561727336061053</v>
      </c>
    </row>
    <row r="44" spans="1:4" x14ac:dyDescent="0.25">
      <c r="A44" s="128" t="s">
        <v>128</v>
      </c>
      <c r="B44" s="129">
        <v>324176.46178999997</v>
      </c>
      <c r="C44" s="129">
        <v>367112.91563</v>
      </c>
      <c r="D44" s="135">
        <f t="shared" si="2"/>
        <v>0.13244778354023146</v>
      </c>
    </row>
    <row r="45" spans="1:4" x14ac:dyDescent="0.25">
      <c r="A45" s="128" t="s">
        <v>149</v>
      </c>
      <c r="B45" s="129">
        <v>414228.29746999999</v>
      </c>
      <c r="C45" s="129">
        <v>458489.26176999998</v>
      </c>
      <c r="D45" s="135">
        <f t="shared" si="2"/>
        <v>0.10685161919244675</v>
      </c>
    </row>
    <row r="46" spans="1:4" x14ac:dyDescent="0.25">
      <c r="A46" s="128" t="s">
        <v>127</v>
      </c>
      <c r="B46" s="129">
        <v>981677.21663000004</v>
      </c>
      <c r="C46" s="129">
        <v>1034455.02205</v>
      </c>
      <c r="D46" s="135">
        <f t="shared" si="2"/>
        <v>5.3762891229340061E-2</v>
      </c>
    </row>
    <row r="47" spans="1:4" x14ac:dyDescent="0.25">
      <c r="A47" s="123"/>
      <c r="B47" s="124"/>
      <c r="C47" s="124"/>
      <c r="D47" s="123"/>
    </row>
    <row r="48" spans="1:4" ht="19.2" x14ac:dyDescent="0.35">
      <c r="A48" s="151" t="s">
        <v>71</v>
      </c>
      <c r="B48" s="151"/>
      <c r="C48" s="151"/>
      <c r="D48" s="151"/>
    </row>
    <row r="49" spans="1:4" ht="15.6" x14ac:dyDescent="0.3">
      <c r="A49" s="150" t="s">
        <v>69</v>
      </c>
      <c r="B49" s="150"/>
      <c r="C49" s="150"/>
      <c r="D49" s="150"/>
    </row>
    <row r="50" spans="1:4" x14ac:dyDescent="0.25">
      <c r="A50" s="123"/>
      <c r="B50" s="124"/>
      <c r="C50" s="124"/>
      <c r="D50" s="123"/>
    </row>
    <row r="51" spans="1:4" x14ac:dyDescent="0.25">
      <c r="A51" s="125" t="s">
        <v>70</v>
      </c>
      <c r="B51" s="126" t="s">
        <v>153</v>
      </c>
      <c r="C51" s="126" t="s">
        <v>154</v>
      </c>
      <c r="D51" s="127" t="s">
        <v>65</v>
      </c>
    </row>
    <row r="52" spans="1:4" x14ac:dyDescent="0.25">
      <c r="A52" s="128" t="s">
        <v>142</v>
      </c>
      <c r="B52" s="129">
        <v>2711827.9585500001</v>
      </c>
      <c r="C52" s="129">
        <v>2779939.7159799999</v>
      </c>
      <c r="D52" s="135">
        <f t="shared" ref="D52:D61" si="3">(C52-B52)/B52</f>
        <v>2.5116548125869591E-2</v>
      </c>
    </row>
    <row r="53" spans="1:4" x14ac:dyDescent="0.25">
      <c r="A53" s="128" t="s">
        <v>140</v>
      </c>
      <c r="B53" s="129">
        <v>2300529.8960500001</v>
      </c>
      <c r="C53" s="129">
        <v>2346327.1868400001</v>
      </c>
      <c r="D53" s="135">
        <f t="shared" si="3"/>
        <v>1.9907279131053134E-2</v>
      </c>
    </row>
    <row r="54" spans="1:4" x14ac:dyDescent="0.25">
      <c r="A54" s="128" t="s">
        <v>141</v>
      </c>
      <c r="B54" s="129">
        <v>1623739.3616200001</v>
      </c>
      <c r="C54" s="129">
        <v>1422027.1330899999</v>
      </c>
      <c r="D54" s="135">
        <f t="shared" si="3"/>
        <v>-0.12422697465974618</v>
      </c>
    </row>
    <row r="55" spans="1:4" x14ac:dyDescent="0.25">
      <c r="A55" s="128" t="s">
        <v>144</v>
      </c>
      <c r="B55" s="129">
        <v>1173372.45523</v>
      </c>
      <c r="C55" s="129">
        <v>1210547.81705</v>
      </c>
      <c r="D55" s="135">
        <f t="shared" si="3"/>
        <v>3.1682490631427869E-2</v>
      </c>
    </row>
    <row r="56" spans="1:4" x14ac:dyDescent="0.25">
      <c r="A56" s="128" t="s">
        <v>147</v>
      </c>
      <c r="B56" s="129">
        <v>1105699.5939499999</v>
      </c>
      <c r="C56" s="129">
        <v>1129357.9312199999</v>
      </c>
      <c r="D56" s="135">
        <f t="shared" si="3"/>
        <v>2.139671335636744E-2</v>
      </c>
    </row>
    <row r="57" spans="1:4" x14ac:dyDescent="0.25">
      <c r="A57" s="128" t="s">
        <v>127</v>
      </c>
      <c r="B57" s="129">
        <v>981677.21663000004</v>
      </c>
      <c r="C57" s="129">
        <v>1034455.02205</v>
      </c>
      <c r="D57" s="135">
        <f t="shared" si="3"/>
        <v>5.3762891229340061E-2</v>
      </c>
    </row>
    <row r="58" spans="1:4" x14ac:dyDescent="0.25">
      <c r="A58" s="128" t="s">
        <v>146</v>
      </c>
      <c r="B58" s="129">
        <v>1050062.7729</v>
      </c>
      <c r="C58" s="129">
        <v>940168.36626000004</v>
      </c>
      <c r="D58" s="135">
        <f t="shared" si="3"/>
        <v>-0.10465508298756293</v>
      </c>
    </row>
    <row r="59" spans="1:4" x14ac:dyDescent="0.25">
      <c r="A59" s="128" t="s">
        <v>145</v>
      </c>
      <c r="B59" s="129">
        <v>841196.85007000004</v>
      </c>
      <c r="C59" s="129">
        <v>824451.20236</v>
      </c>
      <c r="D59" s="135">
        <f t="shared" si="3"/>
        <v>-1.990693106923375E-2</v>
      </c>
    </row>
    <row r="60" spans="1:4" x14ac:dyDescent="0.25">
      <c r="A60" s="128" t="s">
        <v>137</v>
      </c>
      <c r="B60" s="129">
        <v>815936.19692000002</v>
      </c>
      <c r="C60" s="129">
        <v>786365.41130000004</v>
      </c>
      <c r="D60" s="135">
        <f t="shared" si="3"/>
        <v>-3.6241541595560936E-2</v>
      </c>
    </row>
    <row r="61" spans="1:4" x14ac:dyDescent="0.25">
      <c r="A61" s="128" t="s">
        <v>136</v>
      </c>
      <c r="B61" s="129">
        <v>623141.13526999997</v>
      </c>
      <c r="C61" s="129">
        <v>602945.48734999995</v>
      </c>
      <c r="D61" s="135">
        <f t="shared" si="3"/>
        <v>-3.2409428260982115E-2</v>
      </c>
    </row>
    <row r="62" spans="1:4" x14ac:dyDescent="0.25">
      <c r="A62" s="123"/>
      <c r="B62" s="124"/>
      <c r="C62" s="124"/>
      <c r="D62" s="123"/>
    </row>
    <row r="63" spans="1:4" ht="19.2" x14ac:dyDescent="0.35">
      <c r="A63" s="151" t="s">
        <v>73</v>
      </c>
      <c r="B63" s="151"/>
      <c r="C63" s="151"/>
      <c r="D63" s="151"/>
    </row>
    <row r="64" spans="1:4" ht="15.6" x14ac:dyDescent="0.3">
      <c r="A64" s="150" t="s">
        <v>74</v>
      </c>
      <c r="B64" s="150"/>
      <c r="C64" s="150"/>
      <c r="D64" s="150"/>
    </row>
    <row r="65" spans="1:4" x14ac:dyDescent="0.25">
      <c r="A65" s="123"/>
      <c r="B65" s="124"/>
      <c r="C65" s="124"/>
      <c r="D65" s="123"/>
    </row>
    <row r="66" spans="1:4" x14ac:dyDescent="0.25">
      <c r="A66" s="125" t="s">
        <v>75</v>
      </c>
      <c r="B66" s="126" t="s">
        <v>153</v>
      </c>
      <c r="C66" s="126" t="s">
        <v>154</v>
      </c>
      <c r="D66" s="127" t="s">
        <v>65</v>
      </c>
    </row>
    <row r="67" spans="1:4" x14ac:dyDescent="0.25">
      <c r="A67" s="128" t="s">
        <v>175</v>
      </c>
      <c r="B67" s="134">
        <v>7521230.2828500001</v>
      </c>
      <c r="C67" s="134">
        <v>7204109.2077900004</v>
      </c>
      <c r="D67" s="135">
        <f t="shared" ref="D67:D76" si="4">(C67-B67)/B67</f>
        <v>-4.2163457723545975E-2</v>
      </c>
    </row>
    <row r="68" spans="1:4" x14ac:dyDescent="0.25">
      <c r="A68" s="128" t="s">
        <v>176</v>
      </c>
      <c r="B68" s="134">
        <v>1328582.93909</v>
      </c>
      <c r="C68" s="134">
        <v>1523062.59185</v>
      </c>
      <c r="D68" s="135">
        <f t="shared" si="4"/>
        <v>0.14638126611290592</v>
      </c>
    </row>
    <row r="69" spans="1:4" x14ac:dyDescent="0.25">
      <c r="A69" s="128" t="s">
        <v>177</v>
      </c>
      <c r="B69" s="134">
        <v>1189401.44939</v>
      </c>
      <c r="C69" s="134">
        <v>1159879.91677</v>
      </c>
      <c r="D69" s="135">
        <f t="shared" si="4"/>
        <v>-2.4820494909553421E-2</v>
      </c>
    </row>
    <row r="70" spans="1:4" x14ac:dyDescent="0.25">
      <c r="A70" s="128" t="s">
        <v>178</v>
      </c>
      <c r="B70" s="134">
        <v>1120701.3815200001</v>
      </c>
      <c r="C70" s="134">
        <v>1081091.6754999999</v>
      </c>
      <c r="D70" s="135">
        <f t="shared" si="4"/>
        <v>-3.5343675552784427E-2</v>
      </c>
    </row>
    <row r="71" spans="1:4" x14ac:dyDescent="0.25">
      <c r="A71" s="128" t="s">
        <v>179</v>
      </c>
      <c r="B71" s="134">
        <v>777014.96663000004</v>
      </c>
      <c r="C71" s="134">
        <v>862715.79090000002</v>
      </c>
      <c r="D71" s="135">
        <f t="shared" si="4"/>
        <v>0.11029494662335006</v>
      </c>
    </row>
    <row r="72" spans="1:4" x14ac:dyDescent="0.25">
      <c r="A72" s="128" t="s">
        <v>180</v>
      </c>
      <c r="B72" s="134">
        <v>791774.77849000006</v>
      </c>
      <c r="C72" s="134">
        <v>814308.45882000006</v>
      </c>
      <c r="D72" s="135">
        <f t="shared" si="4"/>
        <v>2.8459709682814301E-2</v>
      </c>
    </row>
    <row r="73" spans="1:4" x14ac:dyDescent="0.25">
      <c r="A73" s="128" t="s">
        <v>181</v>
      </c>
      <c r="B73" s="134">
        <v>541450.49835000001</v>
      </c>
      <c r="C73" s="134">
        <v>451593.93043000001</v>
      </c>
      <c r="D73" s="135">
        <f t="shared" si="4"/>
        <v>-0.16595527789488829</v>
      </c>
    </row>
    <row r="74" spans="1:4" x14ac:dyDescent="0.25">
      <c r="A74" s="128" t="s">
        <v>182</v>
      </c>
      <c r="B74" s="134">
        <v>359279.81248000002</v>
      </c>
      <c r="C74" s="134">
        <v>364028.01694</v>
      </c>
      <c r="D74" s="135">
        <f t="shared" si="4"/>
        <v>1.3215895508363128E-2</v>
      </c>
    </row>
    <row r="75" spans="1:4" x14ac:dyDescent="0.25">
      <c r="A75" s="128" t="s">
        <v>183</v>
      </c>
      <c r="B75" s="134">
        <v>308643.89702999999</v>
      </c>
      <c r="C75" s="134">
        <v>332792.88316000003</v>
      </c>
      <c r="D75" s="135">
        <f t="shared" si="4"/>
        <v>7.8242227895576263E-2</v>
      </c>
    </row>
    <row r="76" spans="1:4" x14ac:dyDescent="0.25">
      <c r="A76" s="128" t="s">
        <v>184</v>
      </c>
      <c r="B76" s="134">
        <v>273068.95056000003</v>
      </c>
      <c r="C76" s="134">
        <v>279836.12088</v>
      </c>
      <c r="D76" s="135">
        <f t="shared" si="4"/>
        <v>2.4781910598484759E-2</v>
      </c>
    </row>
    <row r="77" spans="1:4" x14ac:dyDescent="0.25">
      <c r="A77" s="123"/>
      <c r="B77" s="124"/>
      <c r="C77" s="124"/>
      <c r="D77" s="123"/>
    </row>
    <row r="78" spans="1:4" ht="19.2" x14ac:dyDescent="0.35">
      <c r="A78" s="151" t="s">
        <v>76</v>
      </c>
      <c r="B78" s="151"/>
      <c r="C78" s="151"/>
      <c r="D78" s="151"/>
    </row>
    <row r="79" spans="1:4" ht="15.6" x14ac:dyDescent="0.3">
      <c r="A79" s="150" t="s">
        <v>77</v>
      </c>
      <c r="B79" s="150"/>
      <c r="C79" s="150"/>
      <c r="D79" s="150"/>
    </row>
    <row r="80" spans="1:4" x14ac:dyDescent="0.25">
      <c r="A80" s="123"/>
      <c r="B80" s="124"/>
      <c r="C80" s="124"/>
      <c r="D80" s="123"/>
    </row>
    <row r="81" spans="1:4" x14ac:dyDescent="0.25">
      <c r="A81" s="125" t="s">
        <v>75</v>
      </c>
      <c r="B81" s="126" t="s">
        <v>153</v>
      </c>
      <c r="C81" s="126" t="s">
        <v>154</v>
      </c>
      <c r="D81" s="127" t="s">
        <v>65</v>
      </c>
    </row>
    <row r="82" spans="1:4" x14ac:dyDescent="0.25">
      <c r="A82" s="128" t="s">
        <v>185</v>
      </c>
      <c r="B82" s="134">
        <v>5469.0486199999996</v>
      </c>
      <c r="C82" s="134">
        <v>81342.471369999999</v>
      </c>
      <c r="D82" s="135">
        <f t="shared" ref="D82:D91" si="5">(C82-B82)/B82</f>
        <v>13.87323975737484</v>
      </c>
    </row>
    <row r="83" spans="1:4" x14ac:dyDescent="0.25">
      <c r="A83" s="128" t="s">
        <v>186</v>
      </c>
      <c r="B83" s="134">
        <v>35704.26354</v>
      </c>
      <c r="C83" s="134">
        <v>174347.26939</v>
      </c>
      <c r="D83" s="135">
        <f t="shared" si="5"/>
        <v>3.8830938410107874</v>
      </c>
    </row>
    <row r="84" spans="1:4" x14ac:dyDescent="0.25">
      <c r="A84" s="128" t="s">
        <v>187</v>
      </c>
      <c r="B84" s="134">
        <v>19375.262699999999</v>
      </c>
      <c r="C84" s="134">
        <v>50831.49235</v>
      </c>
      <c r="D84" s="135">
        <f t="shared" si="5"/>
        <v>1.6235253238656735</v>
      </c>
    </row>
    <row r="85" spans="1:4" x14ac:dyDescent="0.25">
      <c r="A85" s="128" t="s">
        <v>188</v>
      </c>
      <c r="B85" s="134">
        <v>18556.946739999999</v>
      </c>
      <c r="C85" s="134">
        <v>45920.734960000002</v>
      </c>
      <c r="D85" s="135">
        <f t="shared" si="5"/>
        <v>1.4745846180081241</v>
      </c>
    </row>
    <row r="86" spans="1:4" x14ac:dyDescent="0.25">
      <c r="A86" s="128" t="s">
        <v>189</v>
      </c>
      <c r="B86" s="134">
        <v>1416.0795599999999</v>
      </c>
      <c r="C86" s="134">
        <v>3189.1057799999999</v>
      </c>
      <c r="D86" s="135">
        <f t="shared" si="5"/>
        <v>1.252066811839301</v>
      </c>
    </row>
    <row r="87" spans="1:4" x14ac:dyDescent="0.25">
      <c r="A87" s="128" t="s">
        <v>190</v>
      </c>
      <c r="B87" s="134">
        <v>41.622540000000001</v>
      </c>
      <c r="C87" s="134">
        <v>89.919970000000006</v>
      </c>
      <c r="D87" s="135">
        <f t="shared" si="5"/>
        <v>1.1603671952744836</v>
      </c>
    </row>
    <row r="88" spans="1:4" x14ac:dyDescent="0.25">
      <c r="A88" s="128" t="s">
        <v>191</v>
      </c>
      <c r="B88" s="134">
        <v>4346.6416900000004</v>
      </c>
      <c r="C88" s="134">
        <v>8054.9833200000003</v>
      </c>
      <c r="D88" s="135">
        <f t="shared" si="5"/>
        <v>0.85315098286833935</v>
      </c>
    </row>
    <row r="89" spans="1:4" x14ac:dyDescent="0.25">
      <c r="A89" s="128" t="s">
        <v>192</v>
      </c>
      <c r="B89" s="134">
        <v>18074.73155</v>
      </c>
      <c r="C89" s="134">
        <v>30272.483609999999</v>
      </c>
      <c r="D89" s="135">
        <f t="shared" si="5"/>
        <v>0.67485107738709393</v>
      </c>
    </row>
    <row r="90" spans="1:4" x14ac:dyDescent="0.25">
      <c r="A90" s="128" t="s">
        <v>193</v>
      </c>
      <c r="B90" s="134">
        <v>1925.86277</v>
      </c>
      <c r="C90" s="134">
        <v>3138.4474799999998</v>
      </c>
      <c r="D90" s="135">
        <f t="shared" si="5"/>
        <v>0.62963193893612679</v>
      </c>
    </row>
    <row r="91" spans="1:4" x14ac:dyDescent="0.25">
      <c r="A91" s="128" t="s">
        <v>194</v>
      </c>
      <c r="B91" s="134">
        <v>3770.72489</v>
      </c>
      <c r="C91" s="134">
        <v>6139.0549499999997</v>
      </c>
      <c r="D91" s="135">
        <f t="shared" si="5"/>
        <v>0.6280834929858804</v>
      </c>
    </row>
    <row r="92" spans="1:4" x14ac:dyDescent="0.25">
      <c r="A92" s="123" t="s">
        <v>116</v>
      </c>
      <c r="B92" s="124"/>
      <c r="C92" s="124"/>
      <c r="D92" s="123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showGridLines="0" zoomScale="80" zoomScaleNormal="80" workbookViewId="0">
      <selection activeCell="J2" sqref="J2"/>
    </sheetView>
  </sheetViews>
  <sheetFormatPr defaultColWidth="9.21875" defaultRowHeight="13.2" x14ac:dyDescent="0.25"/>
  <cols>
    <col min="1" max="1" width="44.77734375" style="17" customWidth="1"/>
    <col min="2" max="2" width="16" style="19" customWidth="1"/>
    <col min="3" max="3" width="16" style="17" customWidth="1"/>
    <col min="4" max="4" width="10.2187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1" width="15.88671875" style="17" customWidth="1"/>
    <col min="12" max="12" width="10.5546875" style="17" bestFit="1" customWidth="1"/>
    <col min="13" max="13" width="10.77734375" style="17" bestFit="1" customWidth="1"/>
    <col min="14" max="16384" width="9.21875" style="17"/>
  </cols>
  <sheetData>
    <row r="1" spans="1:13" ht="24.6" x14ac:dyDescent="0.4">
      <c r="B1" s="149" t="s">
        <v>221</v>
      </c>
      <c r="C1" s="149"/>
      <c r="D1" s="149"/>
      <c r="E1" s="149"/>
      <c r="F1" s="149"/>
      <c r="G1" s="149"/>
      <c r="H1" s="149"/>
      <c r="I1" s="149"/>
      <c r="J1" s="149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3" t="s">
        <v>112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5"/>
    </row>
    <row r="6" spans="1:13" ht="17.399999999999999" x14ac:dyDescent="0.25">
      <c r="A6" s="87"/>
      <c r="B6" s="152" t="str">
        <f>SEKTOR_USD!B6</f>
        <v>1 - 31 OCAK</v>
      </c>
      <c r="C6" s="152"/>
      <c r="D6" s="152"/>
      <c r="E6" s="152"/>
      <c r="F6" s="152" t="str">
        <f>SEKTOR_USD!F6</f>
        <v>1 OCAK  -  31 OCAK</v>
      </c>
      <c r="G6" s="152"/>
      <c r="H6" s="152"/>
      <c r="I6" s="152"/>
      <c r="J6" s="152" t="s">
        <v>104</v>
      </c>
      <c r="K6" s="152"/>
      <c r="L6" s="152"/>
      <c r="M6" s="152"/>
    </row>
    <row r="7" spans="1:13" ht="28.2" x14ac:dyDescent="0.3">
      <c r="A7" s="88" t="s">
        <v>1</v>
      </c>
      <c r="B7" s="89">
        <f>SEKTOR_USD!B7</f>
        <v>2023</v>
      </c>
      <c r="C7" s="90">
        <f>SEKTOR_USD!C7</f>
        <v>2024</v>
      </c>
      <c r="D7" s="7" t="s">
        <v>117</v>
      </c>
      <c r="E7" s="7" t="s">
        <v>118</v>
      </c>
      <c r="F7" s="5"/>
      <c r="G7" s="6"/>
      <c r="H7" s="7" t="s">
        <v>117</v>
      </c>
      <c r="I7" s="7" t="s">
        <v>118</v>
      </c>
      <c r="J7" s="5"/>
      <c r="K7" s="5"/>
      <c r="L7" s="7" t="s">
        <v>117</v>
      </c>
      <c r="M7" s="7" t="s">
        <v>118</v>
      </c>
    </row>
    <row r="8" spans="1:13" ht="16.8" x14ac:dyDescent="0.3">
      <c r="A8" s="91" t="s">
        <v>2</v>
      </c>
      <c r="B8" s="92">
        <f>SEKTOR_USD!B8*$B$52</f>
        <v>53689741.706142686</v>
      </c>
      <c r="C8" s="92">
        <f>SEKTOR_USD!C8*$C$52</f>
        <v>93915732.750031173</v>
      </c>
      <c r="D8" s="93">
        <f t="shared" ref="D8:D42" si="0">(C8-B8)/B8*100</f>
        <v>74.923048175674495</v>
      </c>
      <c r="E8" s="93">
        <f t="shared" ref="E8:E43" si="1">C8/C$43*100</f>
        <v>18.153000225830876</v>
      </c>
      <c r="F8" s="92">
        <f>SEKTOR_USD!F8*$B$53</f>
        <v>53689741.706142686</v>
      </c>
      <c r="G8" s="92">
        <f>SEKTOR_USD!G8*$C$53</f>
        <v>93915732.750031173</v>
      </c>
      <c r="H8" s="93">
        <f t="shared" ref="H8:H42" si="2">(G8-F8)/F8*100</f>
        <v>74.923048175674495</v>
      </c>
      <c r="I8" s="93">
        <f t="shared" ref="I8:I43" si="3">G8/G$43*100</f>
        <v>18.153000225830876</v>
      </c>
      <c r="J8" s="92">
        <f>SEKTOR_USD!J8*$B$54</f>
        <v>586338297.25487936</v>
      </c>
      <c r="K8" s="92">
        <f>SEKTOR_USD!K8*$C$54</f>
        <v>874747381.34417963</v>
      </c>
      <c r="L8" s="93">
        <f t="shared" ref="L8:L42" si="4">(K8-J8)/J8*100</f>
        <v>49.188170965392317</v>
      </c>
      <c r="M8" s="93">
        <f t="shared" ref="M8:M43" si="5">K8/K$43*100</f>
        <v>15.955592406850325</v>
      </c>
    </row>
    <row r="9" spans="1:13" s="21" customFormat="1" ht="15.6" x14ac:dyDescent="0.3">
      <c r="A9" s="94" t="s">
        <v>3</v>
      </c>
      <c r="B9" s="92">
        <f>SEKTOR_USD!B9*$B$52</f>
        <v>36899258.558948964</v>
      </c>
      <c r="C9" s="92">
        <f>SEKTOR_USD!C9*$C$52</f>
        <v>65057585.155017667</v>
      </c>
      <c r="D9" s="95">
        <f t="shared" si="0"/>
        <v>76.311361517153372</v>
      </c>
      <c r="E9" s="95">
        <f t="shared" si="1"/>
        <v>12.575000198895378</v>
      </c>
      <c r="F9" s="92">
        <f>SEKTOR_USD!F9*$B$53</f>
        <v>36899258.558948964</v>
      </c>
      <c r="G9" s="92">
        <f>SEKTOR_USD!G9*$C$53</f>
        <v>65057585.155017667</v>
      </c>
      <c r="H9" s="95">
        <f t="shared" si="2"/>
        <v>76.311361517153372</v>
      </c>
      <c r="I9" s="95">
        <f t="shared" si="3"/>
        <v>12.575000198895378</v>
      </c>
      <c r="J9" s="92">
        <f>SEKTOR_USD!J9*$B$54</f>
        <v>373435115.07065761</v>
      </c>
      <c r="K9" s="92">
        <f>SEKTOR_USD!K9*$C$54</f>
        <v>589808692.810987</v>
      </c>
      <c r="L9" s="95">
        <f t="shared" si="4"/>
        <v>57.941411776283914</v>
      </c>
      <c r="M9" s="95">
        <f t="shared" si="5"/>
        <v>10.758245524608814</v>
      </c>
    </row>
    <row r="10" spans="1:13" ht="13.8" x14ac:dyDescent="0.25">
      <c r="A10" s="96" t="str">
        <f>SEKTOR_USD!A10</f>
        <v xml:space="preserve"> Hububat, Bakliyat, Yağlı Tohumlar ve Mamulleri </v>
      </c>
      <c r="B10" s="97">
        <f>SEKTOR_USD!B10*$B$52</f>
        <v>18435323.847139671</v>
      </c>
      <c r="C10" s="97">
        <f>SEKTOR_USD!C10*$C$52</f>
        <v>31101667.113654811</v>
      </c>
      <c r="D10" s="98">
        <f t="shared" si="0"/>
        <v>68.706920320688496</v>
      </c>
      <c r="E10" s="98">
        <f t="shared" si="1"/>
        <v>6.0116505893705554</v>
      </c>
      <c r="F10" s="97">
        <f>SEKTOR_USD!F10*$B$53</f>
        <v>18435323.847139671</v>
      </c>
      <c r="G10" s="97">
        <f>SEKTOR_USD!G10*$C$53</f>
        <v>31101667.113654811</v>
      </c>
      <c r="H10" s="98">
        <f t="shared" si="2"/>
        <v>68.706920320688496</v>
      </c>
      <c r="I10" s="98">
        <f t="shared" si="3"/>
        <v>6.0116505893705554</v>
      </c>
      <c r="J10" s="97">
        <f>SEKTOR_USD!J10*$B$54</f>
        <v>197248754.61916691</v>
      </c>
      <c r="K10" s="97">
        <f>SEKTOR_USD!K10*$C$54</f>
        <v>306744870.78765106</v>
      </c>
      <c r="L10" s="98">
        <f t="shared" si="4"/>
        <v>55.511689480570382</v>
      </c>
      <c r="M10" s="98">
        <f t="shared" si="5"/>
        <v>5.5950966365385559</v>
      </c>
    </row>
    <row r="11" spans="1:13" ht="13.8" x14ac:dyDescent="0.25">
      <c r="A11" s="96" t="str">
        <f>SEKTOR_USD!A11</f>
        <v xml:space="preserve"> Yaş Meyve ve Sebze  </v>
      </c>
      <c r="B11" s="97">
        <f>SEKTOR_USD!B11*$B$52</f>
        <v>6087844.3091860525</v>
      </c>
      <c r="C11" s="97">
        <f>SEKTOR_USD!C11*$C$52</f>
        <v>11037525.510215588</v>
      </c>
      <c r="D11" s="98">
        <f t="shared" si="0"/>
        <v>81.304332858198705</v>
      </c>
      <c r="E11" s="98">
        <f t="shared" si="1"/>
        <v>2.1334466251022368</v>
      </c>
      <c r="F11" s="97">
        <f>SEKTOR_USD!F11*$B$53</f>
        <v>6087844.3091860525</v>
      </c>
      <c r="G11" s="97">
        <f>SEKTOR_USD!G11*$C$53</f>
        <v>11037525.510215588</v>
      </c>
      <c r="H11" s="98">
        <f t="shared" si="2"/>
        <v>81.304332858198705</v>
      </c>
      <c r="I11" s="98">
        <f t="shared" si="3"/>
        <v>2.1334466251022368</v>
      </c>
      <c r="J11" s="97">
        <f>SEKTOR_USD!J11*$B$54</f>
        <v>50813501.207305238</v>
      </c>
      <c r="K11" s="97">
        <f>SEKTOR_USD!K11*$C$54</f>
        <v>87322098.977420077</v>
      </c>
      <c r="L11" s="98">
        <f t="shared" si="4"/>
        <v>71.848223213688243</v>
      </c>
      <c r="M11" s="98">
        <f t="shared" si="5"/>
        <v>1.5927750675325032</v>
      </c>
    </row>
    <row r="12" spans="1:13" ht="13.8" x14ac:dyDescent="0.25">
      <c r="A12" s="96" t="str">
        <f>SEKTOR_USD!A12</f>
        <v xml:space="preserve"> Meyve Sebze Mamulleri </v>
      </c>
      <c r="B12" s="97">
        <f>SEKTOR_USD!B12*$B$52</f>
        <v>3200792.6095195748</v>
      </c>
      <c r="C12" s="97">
        <f>SEKTOR_USD!C12*$C$52</f>
        <v>6999801.984149931</v>
      </c>
      <c r="D12" s="98">
        <f t="shared" si="0"/>
        <v>118.68964466275031</v>
      </c>
      <c r="E12" s="98">
        <f t="shared" si="1"/>
        <v>1.3529938305145464</v>
      </c>
      <c r="F12" s="97">
        <f>SEKTOR_USD!F12*$B$53</f>
        <v>3200792.6095195748</v>
      </c>
      <c r="G12" s="97">
        <f>SEKTOR_USD!G12*$C$53</f>
        <v>6999801.984149931</v>
      </c>
      <c r="H12" s="98">
        <f t="shared" si="2"/>
        <v>118.68964466275031</v>
      </c>
      <c r="I12" s="98">
        <f t="shared" si="3"/>
        <v>1.3529938305145464</v>
      </c>
      <c r="J12" s="97">
        <f>SEKTOR_USD!J12*$B$54</f>
        <v>42827311.234611548</v>
      </c>
      <c r="K12" s="97">
        <f>SEKTOR_USD!K12*$C$54</f>
        <v>61227523.173211388</v>
      </c>
      <c r="L12" s="98">
        <f t="shared" si="4"/>
        <v>42.963733674061302</v>
      </c>
      <c r="M12" s="98">
        <f t="shared" si="5"/>
        <v>1.1168040335617337</v>
      </c>
    </row>
    <row r="13" spans="1:13" ht="13.8" x14ac:dyDescent="0.25">
      <c r="A13" s="96" t="str">
        <f>SEKTOR_USD!A13</f>
        <v xml:space="preserve"> Kuru Meyve ve Mamulleri  </v>
      </c>
      <c r="B13" s="97">
        <f>SEKTOR_USD!B13*$B$52</f>
        <v>2394270.2380107041</v>
      </c>
      <c r="C13" s="97">
        <f>SEKTOR_USD!C13*$C$52</f>
        <v>4838052.3245822387</v>
      </c>
      <c r="D13" s="98">
        <f t="shared" si="0"/>
        <v>102.06793066942885</v>
      </c>
      <c r="E13" s="98">
        <f t="shared" si="1"/>
        <v>0.93514858872986661</v>
      </c>
      <c r="F13" s="97">
        <f>SEKTOR_USD!F13*$B$53</f>
        <v>2394270.2380107041</v>
      </c>
      <c r="G13" s="97">
        <f>SEKTOR_USD!G13*$C$53</f>
        <v>4838052.3245822387</v>
      </c>
      <c r="H13" s="98">
        <f t="shared" si="2"/>
        <v>102.06793066942885</v>
      </c>
      <c r="I13" s="98">
        <f t="shared" si="3"/>
        <v>0.93514858872986661</v>
      </c>
      <c r="J13" s="97">
        <f>SEKTOR_USD!J13*$B$54</f>
        <v>26779044.634230297</v>
      </c>
      <c r="K13" s="97">
        <f>SEKTOR_USD!K13*$C$54</f>
        <v>40580793.118292697</v>
      </c>
      <c r="L13" s="98">
        <f t="shared" si="4"/>
        <v>51.539360991319029</v>
      </c>
      <c r="M13" s="98">
        <f t="shared" si="5"/>
        <v>0.74020295270530456</v>
      </c>
    </row>
    <row r="14" spans="1:13" ht="13.8" x14ac:dyDescent="0.25">
      <c r="A14" s="96" t="str">
        <f>SEKTOR_USD!A14</f>
        <v xml:space="preserve"> Fındık ve Mamulleri </v>
      </c>
      <c r="B14" s="97">
        <f>SEKTOR_USD!B14*$B$52</f>
        <v>2665829.9062705464</v>
      </c>
      <c r="C14" s="97">
        <f>SEKTOR_USD!C14*$C$52</f>
        <v>6210180.9077252746</v>
      </c>
      <c r="D14" s="98">
        <f t="shared" si="0"/>
        <v>132.95488182189459</v>
      </c>
      <c r="E14" s="98">
        <f t="shared" si="1"/>
        <v>1.2003677351955717</v>
      </c>
      <c r="F14" s="97">
        <f>SEKTOR_USD!F14*$B$53</f>
        <v>2665829.9062705464</v>
      </c>
      <c r="G14" s="97">
        <f>SEKTOR_USD!G14*$C$53</f>
        <v>6210180.9077252746</v>
      </c>
      <c r="H14" s="98">
        <f t="shared" si="2"/>
        <v>132.95488182189459</v>
      </c>
      <c r="I14" s="98">
        <f t="shared" si="3"/>
        <v>1.2003677351955717</v>
      </c>
      <c r="J14" s="97">
        <f>SEKTOR_USD!J14*$B$54</f>
        <v>28990900.602659922</v>
      </c>
      <c r="K14" s="97">
        <f>SEKTOR_USD!K14*$C$54</f>
        <v>47694916.351114914</v>
      </c>
      <c r="L14" s="98">
        <f t="shared" si="4"/>
        <v>64.516849630876578</v>
      </c>
      <c r="M14" s="98">
        <f t="shared" si="5"/>
        <v>0.8699661884186719</v>
      </c>
    </row>
    <row r="15" spans="1:13" ht="13.8" x14ac:dyDescent="0.25">
      <c r="A15" s="96" t="str">
        <f>SEKTOR_USD!A15</f>
        <v xml:space="preserve"> Zeytin ve Zeytinyağı </v>
      </c>
      <c r="B15" s="97">
        <f>SEKTOR_USD!B15*$B$52</f>
        <v>2236711.2327345768</v>
      </c>
      <c r="C15" s="97">
        <f>SEKTOR_USD!C15*$C$52</f>
        <v>2509350.7375831255</v>
      </c>
      <c r="D15" s="98">
        <f t="shared" si="0"/>
        <v>12.189302796822048</v>
      </c>
      <c r="E15" s="98">
        <f t="shared" si="1"/>
        <v>0.48503315868576052</v>
      </c>
      <c r="F15" s="97">
        <f>SEKTOR_USD!F15*$B$53</f>
        <v>2236711.2327345768</v>
      </c>
      <c r="G15" s="97">
        <f>SEKTOR_USD!G15*$C$53</f>
        <v>2509350.7375831255</v>
      </c>
      <c r="H15" s="98">
        <f t="shared" si="2"/>
        <v>12.189302796822048</v>
      </c>
      <c r="I15" s="98">
        <f t="shared" si="3"/>
        <v>0.48503315868576052</v>
      </c>
      <c r="J15" s="97">
        <f>SEKTOR_USD!J15*$B$54</f>
        <v>9801003.1813033931</v>
      </c>
      <c r="K15" s="97">
        <f>SEKTOR_USD!K15*$C$54</f>
        <v>20648354.166212704</v>
      </c>
      <c r="L15" s="98">
        <f t="shared" si="4"/>
        <v>110.67592555833421</v>
      </c>
      <c r="M15" s="98">
        <f t="shared" si="5"/>
        <v>0.37663070501808232</v>
      </c>
    </row>
    <row r="16" spans="1:13" ht="13.8" x14ac:dyDescent="0.25">
      <c r="A16" s="96" t="str">
        <f>SEKTOR_USD!A16</f>
        <v xml:space="preserve"> Tütün </v>
      </c>
      <c r="B16" s="97">
        <f>SEKTOR_USD!B16*$B$52</f>
        <v>1616646.7940641809</v>
      </c>
      <c r="C16" s="97">
        <f>SEKTOR_USD!C16*$C$52</f>
        <v>1940406.3526501246</v>
      </c>
      <c r="D16" s="98">
        <f t="shared" si="0"/>
        <v>20.026610622350351</v>
      </c>
      <c r="E16" s="98">
        <f t="shared" si="1"/>
        <v>0.37506172742766242</v>
      </c>
      <c r="F16" s="97">
        <f>SEKTOR_USD!F16*$B$53</f>
        <v>1616646.7940641809</v>
      </c>
      <c r="G16" s="97">
        <f>SEKTOR_USD!G16*$C$53</f>
        <v>1940406.3526501246</v>
      </c>
      <c r="H16" s="98">
        <f t="shared" si="2"/>
        <v>20.026610622350351</v>
      </c>
      <c r="I16" s="98">
        <f t="shared" si="3"/>
        <v>0.37506172742766242</v>
      </c>
      <c r="J16" s="97">
        <f>SEKTOR_USD!J16*$B$54</f>
        <v>14618959.661454881</v>
      </c>
      <c r="K16" s="97">
        <f>SEKTOR_USD!K16*$C$54</f>
        <v>22251992.164285798</v>
      </c>
      <c r="L16" s="98">
        <f t="shared" si="4"/>
        <v>52.213240063563291</v>
      </c>
      <c r="M16" s="98">
        <f t="shared" si="5"/>
        <v>0.40588142906834868</v>
      </c>
    </row>
    <row r="17" spans="1:13" ht="13.8" x14ac:dyDescent="0.25">
      <c r="A17" s="96" t="str">
        <f>SEKTOR_USD!A17</f>
        <v xml:space="preserve"> Süs Bitkileri ve Mamulleri</v>
      </c>
      <c r="B17" s="97">
        <f>SEKTOR_USD!B17*$B$52</f>
        <v>261839.62202366715</v>
      </c>
      <c r="C17" s="97">
        <f>SEKTOR_USD!C17*$C$52</f>
        <v>420600.22445656953</v>
      </c>
      <c r="D17" s="98">
        <f t="shared" si="0"/>
        <v>60.632764898565405</v>
      </c>
      <c r="E17" s="98">
        <f t="shared" si="1"/>
        <v>8.1297943869176589E-2</v>
      </c>
      <c r="F17" s="97">
        <f>SEKTOR_USD!F17*$B$53</f>
        <v>261839.62202366715</v>
      </c>
      <c r="G17" s="97">
        <f>SEKTOR_USD!G17*$C$53</f>
        <v>420600.22445656953</v>
      </c>
      <c r="H17" s="98">
        <f t="shared" si="2"/>
        <v>60.632764898565405</v>
      </c>
      <c r="I17" s="98">
        <f t="shared" si="3"/>
        <v>8.1297943869176589E-2</v>
      </c>
      <c r="J17" s="97">
        <f>SEKTOR_USD!J17*$B$54</f>
        <v>2355639.9299253765</v>
      </c>
      <c r="K17" s="97">
        <f>SEKTOR_USD!K17*$C$54</f>
        <v>3338144.0727983676</v>
      </c>
      <c r="L17" s="98">
        <f t="shared" si="4"/>
        <v>41.70858756431911</v>
      </c>
      <c r="M17" s="98">
        <f t="shared" si="5"/>
        <v>6.0888511765612774E-2</v>
      </c>
    </row>
    <row r="18" spans="1:13" s="21" customFormat="1" ht="15.6" x14ac:dyDescent="0.3">
      <c r="A18" s="94" t="s">
        <v>12</v>
      </c>
      <c r="B18" s="92">
        <f>SEKTOR_USD!B18*$B$52</f>
        <v>5088257.164387254</v>
      </c>
      <c r="C18" s="92">
        <f>SEKTOR_USD!C18*$C$52</f>
        <v>10730138.705774767</v>
      </c>
      <c r="D18" s="95">
        <f t="shared" si="0"/>
        <v>110.88043231924441</v>
      </c>
      <c r="E18" s="95">
        <f t="shared" si="1"/>
        <v>2.0740317372337311</v>
      </c>
      <c r="F18" s="92">
        <f>SEKTOR_USD!F18*$B$53</f>
        <v>5088257.164387254</v>
      </c>
      <c r="G18" s="92">
        <f>SEKTOR_USD!G18*$C$53</f>
        <v>10730138.705774767</v>
      </c>
      <c r="H18" s="95">
        <f t="shared" si="2"/>
        <v>110.88043231924441</v>
      </c>
      <c r="I18" s="95">
        <f t="shared" si="3"/>
        <v>2.0740317372337311</v>
      </c>
      <c r="J18" s="92">
        <f>SEKTOR_USD!J18*$B$54</f>
        <v>68520645.289522141</v>
      </c>
      <c r="K18" s="92">
        <f>SEKTOR_USD!K18*$C$54</f>
        <v>88247119.465402812</v>
      </c>
      <c r="L18" s="95">
        <f t="shared" si="4"/>
        <v>28.789095742647874</v>
      </c>
      <c r="M18" s="95">
        <f t="shared" si="5"/>
        <v>1.6096476529085906</v>
      </c>
    </row>
    <row r="19" spans="1:13" ht="13.8" x14ac:dyDescent="0.25">
      <c r="A19" s="96" t="str">
        <f>SEKTOR_USD!A19</f>
        <v xml:space="preserve"> Su Ürünleri ve Hayvansal Mamuller</v>
      </c>
      <c r="B19" s="97">
        <f>SEKTOR_USD!B19*$B$52</f>
        <v>5088257.164387254</v>
      </c>
      <c r="C19" s="97">
        <f>SEKTOR_USD!C19*$C$52</f>
        <v>10730138.705774767</v>
      </c>
      <c r="D19" s="98">
        <f t="shared" si="0"/>
        <v>110.88043231924441</v>
      </c>
      <c r="E19" s="98">
        <f t="shared" si="1"/>
        <v>2.0740317372337311</v>
      </c>
      <c r="F19" s="97">
        <f>SEKTOR_USD!F19*$B$53</f>
        <v>5088257.164387254</v>
      </c>
      <c r="G19" s="97">
        <f>SEKTOR_USD!G19*$C$53</f>
        <v>10730138.705774767</v>
      </c>
      <c r="H19" s="98">
        <f t="shared" si="2"/>
        <v>110.88043231924441</v>
      </c>
      <c r="I19" s="98">
        <f t="shared" si="3"/>
        <v>2.0740317372337311</v>
      </c>
      <c r="J19" s="97">
        <f>SEKTOR_USD!J19*$B$54</f>
        <v>68520645.289522141</v>
      </c>
      <c r="K19" s="97">
        <f>SEKTOR_USD!K19*$C$54</f>
        <v>88247119.465402812</v>
      </c>
      <c r="L19" s="98">
        <f t="shared" si="4"/>
        <v>28.789095742647874</v>
      </c>
      <c r="M19" s="98">
        <f t="shared" si="5"/>
        <v>1.6096476529085906</v>
      </c>
    </row>
    <row r="20" spans="1:13" s="21" customFormat="1" ht="15.6" x14ac:dyDescent="0.3">
      <c r="A20" s="94" t="s">
        <v>110</v>
      </c>
      <c r="B20" s="92">
        <f>SEKTOR_USD!B20*$B$52</f>
        <v>11702225.982806467</v>
      </c>
      <c r="C20" s="92">
        <f>SEKTOR_USD!C20*$C$52</f>
        <v>18128008.889238749</v>
      </c>
      <c r="D20" s="95">
        <f t="shared" si="0"/>
        <v>54.910774376374071</v>
      </c>
      <c r="E20" s="95">
        <f t="shared" si="1"/>
        <v>3.5039682897017683</v>
      </c>
      <c r="F20" s="92">
        <f>SEKTOR_USD!F20*$B$53</f>
        <v>11702225.982806467</v>
      </c>
      <c r="G20" s="92">
        <f>SEKTOR_USD!G20*$C$53</f>
        <v>18128008.889238749</v>
      </c>
      <c r="H20" s="95">
        <f t="shared" si="2"/>
        <v>54.910774376374071</v>
      </c>
      <c r="I20" s="95">
        <f t="shared" si="3"/>
        <v>3.5039682897017683</v>
      </c>
      <c r="J20" s="92">
        <f>SEKTOR_USD!J20*$B$54</f>
        <v>144382536.89469972</v>
      </c>
      <c r="K20" s="92">
        <f>SEKTOR_USD!K20*$C$54</f>
        <v>196691569.06778979</v>
      </c>
      <c r="L20" s="95">
        <f t="shared" si="4"/>
        <v>36.229472966831025</v>
      </c>
      <c r="M20" s="95">
        <f t="shared" si="5"/>
        <v>3.58769922933292</v>
      </c>
    </row>
    <row r="21" spans="1:13" ht="13.8" x14ac:dyDescent="0.25">
      <c r="A21" s="96" t="str">
        <f>SEKTOR_USD!A21</f>
        <v xml:space="preserve"> Mobilya, Kağıt ve Orman Ürünleri</v>
      </c>
      <c r="B21" s="97">
        <f>SEKTOR_USD!B21*$B$52</f>
        <v>11702225.982806467</v>
      </c>
      <c r="C21" s="97">
        <f>SEKTOR_USD!C21*$C$52</f>
        <v>18128008.889238749</v>
      </c>
      <c r="D21" s="98">
        <f t="shared" si="0"/>
        <v>54.910774376374071</v>
      </c>
      <c r="E21" s="98">
        <f t="shared" si="1"/>
        <v>3.5039682897017683</v>
      </c>
      <c r="F21" s="97">
        <f>SEKTOR_USD!F21*$B$53</f>
        <v>11702225.982806467</v>
      </c>
      <c r="G21" s="97">
        <f>SEKTOR_USD!G21*$C$53</f>
        <v>18128008.889238749</v>
      </c>
      <c r="H21" s="98">
        <f t="shared" si="2"/>
        <v>54.910774376374071</v>
      </c>
      <c r="I21" s="98">
        <f t="shared" si="3"/>
        <v>3.5039682897017683</v>
      </c>
      <c r="J21" s="97">
        <f>SEKTOR_USD!J21*$B$54</f>
        <v>144382536.89469972</v>
      </c>
      <c r="K21" s="97">
        <f>SEKTOR_USD!K21*$C$54</f>
        <v>196691569.06778979</v>
      </c>
      <c r="L21" s="98">
        <f t="shared" si="4"/>
        <v>36.229472966831025</v>
      </c>
      <c r="M21" s="98">
        <f t="shared" si="5"/>
        <v>3.58769922933292</v>
      </c>
    </row>
    <row r="22" spans="1:13" ht="16.8" x14ac:dyDescent="0.3">
      <c r="A22" s="91" t="s">
        <v>14</v>
      </c>
      <c r="B22" s="92">
        <f>SEKTOR_USD!B22*$B$52</f>
        <v>255559547.97238615</v>
      </c>
      <c r="C22" s="92">
        <f>SEKTOR_USD!C22*$C$52</f>
        <v>410015866.36162657</v>
      </c>
      <c r="D22" s="95">
        <f t="shared" si="0"/>
        <v>60.438484734653628</v>
      </c>
      <c r="E22" s="95">
        <f t="shared" si="1"/>
        <v>79.252090110050062</v>
      </c>
      <c r="F22" s="92">
        <f>SEKTOR_USD!F22*$B$53</f>
        <v>255559547.97238615</v>
      </c>
      <c r="G22" s="92">
        <f>SEKTOR_USD!G22*$C$53</f>
        <v>410015866.36162657</v>
      </c>
      <c r="H22" s="95">
        <f t="shared" si="2"/>
        <v>60.438484734653628</v>
      </c>
      <c r="I22" s="95">
        <f t="shared" si="3"/>
        <v>79.252090110050062</v>
      </c>
      <c r="J22" s="92">
        <f>SEKTOR_USD!J22*$B$54</f>
        <v>3161444292.0568495</v>
      </c>
      <c r="K22" s="92">
        <f>SEKTOR_USD!K22*$C$54</f>
        <v>4465571900.2409191</v>
      </c>
      <c r="L22" s="95">
        <f t="shared" si="4"/>
        <v>41.251007062205694</v>
      </c>
      <c r="M22" s="95">
        <f t="shared" si="5"/>
        <v>81.453053330940691</v>
      </c>
    </row>
    <row r="23" spans="1:13" s="21" customFormat="1" ht="15.6" x14ac:dyDescent="0.3">
      <c r="A23" s="94" t="s">
        <v>15</v>
      </c>
      <c r="B23" s="92">
        <f>SEKTOR_USD!B23*$B$52</f>
        <v>22587238.770234909</v>
      </c>
      <c r="C23" s="92">
        <f>SEKTOR_USD!C23*$C$52</f>
        <v>34476048.613729604</v>
      </c>
      <c r="D23" s="95">
        <f t="shared" si="0"/>
        <v>52.635074009850079</v>
      </c>
      <c r="E23" s="95">
        <f t="shared" si="1"/>
        <v>6.6638858042725753</v>
      </c>
      <c r="F23" s="92">
        <f>SEKTOR_USD!F23*$B$53</f>
        <v>22587238.770234909</v>
      </c>
      <c r="G23" s="92">
        <f>SEKTOR_USD!G23*$C$53</f>
        <v>34476048.613729604</v>
      </c>
      <c r="H23" s="95">
        <f t="shared" si="2"/>
        <v>52.635074009850079</v>
      </c>
      <c r="I23" s="95">
        <f t="shared" si="3"/>
        <v>6.6638858042725753</v>
      </c>
      <c r="J23" s="92">
        <f>SEKTOR_USD!J23*$B$54</f>
        <v>258450802.11166555</v>
      </c>
      <c r="K23" s="92">
        <f>SEKTOR_USD!K23*$C$54</f>
        <v>348673910.02141726</v>
      </c>
      <c r="L23" s="95">
        <f t="shared" si="4"/>
        <v>34.909200193068138</v>
      </c>
      <c r="M23" s="95">
        <f t="shared" si="5"/>
        <v>6.3598919069134006</v>
      </c>
    </row>
    <row r="24" spans="1:13" ht="13.8" x14ac:dyDescent="0.25">
      <c r="A24" s="96" t="str">
        <f>SEKTOR_USD!A24</f>
        <v xml:space="preserve"> Tekstil ve Hammaddeleri</v>
      </c>
      <c r="B24" s="97">
        <f>SEKTOR_USD!B24*$B$52</f>
        <v>15322804.455482403</v>
      </c>
      <c r="C24" s="97">
        <f>SEKTOR_USD!C24*$C$52</f>
        <v>23642666.651158385</v>
      </c>
      <c r="D24" s="98">
        <f t="shared" si="0"/>
        <v>54.297254917321538</v>
      </c>
      <c r="E24" s="98">
        <f t="shared" si="1"/>
        <v>4.5698981468850839</v>
      </c>
      <c r="F24" s="97">
        <f>SEKTOR_USD!F24*$B$53</f>
        <v>15322804.455482403</v>
      </c>
      <c r="G24" s="97">
        <f>SEKTOR_USD!G24*$C$53</f>
        <v>23642666.651158385</v>
      </c>
      <c r="H24" s="98">
        <f t="shared" si="2"/>
        <v>54.297254917321538</v>
      </c>
      <c r="I24" s="98">
        <f t="shared" si="3"/>
        <v>4.5698981468850839</v>
      </c>
      <c r="J24" s="97">
        <f>SEKTOR_USD!J24*$B$54</f>
        <v>175814587.91130239</v>
      </c>
      <c r="K24" s="97">
        <f>SEKTOR_USD!K24*$C$54</f>
        <v>235365126.73144019</v>
      </c>
      <c r="L24" s="98">
        <f t="shared" si="4"/>
        <v>33.871215993851862</v>
      </c>
      <c r="M24" s="98">
        <f t="shared" si="5"/>
        <v>4.293113770906996</v>
      </c>
    </row>
    <row r="25" spans="1:13" ht="13.8" x14ac:dyDescent="0.25">
      <c r="A25" s="96" t="str">
        <f>SEKTOR_USD!A25</f>
        <v xml:space="preserve"> Deri ve Deri Mamulleri </v>
      </c>
      <c r="B25" s="97">
        <f>SEKTOR_USD!B25*$B$52</f>
        <v>3337667.5006340337</v>
      </c>
      <c r="C25" s="97">
        <f>SEKTOR_USD!C25*$C$52</f>
        <v>3631190.5033704708</v>
      </c>
      <c r="D25" s="98">
        <f t="shared" si="0"/>
        <v>8.7942553499016487</v>
      </c>
      <c r="E25" s="98">
        <f t="shared" si="1"/>
        <v>0.70187390437729624</v>
      </c>
      <c r="F25" s="97">
        <f>SEKTOR_USD!F25*$B$53</f>
        <v>3337667.5006340337</v>
      </c>
      <c r="G25" s="97">
        <f>SEKTOR_USD!G25*$C$53</f>
        <v>3631190.5033704708</v>
      </c>
      <c r="H25" s="98">
        <f t="shared" si="2"/>
        <v>8.7942553499016487</v>
      </c>
      <c r="I25" s="98">
        <f t="shared" si="3"/>
        <v>0.70187390437729624</v>
      </c>
      <c r="J25" s="97">
        <f>SEKTOR_USD!J25*$B$54</f>
        <v>35690161.832297884</v>
      </c>
      <c r="K25" s="97">
        <f>SEKTOR_USD!K25*$C$54</f>
        <v>44555799.671449251</v>
      </c>
      <c r="L25" s="98">
        <f t="shared" si="4"/>
        <v>24.840564973646018</v>
      </c>
      <c r="M25" s="98">
        <f t="shared" si="5"/>
        <v>0.81270798184784987</v>
      </c>
    </row>
    <row r="26" spans="1:13" ht="13.8" x14ac:dyDescent="0.25">
      <c r="A26" s="96" t="str">
        <f>SEKTOR_USD!A26</f>
        <v xml:space="preserve"> Halı </v>
      </c>
      <c r="B26" s="97">
        <f>SEKTOR_USD!B26*$B$52</f>
        <v>3926766.8141184729</v>
      </c>
      <c r="C26" s="97">
        <f>SEKTOR_USD!C26*$C$52</f>
        <v>7202191.4592007464</v>
      </c>
      <c r="D26" s="98">
        <f t="shared" si="0"/>
        <v>83.412761697630359</v>
      </c>
      <c r="E26" s="98">
        <f t="shared" si="1"/>
        <v>1.3921137530101946</v>
      </c>
      <c r="F26" s="97">
        <f>SEKTOR_USD!F26*$B$53</f>
        <v>3926766.8141184729</v>
      </c>
      <c r="G26" s="97">
        <f>SEKTOR_USD!G26*$C$53</f>
        <v>7202191.4592007464</v>
      </c>
      <c r="H26" s="98">
        <f t="shared" si="2"/>
        <v>83.412761697630359</v>
      </c>
      <c r="I26" s="98">
        <f t="shared" si="3"/>
        <v>1.3921137530101946</v>
      </c>
      <c r="J26" s="97">
        <f>SEKTOR_USD!J26*$B$54</f>
        <v>46946052.368065283</v>
      </c>
      <c r="K26" s="97">
        <f>SEKTOR_USD!K26*$C$54</f>
        <v>68752983.618527815</v>
      </c>
      <c r="L26" s="98">
        <f t="shared" si="4"/>
        <v>46.451043592531207</v>
      </c>
      <c r="M26" s="98">
        <f t="shared" si="5"/>
        <v>1.2540701541585544</v>
      </c>
    </row>
    <row r="27" spans="1:13" s="21" customFormat="1" ht="15.6" x14ac:dyDescent="0.3">
      <c r="A27" s="94" t="s">
        <v>19</v>
      </c>
      <c r="B27" s="92">
        <f>SEKTOR_USD!B27*$B$52</f>
        <v>43202605.63782981</v>
      </c>
      <c r="C27" s="92">
        <f>SEKTOR_USD!C27*$C$52</f>
        <v>70544088.964061916</v>
      </c>
      <c r="D27" s="95">
        <f t="shared" si="0"/>
        <v>63.286653484369673</v>
      </c>
      <c r="E27" s="95">
        <f t="shared" si="1"/>
        <v>13.63548817006088</v>
      </c>
      <c r="F27" s="92">
        <f>SEKTOR_USD!F27*$B$53</f>
        <v>43202605.63782981</v>
      </c>
      <c r="G27" s="92">
        <f>SEKTOR_USD!G27*$C$53</f>
        <v>70544088.964061916</v>
      </c>
      <c r="H27" s="95">
        <f t="shared" si="2"/>
        <v>63.286653484369673</v>
      </c>
      <c r="I27" s="95">
        <f t="shared" si="3"/>
        <v>13.63548817006088</v>
      </c>
      <c r="J27" s="92">
        <f>SEKTOR_USD!J27*$B$54</f>
        <v>572451350.96760261</v>
      </c>
      <c r="K27" s="92">
        <f>SEKTOR_USD!K27*$C$54</f>
        <v>755474852.69416666</v>
      </c>
      <c r="L27" s="95">
        <f t="shared" si="4"/>
        <v>31.971887465581698</v>
      </c>
      <c r="M27" s="95">
        <f t="shared" si="5"/>
        <v>13.780034190774678</v>
      </c>
    </row>
    <row r="28" spans="1:13" ht="13.8" x14ac:dyDescent="0.25">
      <c r="A28" s="96" t="str">
        <f>SEKTOR_USD!A28</f>
        <v xml:space="preserve"> Kimyevi Maddeler ve Mamulleri  </v>
      </c>
      <c r="B28" s="97">
        <f>SEKTOR_USD!B28*$B$52</f>
        <v>43202605.63782981</v>
      </c>
      <c r="C28" s="97">
        <f>SEKTOR_USD!C28*$C$52</f>
        <v>70544088.964061916</v>
      </c>
      <c r="D28" s="98">
        <f t="shared" si="0"/>
        <v>63.286653484369673</v>
      </c>
      <c r="E28" s="98">
        <f t="shared" si="1"/>
        <v>13.63548817006088</v>
      </c>
      <c r="F28" s="97">
        <f>SEKTOR_USD!F28*$B$53</f>
        <v>43202605.63782981</v>
      </c>
      <c r="G28" s="97">
        <f>SEKTOR_USD!G28*$C$53</f>
        <v>70544088.964061916</v>
      </c>
      <c r="H28" s="98">
        <f t="shared" si="2"/>
        <v>63.286653484369673</v>
      </c>
      <c r="I28" s="98">
        <f t="shared" si="3"/>
        <v>13.63548817006088</v>
      </c>
      <c r="J28" s="97">
        <f>SEKTOR_USD!J28*$B$54</f>
        <v>572451350.96760261</v>
      </c>
      <c r="K28" s="97">
        <f>SEKTOR_USD!K28*$C$54</f>
        <v>755474852.69416666</v>
      </c>
      <c r="L28" s="98">
        <f t="shared" si="4"/>
        <v>31.971887465581698</v>
      </c>
      <c r="M28" s="98">
        <f t="shared" si="5"/>
        <v>13.780034190774678</v>
      </c>
    </row>
    <row r="29" spans="1:13" s="21" customFormat="1" ht="15.6" x14ac:dyDescent="0.3">
      <c r="A29" s="94" t="s">
        <v>21</v>
      </c>
      <c r="B29" s="92">
        <f>SEKTOR_USD!B29*$B$52</f>
        <v>189769703.56432143</v>
      </c>
      <c r="C29" s="92">
        <f>SEKTOR_USD!C29*$C$52</f>
        <v>304995728.78383505</v>
      </c>
      <c r="D29" s="95">
        <f t="shared" si="0"/>
        <v>60.718872957747116</v>
      </c>
      <c r="E29" s="95">
        <f t="shared" si="1"/>
        <v>58.952716135716599</v>
      </c>
      <c r="F29" s="92">
        <f>SEKTOR_USD!F29*$B$53</f>
        <v>189769703.56432143</v>
      </c>
      <c r="G29" s="92">
        <f>SEKTOR_USD!G29*$C$53</f>
        <v>304995728.78383505</v>
      </c>
      <c r="H29" s="95">
        <f t="shared" si="2"/>
        <v>60.718872957747116</v>
      </c>
      <c r="I29" s="95">
        <f t="shared" si="3"/>
        <v>58.952716135716599</v>
      </c>
      <c r="J29" s="92">
        <f>SEKTOR_USD!J29*$B$54</f>
        <v>2330542138.977581</v>
      </c>
      <c r="K29" s="92">
        <f>SEKTOR_USD!K29*$C$54</f>
        <v>3361423137.5253353</v>
      </c>
      <c r="L29" s="95">
        <f t="shared" si="4"/>
        <v>44.233527525917474</v>
      </c>
      <c r="M29" s="95">
        <f t="shared" si="5"/>
        <v>61.313127233252615</v>
      </c>
    </row>
    <row r="30" spans="1:13" ht="13.8" x14ac:dyDescent="0.25">
      <c r="A30" s="96" t="str">
        <f>SEKTOR_USD!A30</f>
        <v xml:space="preserve"> Hazırgiyim ve Konfeksiyon </v>
      </c>
      <c r="B30" s="97">
        <f>SEKTOR_USD!B30*$B$52</f>
        <v>30492875.323697053</v>
      </c>
      <c r="C30" s="97">
        <f>SEKTOR_USD!C30*$C$52</f>
        <v>42754313.698727794</v>
      </c>
      <c r="D30" s="98">
        <f t="shared" si="0"/>
        <v>40.210830382079315</v>
      </c>
      <c r="E30" s="98">
        <f t="shared" si="1"/>
        <v>8.2639941520127476</v>
      </c>
      <c r="F30" s="97">
        <f>SEKTOR_USD!F30*$B$53</f>
        <v>30492875.323697053</v>
      </c>
      <c r="G30" s="97">
        <f>SEKTOR_USD!G30*$C$53</f>
        <v>42754313.698727794</v>
      </c>
      <c r="H30" s="98">
        <f t="shared" si="2"/>
        <v>40.210830382079315</v>
      </c>
      <c r="I30" s="98">
        <f t="shared" si="3"/>
        <v>8.2639941520127476</v>
      </c>
      <c r="J30" s="97">
        <f>SEKTOR_USD!J30*$B$54</f>
        <v>360512401.14776826</v>
      </c>
      <c r="K30" s="97">
        <f>SEKTOR_USD!K30*$C$54</f>
        <v>470524485.80311769</v>
      </c>
      <c r="L30" s="98">
        <f t="shared" si="4"/>
        <v>30.515478609085971</v>
      </c>
      <c r="M30" s="98">
        <f t="shared" si="5"/>
        <v>8.5824742926134743</v>
      </c>
    </row>
    <row r="31" spans="1:13" ht="13.8" x14ac:dyDescent="0.25">
      <c r="A31" s="96" t="str">
        <f>SEKTOR_USD!A31</f>
        <v xml:space="preserve"> Otomotiv Endüstrisi</v>
      </c>
      <c r="B31" s="97">
        <f>SEKTOR_USD!B31*$B$52</f>
        <v>50926542.642213248</v>
      </c>
      <c r="C31" s="97">
        <f>SEKTOR_USD!C31*$C$52</f>
        <v>83580975.295665398</v>
      </c>
      <c r="D31" s="98">
        <f t="shared" si="0"/>
        <v>64.120654886916952</v>
      </c>
      <c r="E31" s="98">
        <f t="shared" si="1"/>
        <v>16.155391849582042</v>
      </c>
      <c r="F31" s="97">
        <f>SEKTOR_USD!F31*$B$53</f>
        <v>50926542.642213248</v>
      </c>
      <c r="G31" s="97">
        <f>SEKTOR_USD!G31*$C$53</f>
        <v>83580975.295665398</v>
      </c>
      <c r="H31" s="98">
        <f t="shared" si="2"/>
        <v>64.120654886916952</v>
      </c>
      <c r="I31" s="98">
        <f t="shared" si="3"/>
        <v>16.155391849582042</v>
      </c>
      <c r="J31" s="97">
        <f>SEKTOR_USD!J31*$B$54</f>
        <v>534342927.37293053</v>
      </c>
      <c r="K31" s="97">
        <f>SEKTOR_USD!K31*$C$54</f>
        <v>866173224.19111276</v>
      </c>
      <c r="L31" s="98">
        <f t="shared" si="4"/>
        <v>62.100624864561937</v>
      </c>
      <c r="M31" s="98">
        <f t="shared" si="5"/>
        <v>15.799197818327643</v>
      </c>
    </row>
    <row r="32" spans="1:13" ht="13.8" x14ac:dyDescent="0.25">
      <c r="A32" s="96" t="str">
        <f>SEKTOR_USD!A32</f>
        <v xml:space="preserve"> Gemi, Yat ve Hizmetleri</v>
      </c>
      <c r="B32" s="97">
        <f>SEKTOR_USD!B32*$B$52</f>
        <v>385186.10200982081</v>
      </c>
      <c r="C32" s="97">
        <f>SEKTOR_USD!C32*$C$52</f>
        <v>5240265.8348055538</v>
      </c>
      <c r="D32" s="98">
        <f t="shared" si="0"/>
        <v>1260.4503920216589</v>
      </c>
      <c r="E32" s="98">
        <f t="shared" si="1"/>
        <v>1.0128925590755982</v>
      </c>
      <c r="F32" s="97">
        <f>SEKTOR_USD!F32*$B$53</f>
        <v>385186.10200982081</v>
      </c>
      <c r="G32" s="97">
        <f>SEKTOR_USD!G32*$C$53</f>
        <v>5240265.8348055538</v>
      </c>
      <c r="H32" s="98">
        <f t="shared" si="2"/>
        <v>1260.4503920216589</v>
      </c>
      <c r="I32" s="98">
        <f t="shared" si="3"/>
        <v>1.0128925590755982</v>
      </c>
      <c r="J32" s="97">
        <f>SEKTOR_USD!J32*$B$54</f>
        <v>23826183.41001815</v>
      </c>
      <c r="K32" s="97">
        <f>SEKTOR_USD!K32*$C$54</f>
        <v>51749181.959186792</v>
      </c>
      <c r="L32" s="98">
        <f t="shared" si="4"/>
        <v>117.19459247269923</v>
      </c>
      <c r="M32" s="98">
        <f t="shared" si="5"/>
        <v>0.94391692085996604</v>
      </c>
    </row>
    <row r="33" spans="1:13" ht="13.8" x14ac:dyDescent="0.25">
      <c r="A33" s="96" t="str">
        <f>SEKTOR_USD!A33</f>
        <v xml:space="preserve"> Elektrik ve Elektronik</v>
      </c>
      <c r="B33" s="97">
        <f>SEKTOR_USD!B33*$B$52</f>
        <v>22035248.286333092</v>
      </c>
      <c r="C33" s="97">
        <f>SEKTOR_USD!C33*$C$52</f>
        <v>36396029.241018854</v>
      </c>
      <c r="D33" s="98">
        <f t="shared" si="0"/>
        <v>65.171859050904089</v>
      </c>
      <c r="E33" s="98">
        <f t="shared" si="1"/>
        <v>7.0349994371027584</v>
      </c>
      <c r="F33" s="97">
        <f>SEKTOR_USD!F33*$B$53</f>
        <v>22035248.286333092</v>
      </c>
      <c r="G33" s="97">
        <f>SEKTOR_USD!G33*$C$53</f>
        <v>36396029.241018854</v>
      </c>
      <c r="H33" s="98">
        <f t="shared" si="2"/>
        <v>65.171859050904089</v>
      </c>
      <c r="I33" s="98">
        <f t="shared" si="3"/>
        <v>7.0349994371027584</v>
      </c>
      <c r="J33" s="97">
        <f>SEKTOR_USD!J33*$B$54</f>
        <v>260867662.27903172</v>
      </c>
      <c r="K33" s="97">
        <f>SEKTOR_USD!K33*$C$54</f>
        <v>401494677.48712748</v>
      </c>
      <c r="L33" s="98">
        <f t="shared" si="4"/>
        <v>53.907415729312191</v>
      </c>
      <c r="M33" s="98">
        <f t="shared" si="5"/>
        <v>7.3233547926265601</v>
      </c>
    </row>
    <row r="34" spans="1:13" ht="13.8" x14ac:dyDescent="0.25">
      <c r="A34" s="96" t="str">
        <f>SEKTOR_USD!A34</f>
        <v xml:space="preserve"> Makine ve Aksamları</v>
      </c>
      <c r="B34" s="97">
        <f>SEKTOR_USD!B34*$B$52</f>
        <v>15797184.744157311</v>
      </c>
      <c r="C34" s="97">
        <f>SEKTOR_USD!C34*$C$52</f>
        <v>24787744.56180637</v>
      </c>
      <c r="D34" s="98">
        <f t="shared" si="0"/>
        <v>56.912418024194309</v>
      </c>
      <c r="E34" s="98">
        <f t="shared" si="1"/>
        <v>4.7912306005849672</v>
      </c>
      <c r="F34" s="97">
        <f>SEKTOR_USD!F34*$B$53</f>
        <v>15797184.744157311</v>
      </c>
      <c r="G34" s="97">
        <f>SEKTOR_USD!G34*$C$53</f>
        <v>24787744.56180637</v>
      </c>
      <c r="H34" s="98">
        <f t="shared" si="2"/>
        <v>56.912418024194309</v>
      </c>
      <c r="I34" s="98">
        <f t="shared" si="3"/>
        <v>4.7912306005849672</v>
      </c>
      <c r="J34" s="97">
        <f>SEKTOR_USD!J34*$B$54</f>
        <v>178202943.08208707</v>
      </c>
      <c r="K34" s="97">
        <f>SEKTOR_USD!K34*$C$54</f>
        <v>279559177.8346501</v>
      </c>
      <c r="L34" s="98">
        <f t="shared" si="4"/>
        <v>56.876857923650839</v>
      </c>
      <c r="M34" s="98">
        <f t="shared" si="5"/>
        <v>5.0992233760901238</v>
      </c>
    </row>
    <row r="35" spans="1:13" ht="13.8" x14ac:dyDescent="0.25">
      <c r="A35" s="96" t="str">
        <f>SEKTOR_USD!A35</f>
        <v xml:space="preserve"> Demir ve Demir Dışı Metaller </v>
      </c>
      <c r="B35" s="97">
        <f>SEKTOR_USD!B35*$B$52</f>
        <v>19719564.588339854</v>
      </c>
      <c r="C35" s="97">
        <f>SEKTOR_USD!C35*$C$52</f>
        <v>28266867.99804996</v>
      </c>
      <c r="D35" s="98">
        <f t="shared" si="0"/>
        <v>43.344280607311745</v>
      </c>
      <c r="E35" s="98">
        <f t="shared" si="1"/>
        <v>5.4637114158273139</v>
      </c>
      <c r="F35" s="97">
        <f>SEKTOR_USD!F35*$B$53</f>
        <v>19719564.588339854</v>
      </c>
      <c r="G35" s="97">
        <f>SEKTOR_USD!G35*$C$53</f>
        <v>28266867.99804996</v>
      </c>
      <c r="H35" s="98">
        <f t="shared" si="2"/>
        <v>43.344280607311745</v>
      </c>
      <c r="I35" s="98">
        <f t="shared" si="3"/>
        <v>5.4637114158273139</v>
      </c>
      <c r="J35" s="97">
        <f>SEKTOR_USD!J35*$B$54</f>
        <v>243044681.42770889</v>
      </c>
      <c r="K35" s="97">
        <f>SEKTOR_USD!K35*$C$54</f>
        <v>305321760.52288318</v>
      </c>
      <c r="L35" s="98">
        <f t="shared" si="4"/>
        <v>25.623716071194075</v>
      </c>
      <c r="M35" s="98">
        <f t="shared" si="5"/>
        <v>5.5691387796544927</v>
      </c>
    </row>
    <row r="36" spans="1:13" ht="13.8" x14ac:dyDescent="0.25">
      <c r="A36" s="96" t="str">
        <f>SEKTOR_USD!A36</f>
        <v xml:space="preserve"> Çelik</v>
      </c>
      <c r="B36" s="97">
        <f>SEKTOR_USD!B36*$B$52</f>
        <v>20764391.540118538</v>
      </c>
      <c r="C36" s="97">
        <f>SEKTOR_USD!C36*$C$52</f>
        <v>33954994.349935643</v>
      </c>
      <c r="D36" s="98">
        <f t="shared" si="0"/>
        <v>63.52511117088001</v>
      </c>
      <c r="E36" s="98">
        <f t="shared" si="1"/>
        <v>6.5631710689310809</v>
      </c>
      <c r="F36" s="97">
        <f>SEKTOR_USD!F36*$B$53</f>
        <v>20764391.540118538</v>
      </c>
      <c r="G36" s="97">
        <f>SEKTOR_USD!G36*$C$53</f>
        <v>33954994.349935643</v>
      </c>
      <c r="H36" s="98">
        <f t="shared" si="2"/>
        <v>63.52511117088001</v>
      </c>
      <c r="I36" s="98">
        <f t="shared" si="3"/>
        <v>6.5631710689310809</v>
      </c>
      <c r="J36" s="97">
        <f>SEKTOR_USD!J36*$B$54</f>
        <v>348309724.88052624</v>
      </c>
      <c r="K36" s="97">
        <f>SEKTOR_USD!K36*$C$54</f>
        <v>367785168.82746267</v>
      </c>
      <c r="L36" s="98">
        <f t="shared" si="4"/>
        <v>5.5914155005625243</v>
      </c>
      <c r="M36" s="98">
        <f t="shared" si="5"/>
        <v>6.708485640823775</v>
      </c>
    </row>
    <row r="37" spans="1:13" ht="13.8" x14ac:dyDescent="0.25">
      <c r="A37" s="96" t="str">
        <f>SEKTOR_USD!A37</f>
        <v xml:space="preserve"> Çimento Cam Seramik ve Toprak Ürünleri</v>
      </c>
      <c r="B37" s="97">
        <f>SEKTOR_USD!B37*$B$52</f>
        <v>6769060.9141069613</v>
      </c>
      <c r="C37" s="97">
        <f>SEKTOR_USD!C37*$C$52</f>
        <v>9781258.5068673417</v>
      </c>
      <c r="D37" s="98">
        <f t="shared" si="0"/>
        <v>44.499490121042555</v>
      </c>
      <c r="E37" s="98">
        <f t="shared" si="1"/>
        <v>1.8906223982372548</v>
      </c>
      <c r="F37" s="97">
        <f>SEKTOR_USD!F37*$B$53</f>
        <v>6769060.9141069613</v>
      </c>
      <c r="G37" s="97">
        <f>SEKTOR_USD!G37*$C$53</f>
        <v>9781258.5068673417</v>
      </c>
      <c r="H37" s="98">
        <f t="shared" si="2"/>
        <v>44.499490121042555</v>
      </c>
      <c r="I37" s="98">
        <f t="shared" si="3"/>
        <v>1.8906223982372548</v>
      </c>
      <c r="J37" s="97">
        <f>SEKTOR_USD!J37*$B$54</f>
        <v>92631286.844010845</v>
      </c>
      <c r="K37" s="97">
        <f>SEKTOR_USD!K37*$C$54</f>
        <v>112758436.21440759</v>
      </c>
      <c r="L37" s="98">
        <f t="shared" si="4"/>
        <v>21.72824113335535</v>
      </c>
      <c r="M37" s="98">
        <f t="shared" si="5"/>
        <v>2.0567396794104038</v>
      </c>
    </row>
    <row r="38" spans="1:13" ht="13.8" x14ac:dyDescent="0.25">
      <c r="A38" s="96" t="str">
        <f>SEKTOR_USD!A38</f>
        <v xml:space="preserve"> Mücevher</v>
      </c>
      <c r="B38" s="97">
        <f>SEKTOR_USD!B38*$B$52</f>
        <v>7778965.1029325798</v>
      </c>
      <c r="C38" s="97">
        <f>SEKTOR_USD!C38*$C$52</f>
        <v>13784823.980550637</v>
      </c>
      <c r="D38" s="98">
        <f t="shared" si="0"/>
        <v>77.206399542195129</v>
      </c>
      <c r="E38" s="98">
        <f t="shared" si="1"/>
        <v>2.6644727726078625</v>
      </c>
      <c r="F38" s="97">
        <f>SEKTOR_USD!F38*$B$53</f>
        <v>7778965.1029325798</v>
      </c>
      <c r="G38" s="97">
        <f>SEKTOR_USD!G38*$C$53</f>
        <v>13784823.980550637</v>
      </c>
      <c r="H38" s="98">
        <f t="shared" si="2"/>
        <v>77.206399542195129</v>
      </c>
      <c r="I38" s="98">
        <f t="shared" si="3"/>
        <v>2.6644727726078625</v>
      </c>
      <c r="J38" s="97">
        <f>SEKTOR_USD!J38*$B$54</f>
        <v>100412655.75074296</v>
      </c>
      <c r="K38" s="97">
        <f>SEKTOR_USD!K38*$C$54</f>
        <v>190110595.97885039</v>
      </c>
      <c r="L38" s="98">
        <f t="shared" si="4"/>
        <v>89.329317661677095</v>
      </c>
      <c r="M38" s="98">
        <f t="shared" si="5"/>
        <v>3.4676607742463608</v>
      </c>
    </row>
    <row r="39" spans="1:13" ht="13.8" x14ac:dyDescent="0.25">
      <c r="A39" s="96" t="str">
        <f>SEKTOR_USD!A39</f>
        <v xml:space="preserve"> Savunma ve Havacılık Sanayii</v>
      </c>
      <c r="B39" s="97">
        <f>SEKTOR_USD!B39*$B$52</f>
        <v>5237296.189078805</v>
      </c>
      <c r="C39" s="97">
        <f>SEKTOR_USD!C39*$C$52</f>
        <v>9929167.644188609</v>
      </c>
      <c r="D39" s="98">
        <f t="shared" si="0"/>
        <v>89.585757339705921</v>
      </c>
      <c r="E39" s="98">
        <f t="shared" si="1"/>
        <v>1.9192117998696936</v>
      </c>
      <c r="F39" s="97">
        <f>SEKTOR_USD!F39*$B$53</f>
        <v>5237296.189078805</v>
      </c>
      <c r="G39" s="97">
        <f>SEKTOR_USD!G39*$C$53</f>
        <v>9929167.644188609</v>
      </c>
      <c r="H39" s="98">
        <f t="shared" si="2"/>
        <v>89.585757339705921</v>
      </c>
      <c r="I39" s="98">
        <f t="shared" si="3"/>
        <v>1.9192117998696936</v>
      </c>
      <c r="J39" s="97">
        <f>SEKTOR_USD!J39*$B$54</f>
        <v>73849947.466921195</v>
      </c>
      <c r="K39" s="97">
        <f>SEKTOR_USD!K39*$C$54</f>
        <v>138260792.96835661</v>
      </c>
      <c r="L39" s="98">
        <f t="shared" si="4"/>
        <v>87.218539363601124</v>
      </c>
      <c r="M39" s="98">
        <f t="shared" si="5"/>
        <v>2.5219085023851311</v>
      </c>
    </row>
    <row r="40" spans="1:13" ht="13.8" x14ac:dyDescent="0.25">
      <c r="A40" s="96" t="str">
        <f>SEKTOR_USD!A40</f>
        <v xml:space="preserve"> İklimlendirme Sanayii</v>
      </c>
      <c r="B40" s="97">
        <f>SEKTOR_USD!B40*$B$52</f>
        <v>9863388.1313342247</v>
      </c>
      <c r="C40" s="97">
        <f>SEKTOR_USD!C40*$C$52</f>
        <v>16519287.672218943</v>
      </c>
      <c r="D40" s="98">
        <f t="shared" si="0"/>
        <v>67.480864103280211</v>
      </c>
      <c r="E40" s="98">
        <f t="shared" si="1"/>
        <v>3.1930180818852865</v>
      </c>
      <c r="F40" s="97">
        <f>SEKTOR_USD!F40*$B$53</f>
        <v>9863388.1313342247</v>
      </c>
      <c r="G40" s="97">
        <f>SEKTOR_USD!G40*$C$53</f>
        <v>16519287.672218943</v>
      </c>
      <c r="H40" s="98">
        <f t="shared" si="2"/>
        <v>67.480864103280211</v>
      </c>
      <c r="I40" s="98">
        <f t="shared" si="3"/>
        <v>3.1930180818852865</v>
      </c>
      <c r="J40" s="97">
        <f>SEKTOR_USD!J40*$B$54</f>
        <v>114541725.31583542</v>
      </c>
      <c r="K40" s="97">
        <f>SEKTOR_USD!K40*$C$54</f>
        <v>177685635.73818073</v>
      </c>
      <c r="L40" s="98">
        <f t="shared" si="4"/>
        <v>55.127430853894822</v>
      </c>
      <c r="M40" s="98">
        <f t="shared" si="5"/>
        <v>3.241026656214697</v>
      </c>
    </row>
    <row r="41" spans="1:13" ht="16.8" x14ac:dyDescent="0.3">
      <c r="A41" s="91" t="s">
        <v>31</v>
      </c>
      <c r="B41" s="92">
        <f>SEKTOR_USD!B41*$B$52</f>
        <v>8287509.2436584868</v>
      </c>
      <c r="C41" s="92">
        <f>SEKTOR_USD!C41*$C$52</f>
        <v>13424934.693665752</v>
      </c>
      <c r="D41" s="95">
        <f t="shared" si="0"/>
        <v>61.989981536833497</v>
      </c>
      <c r="E41" s="95">
        <f t="shared" si="1"/>
        <v>2.5949096641190641</v>
      </c>
      <c r="F41" s="92">
        <f>SEKTOR_USD!F41*$B$53</f>
        <v>8287509.2436584868</v>
      </c>
      <c r="G41" s="92">
        <f>SEKTOR_USD!G41*$C$53</f>
        <v>13424934.693665752</v>
      </c>
      <c r="H41" s="95">
        <f t="shared" si="2"/>
        <v>61.989981536833497</v>
      </c>
      <c r="I41" s="95">
        <f t="shared" si="3"/>
        <v>2.5949096641190641</v>
      </c>
      <c r="J41" s="92">
        <f>SEKTOR_USD!J41*$B$54</f>
        <v>108678149.57613872</v>
      </c>
      <c r="K41" s="92">
        <f>SEKTOR_USD!K41*$C$54</f>
        <v>142068078.52707279</v>
      </c>
      <c r="L41" s="95">
        <f t="shared" si="4"/>
        <v>30.723681881923699</v>
      </c>
      <c r="M41" s="95">
        <f t="shared" si="5"/>
        <v>2.5913542622089731</v>
      </c>
    </row>
    <row r="42" spans="1:13" ht="13.8" x14ac:dyDescent="0.25">
      <c r="A42" s="96" t="str">
        <f>SEKTOR_USD!A42</f>
        <v xml:space="preserve"> Madencilik Ürünleri</v>
      </c>
      <c r="B42" s="97">
        <f>SEKTOR_USD!B42*$B$52</f>
        <v>8287509.2436584868</v>
      </c>
      <c r="C42" s="97">
        <f>SEKTOR_USD!C42*$C$52</f>
        <v>13424934.693665752</v>
      </c>
      <c r="D42" s="98">
        <f t="shared" si="0"/>
        <v>61.989981536833497</v>
      </c>
      <c r="E42" s="98">
        <f t="shared" si="1"/>
        <v>2.5949096641190641</v>
      </c>
      <c r="F42" s="97">
        <f>SEKTOR_USD!F42*$B$53</f>
        <v>8287509.2436584868</v>
      </c>
      <c r="G42" s="97">
        <f>SEKTOR_USD!G42*$C$53</f>
        <v>13424934.693665752</v>
      </c>
      <c r="H42" s="98">
        <f t="shared" si="2"/>
        <v>61.989981536833497</v>
      </c>
      <c r="I42" s="98">
        <f t="shared" si="3"/>
        <v>2.5949096641190641</v>
      </c>
      <c r="J42" s="97">
        <f>SEKTOR_USD!J42*$B$54</f>
        <v>108678149.57613872</v>
      </c>
      <c r="K42" s="97">
        <f>SEKTOR_USD!K42*$C$54</f>
        <v>142068078.52707279</v>
      </c>
      <c r="L42" s="98">
        <f t="shared" si="4"/>
        <v>30.723681881923699</v>
      </c>
      <c r="M42" s="98">
        <f t="shared" si="5"/>
        <v>2.5913542622089731</v>
      </c>
    </row>
    <row r="43" spans="1:13" ht="17.399999999999999" x14ac:dyDescent="0.3">
      <c r="A43" s="99" t="s">
        <v>33</v>
      </c>
      <c r="B43" s="100">
        <f>SEKTOR_USD!B43*$B$52</f>
        <v>317536798.92218727</v>
      </c>
      <c r="C43" s="100">
        <f>SEKTOR_USD!C43*$C$52</f>
        <v>517356533.80532354</v>
      </c>
      <c r="D43" s="101">
        <f>(C43-B43)/B43*100</f>
        <v>62.928056074566122</v>
      </c>
      <c r="E43" s="102">
        <f t="shared" si="1"/>
        <v>100</v>
      </c>
      <c r="F43" s="100">
        <f>SEKTOR_USD!F43*$B$53</f>
        <v>317536798.92218727</v>
      </c>
      <c r="G43" s="100">
        <f>SEKTOR_USD!G43*$C$53</f>
        <v>517356533.80532354</v>
      </c>
      <c r="H43" s="101">
        <f>(G43-F43)/F43*100</f>
        <v>62.928056074566122</v>
      </c>
      <c r="I43" s="101">
        <f t="shared" si="3"/>
        <v>100</v>
      </c>
      <c r="J43" s="100">
        <f>SEKTOR_USD!J43*$B$54</f>
        <v>3856460738.887867</v>
      </c>
      <c r="K43" s="100">
        <f>SEKTOR_USD!K43*$C$54</f>
        <v>5482387360.1121721</v>
      </c>
      <c r="L43" s="101">
        <f>(K43-J43)/J43*100</f>
        <v>42.161109144162914</v>
      </c>
      <c r="M43" s="101">
        <f t="shared" si="5"/>
        <v>100</v>
      </c>
    </row>
    <row r="44" spans="1:13" ht="13.8" hidden="1" x14ac:dyDescent="0.25">
      <c r="A44" s="41" t="s">
        <v>34</v>
      </c>
      <c r="B44" s="39" t="e">
        <f>SEKTOR_USD!#REF!*2.1157</f>
        <v>#REF!</v>
      </c>
      <c r="C44" s="39" t="e">
        <f>SEKTOR_USD!#REF!*2.7012</f>
        <v>#REF!</v>
      </c>
      <c r="D44" s="40"/>
      <c r="E44" s="40"/>
      <c r="F44" s="39" t="e">
        <f>SEKTOR_USD!#REF!*2.1642</f>
        <v>#REF!</v>
      </c>
      <c r="G44" s="39" t="e">
        <f>SEKTOR_USD!#REF!*2.5613</f>
        <v>#REF!</v>
      </c>
      <c r="H44" s="40" t="e">
        <f>(G44-F44)/F44*100</f>
        <v>#REF!</v>
      </c>
      <c r="I44" s="40" t="e">
        <f t="shared" ref="I44:I45" si="6">G44/G$45*100</f>
        <v>#REF!</v>
      </c>
      <c r="J44" s="39" t="e">
        <f>SEKTOR_USD!#REF!*2.0809</f>
        <v>#REF!</v>
      </c>
      <c r="K44" s="39" t="e">
        <f>SEKTOR_USD!#REF!*2.3856</f>
        <v>#REF!</v>
      </c>
      <c r="L44" s="40" t="e">
        <f>(K44-J44)/J44*100</f>
        <v>#REF!</v>
      </c>
      <c r="M44" s="40" t="e">
        <f t="shared" ref="M44:M45" si="7">K44/K$45*100</f>
        <v>#REF!</v>
      </c>
    </row>
    <row r="45" spans="1:13" s="22" customFormat="1" ht="17.399999999999999" hidden="1" x14ac:dyDescent="0.3">
      <c r="A45" s="42" t="s">
        <v>35</v>
      </c>
      <c r="B45" s="43" t="e">
        <f>SEKTOR_USD!#REF!*2.1157</f>
        <v>#REF!</v>
      </c>
      <c r="C45" s="43" t="e">
        <f>SEKTOR_USD!#REF!*2.7012</f>
        <v>#REF!</v>
      </c>
      <c r="D45" s="44" t="e">
        <f>(C45-B45)/B45*100</f>
        <v>#REF!</v>
      </c>
      <c r="E45" s="45" t="e">
        <f>C45/C$45*100</f>
        <v>#REF!</v>
      </c>
      <c r="F45" s="43" t="e">
        <f>SEKTOR_USD!#REF!*2.1642</f>
        <v>#REF!</v>
      </c>
      <c r="G45" s="43" t="e">
        <f>SEKTOR_USD!#REF!*2.5613</f>
        <v>#REF!</v>
      </c>
      <c r="H45" s="44" t="e">
        <f>(G45-F45)/F45*100</f>
        <v>#REF!</v>
      </c>
      <c r="I45" s="45" t="e">
        <f t="shared" si="6"/>
        <v>#REF!</v>
      </c>
      <c r="J45" s="43" t="e">
        <f>SEKTOR_USD!#REF!*2.0809</f>
        <v>#REF!</v>
      </c>
      <c r="K45" s="43" t="e">
        <f>SEKTOR_USD!#REF!*2.3856</f>
        <v>#REF!</v>
      </c>
      <c r="L45" s="44" t="e">
        <f>(K45-J45)/J45*100</f>
        <v>#REF!</v>
      </c>
      <c r="M45" s="45" t="e">
        <f t="shared" si="7"/>
        <v>#REF!</v>
      </c>
    </row>
    <row r="46" spans="1:13" s="22" customFormat="1" ht="17.399999999999999" hidden="1" x14ac:dyDescent="0.3">
      <c r="A46" s="23"/>
      <c r="B46" s="24"/>
      <c r="C46" s="24"/>
      <c r="D46" s="25"/>
      <c r="E46" s="26"/>
      <c r="F46" s="26"/>
      <c r="G46" s="26"/>
      <c r="H46" s="26"/>
      <c r="I46" s="26"/>
    </row>
    <row r="47" spans="1:13" hidden="1" x14ac:dyDescent="0.25">
      <c r="A47" s="1" t="s">
        <v>114</v>
      </c>
    </row>
    <row r="48" spans="1:13" hidden="1" x14ac:dyDescent="0.25">
      <c r="A48" s="1" t="s">
        <v>111</v>
      </c>
    </row>
    <row r="50" spans="1:3" x14ac:dyDescent="0.25">
      <c r="A50" s="27" t="s">
        <v>115</v>
      </c>
    </row>
    <row r="51" spans="1:3" x14ac:dyDescent="0.25">
      <c r="A51" s="80"/>
      <c r="B51" s="81">
        <v>2023</v>
      </c>
      <c r="C51" s="81">
        <v>2024</v>
      </c>
    </row>
    <row r="52" spans="1:3" x14ac:dyDescent="0.25">
      <c r="A52" s="83" t="s">
        <v>222</v>
      </c>
      <c r="B52" s="82">
        <v>18.779415</v>
      </c>
      <c r="C52" s="82">
        <v>30.065750999999999</v>
      </c>
    </row>
    <row r="53" spans="1:3" x14ac:dyDescent="0.25">
      <c r="A53" s="81" t="s">
        <v>222</v>
      </c>
      <c r="B53" s="82">
        <v>18.779415</v>
      </c>
      <c r="C53" s="82">
        <v>30.065750999999999</v>
      </c>
    </row>
    <row r="54" spans="1:3" x14ac:dyDescent="0.25">
      <c r="A54" s="81" t="s">
        <v>223</v>
      </c>
      <c r="B54" s="82">
        <v>16.984797583333332</v>
      </c>
      <c r="C54" s="82">
        <v>24.704089083333329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I3" sqref="I3"/>
    </sheetView>
  </sheetViews>
  <sheetFormatPr defaultColWidth="9.21875" defaultRowHeight="13.2" x14ac:dyDescent="0.25"/>
  <cols>
    <col min="1" max="1" width="51" style="17" customWidth="1"/>
    <col min="2" max="2" width="14.44140625" style="17" customWidth="1"/>
    <col min="3" max="3" width="17.77734375" style="17" bestFit="1" customWidth="1"/>
    <col min="4" max="4" width="14.44140625" style="17" customWidth="1"/>
    <col min="5" max="5" width="17.77734375" style="17" bestFit="1" customWidth="1"/>
    <col min="6" max="6" width="19.77734375" style="17" bestFit="1" customWidth="1"/>
    <col min="7" max="7" width="19.77734375" style="17" customWidth="1"/>
    <col min="8" max="16384" width="9.218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3" t="s">
        <v>37</v>
      </c>
      <c r="B5" s="154"/>
      <c r="C5" s="154"/>
      <c r="D5" s="154"/>
      <c r="E5" s="154"/>
      <c r="F5" s="154"/>
      <c r="G5" s="155"/>
    </row>
    <row r="6" spans="1:7" ht="50.25" customHeight="1" x14ac:dyDescent="0.25">
      <c r="A6" s="87"/>
      <c r="B6" s="156" t="s">
        <v>119</v>
      </c>
      <c r="C6" s="156"/>
      <c r="D6" s="156" t="s">
        <v>120</v>
      </c>
      <c r="E6" s="156"/>
      <c r="F6" s="156" t="s">
        <v>121</v>
      </c>
      <c r="G6" s="156"/>
    </row>
    <row r="7" spans="1:7" ht="28.2" x14ac:dyDescent="0.3">
      <c r="A7" s="88" t="s">
        <v>1</v>
      </c>
      <c r="B7" s="103" t="s">
        <v>38</v>
      </c>
      <c r="C7" s="103" t="s">
        <v>39</v>
      </c>
      <c r="D7" s="103" t="s">
        <v>38</v>
      </c>
      <c r="E7" s="103" t="s">
        <v>39</v>
      </c>
      <c r="F7" s="103" t="s">
        <v>38</v>
      </c>
      <c r="G7" s="103" t="s">
        <v>39</v>
      </c>
    </row>
    <row r="8" spans="1:7" ht="16.8" x14ac:dyDescent="0.3">
      <c r="A8" s="91" t="s">
        <v>2</v>
      </c>
      <c r="B8" s="104">
        <f>SEKTOR_USD!D8</f>
        <v>9.258954308375154</v>
      </c>
      <c r="C8" s="104">
        <f>SEKTOR_TL!D8</f>
        <v>74.923048175674495</v>
      </c>
      <c r="D8" s="104">
        <f>SEKTOR_USD!H8</f>
        <v>9.258954308375154</v>
      </c>
      <c r="E8" s="104">
        <f>SEKTOR_TL!H8</f>
        <v>74.923048175674495</v>
      </c>
      <c r="F8" s="104">
        <f>SEKTOR_USD!L8</f>
        <v>2.5713142924358063</v>
      </c>
      <c r="G8" s="104">
        <f>SEKTOR_TL!L8</f>
        <v>49.188170965392317</v>
      </c>
    </row>
    <row r="9" spans="1:7" s="21" customFormat="1" ht="15.6" x14ac:dyDescent="0.3">
      <c r="A9" s="94" t="s">
        <v>3</v>
      </c>
      <c r="B9" s="104">
        <f>SEKTOR_USD!D9</f>
        <v>10.126110841058072</v>
      </c>
      <c r="C9" s="104">
        <f>SEKTOR_TL!D9</f>
        <v>76.311361517153372</v>
      </c>
      <c r="D9" s="104">
        <f>SEKTOR_USD!H9</f>
        <v>10.126110841058072</v>
      </c>
      <c r="E9" s="104">
        <f>SEKTOR_TL!H9</f>
        <v>76.311361517153372</v>
      </c>
      <c r="F9" s="104">
        <f>SEKTOR_USD!L9</f>
        <v>8.58942825201785</v>
      </c>
      <c r="G9" s="104">
        <f>SEKTOR_TL!L9</f>
        <v>57.941411776283914</v>
      </c>
    </row>
    <row r="10" spans="1:7" ht="13.8" x14ac:dyDescent="0.25">
      <c r="A10" s="96" t="s">
        <v>4</v>
      </c>
      <c r="B10" s="105">
        <f>SEKTOR_USD!D10</f>
        <v>5.376289122934006</v>
      </c>
      <c r="C10" s="105">
        <f>SEKTOR_TL!D10</f>
        <v>68.706920320688496</v>
      </c>
      <c r="D10" s="105">
        <f>SEKTOR_USD!H10</f>
        <v>5.376289122934006</v>
      </c>
      <c r="E10" s="105">
        <f>SEKTOR_TL!H10</f>
        <v>68.706920320688496</v>
      </c>
      <c r="F10" s="105">
        <f>SEKTOR_USD!L10</f>
        <v>6.9189217525797391</v>
      </c>
      <c r="G10" s="105">
        <f>SEKTOR_TL!L10</f>
        <v>55.511689480570382</v>
      </c>
    </row>
    <row r="11" spans="1:7" ht="13.8" x14ac:dyDescent="0.25">
      <c r="A11" s="96" t="s">
        <v>5</v>
      </c>
      <c r="B11" s="105">
        <f>SEKTOR_USD!D11</f>
        <v>13.244778354023145</v>
      </c>
      <c r="C11" s="105">
        <f>SEKTOR_TL!D11</f>
        <v>81.304332858198705</v>
      </c>
      <c r="D11" s="105">
        <f>SEKTOR_USD!H11</f>
        <v>13.244778354023145</v>
      </c>
      <c r="E11" s="105">
        <f>SEKTOR_TL!H11</f>
        <v>81.304332858198705</v>
      </c>
      <c r="F11" s="105">
        <f>SEKTOR_USD!L11</f>
        <v>18.150775626418834</v>
      </c>
      <c r="G11" s="105">
        <f>SEKTOR_TL!L11</f>
        <v>71.848223213688243</v>
      </c>
    </row>
    <row r="12" spans="1:7" ht="13.8" x14ac:dyDescent="0.25">
      <c r="A12" s="96" t="s">
        <v>6</v>
      </c>
      <c r="B12" s="105">
        <f>SEKTOR_USD!D12</f>
        <v>36.596075492154625</v>
      </c>
      <c r="C12" s="105">
        <f>SEKTOR_TL!D12</f>
        <v>118.68964466275031</v>
      </c>
      <c r="D12" s="105">
        <f>SEKTOR_USD!H12</f>
        <v>36.596075492154625</v>
      </c>
      <c r="E12" s="105">
        <f>SEKTOR_TL!H12</f>
        <v>118.68964466275031</v>
      </c>
      <c r="F12" s="105">
        <f>SEKTOR_USD!L12</f>
        <v>-1.7081718730643674</v>
      </c>
      <c r="G12" s="105">
        <f>SEKTOR_TL!L12</f>
        <v>42.963733674061302</v>
      </c>
    </row>
    <row r="13" spans="1:7" ht="13.8" x14ac:dyDescent="0.25">
      <c r="A13" s="96" t="s">
        <v>7</v>
      </c>
      <c r="B13" s="105">
        <f>SEKTOR_USD!D13</f>
        <v>26.213961135793106</v>
      </c>
      <c r="C13" s="105">
        <f>SEKTOR_TL!D13</f>
        <v>102.06793066942885</v>
      </c>
      <c r="D13" s="105">
        <f>SEKTOR_USD!H13</f>
        <v>26.213961135793106</v>
      </c>
      <c r="E13" s="105">
        <f>SEKTOR_TL!H13</f>
        <v>102.06793066942885</v>
      </c>
      <c r="F13" s="105">
        <f>SEKTOR_USD!L13</f>
        <v>4.187827515635747</v>
      </c>
      <c r="G13" s="105">
        <f>SEKTOR_TL!L13</f>
        <v>51.539360991319029</v>
      </c>
    </row>
    <row r="14" spans="1:7" ht="13.8" x14ac:dyDescent="0.25">
      <c r="A14" s="96" t="s">
        <v>8</v>
      </c>
      <c r="B14" s="105">
        <f>SEKTOR_USD!D14</f>
        <v>45.506307226761592</v>
      </c>
      <c r="C14" s="105">
        <f>SEKTOR_TL!D14</f>
        <v>132.95488182189459</v>
      </c>
      <c r="D14" s="105">
        <f>SEKTOR_USD!H14</f>
        <v>45.506307226761592</v>
      </c>
      <c r="E14" s="105">
        <f>SEKTOR_TL!H14</f>
        <v>132.95488182189459</v>
      </c>
      <c r="F14" s="105">
        <f>SEKTOR_USD!L14</f>
        <v>13.110237766803422</v>
      </c>
      <c r="G14" s="105">
        <f>SEKTOR_TL!L14</f>
        <v>64.516849630876578</v>
      </c>
    </row>
    <row r="15" spans="1:7" ht="13.8" x14ac:dyDescent="0.25">
      <c r="A15" s="96" t="s">
        <v>9</v>
      </c>
      <c r="B15" s="105">
        <f>SEKTOR_USD!D15</f>
        <v>-29.925266933056761</v>
      </c>
      <c r="C15" s="105">
        <f>SEKTOR_TL!D15</f>
        <v>12.189302796822048</v>
      </c>
      <c r="D15" s="105">
        <f>SEKTOR_USD!H15</f>
        <v>-29.925266933056761</v>
      </c>
      <c r="E15" s="105">
        <f>SEKTOR_TL!H15</f>
        <v>12.189302796822048</v>
      </c>
      <c r="F15" s="105">
        <f>SEKTOR_USD!L15</f>
        <v>44.845978300159537</v>
      </c>
      <c r="G15" s="105">
        <f>SEKTOR_TL!L15</f>
        <v>110.67592555833421</v>
      </c>
    </row>
    <row r="16" spans="1:7" ht="13.8" x14ac:dyDescent="0.25">
      <c r="A16" s="96" t="s">
        <v>10</v>
      </c>
      <c r="B16" s="105">
        <f>SEKTOR_USD!D16</f>
        <v>-25.029994031397194</v>
      </c>
      <c r="C16" s="105">
        <f>SEKTOR_TL!D16</f>
        <v>20.026610622350351</v>
      </c>
      <c r="D16" s="105">
        <f>SEKTOR_USD!H16</f>
        <v>-25.029994031397194</v>
      </c>
      <c r="E16" s="105">
        <f>SEKTOR_TL!H16</f>
        <v>20.026610622350351</v>
      </c>
      <c r="F16" s="105">
        <f>SEKTOR_USD!L16</f>
        <v>4.6511394636741521</v>
      </c>
      <c r="G16" s="105">
        <f>SEKTOR_TL!L16</f>
        <v>52.213240063563291</v>
      </c>
    </row>
    <row r="17" spans="1:7" ht="13.8" x14ac:dyDescent="0.25">
      <c r="A17" s="106" t="s">
        <v>11</v>
      </c>
      <c r="B17" s="105">
        <f>SEKTOR_USD!D17</f>
        <v>0.33307847948294866</v>
      </c>
      <c r="C17" s="105">
        <f>SEKTOR_TL!D17</f>
        <v>60.632764898565405</v>
      </c>
      <c r="D17" s="105">
        <f>SEKTOR_USD!H17</f>
        <v>0.33307847948294866</v>
      </c>
      <c r="E17" s="105">
        <f>SEKTOR_TL!H17</f>
        <v>60.632764898565405</v>
      </c>
      <c r="F17" s="105">
        <f>SEKTOR_USD!L17</f>
        <v>-2.5711222348270195</v>
      </c>
      <c r="G17" s="105">
        <f>SEKTOR_TL!L17</f>
        <v>41.70858756431911</v>
      </c>
    </row>
    <row r="18" spans="1:7" s="21" customFormat="1" ht="15.6" x14ac:dyDescent="0.3">
      <c r="A18" s="94" t="s">
        <v>12</v>
      </c>
      <c r="B18" s="104">
        <f>SEKTOR_USD!D18</f>
        <v>31.71835135275693</v>
      </c>
      <c r="C18" s="104">
        <f>SEKTOR_TL!D18</f>
        <v>110.88043231924441</v>
      </c>
      <c r="D18" s="104">
        <f>SEKTOR_USD!H18</f>
        <v>31.71835135275693</v>
      </c>
      <c r="E18" s="104">
        <f>SEKTOR_TL!H18</f>
        <v>110.88043231924441</v>
      </c>
      <c r="F18" s="104">
        <f>SEKTOR_USD!L18</f>
        <v>-11.453657945024844</v>
      </c>
      <c r="G18" s="104">
        <f>SEKTOR_TL!L18</f>
        <v>28.789095742647874</v>
      </c>
    </row>
    <row r="19" spans="1:7" ht="13.8" x14ac:dyDescent="0.25">
      <c r="A19" s="96" t="s">
        <v>13</v>
      </c>
      <c r="B19" s="105">
        <f>SEKTOR_USD!D19</f>
        <v>31.71835135275693</v>
      </c>
      <c r="C19" s="105">
        <f>SEKTOR_TL!D19</f>
        <v>110.88043231924441</v>
      </c>
      <c r="D19" s="105">
        <f>SEKTOR_USD!H19</f>
        <v>31.71835135275693</v>
      </c>
      <c r="E19" s="105">
        <f>SEKTOR_TL!H19</f>
        <v>110.88043231924441</v>
      </c>
      <c r="F19" s="105">
        <f>SEKTOR_USD!L19</f>
        <v>-11.453657945024844</v>
      </c>
      <c r="G19" s="105">
        <f>SEKTOR_TL!L19</f>
        <v>28.789095742647874</v>
      </c>
    </row>
    <row r="20" spans="1:7" s="21" customFormat="1" ht="15.6" x14ac:dyDescent="0.3">
      <c r="A20" s="94" t="s">
        <v>110</v>
      </c>
      <c r="B20" s="104">
        <f>SEKTOR_USD!D20</f>
        <v>-3.2409428260982116</v>
      </c>
      <c r="C20" s="104">
        <f>SEKTOR_TL!D20</f>
        <v>54.910774376374071</v>
      </c>
      <c r="D20" s="104">
        <f>SEKTOR_USD!H20</f>
        <v>-3.2409428260982116</v>
      </c>
      <c r="E20" s="104">
        <f>SEKTOR_TL!H20</f>
        <v>54.910774376374071</v>
      </c>
      <c r="F20" s="104">
        <f>SEKTOR_USD!L20</f>
        <v>-6.338176832966667</v>
      </c>
      <c r="G20" s="104">
        <f>SEKTOR_TL!L20</f>
        <v>36.229472966831025</v>
      </c>
    </row>
    <row r="21" spans="1:7" ht="13.8" x14ac:dyDescent="0.25">
      <c r="A21" s="96" t="s">
        <v>109</v>
      </c>
      <c r="B21" s="105">
        <f>SEKTOR_USD!D21</f>
        <v>-3.2409428260982116</v>
      </c>
      <c r="C21" s="105">
        <f>SEKTOR_TL!D21</f>
        <v>54.910774376374071</v>
      </c>
      <c r="D21" s="105">
        <f>SEKTOR_USD!H21</f>
        <v>-3.2409428260982116</v>
      </c>
      <c r="E21" s="105">
        <f>SEKTOR_TL!H21</f>
        <v>54.910774376374071</v>
      </c>
      <c r="F21" s="105">
        <f>SEKTOR_USD!L21</f>
        <v>-6.338176832966667</v>
      </c>
      <c r="G21" s="105">
        <f>SEKTOR_TL!L21</f>
        <v>36.229472966831025</v>
      </c>
    </row>
    <row r="22" spans="1:7" ht="16.8" x14ac:dyDescent="0.3">
      <c r="A22" s="91" t="s">
        <v>14</v>
      </c>
      <c r="B22" s="104">
        <f>SEKTOR_USD!D22</f>
        <v>0.21172884732617264</v>
      </c>
      <c r="C22" s="104">
        <f>SEKTOR_TL!D22</f>
        <v>60.438484734653628</v>
      </c>
      <c r="D22" s="104">
        <f>SEKTOR_USD!H22</f>
        <v>0.21172884732617264</v>
      </c>
      <c r="E22" s="104">
        <f>SEKTOR_TL!H22</f>
        <v>60.438484734653628</v>
      </c>
      <c r="F22" s="104">
        <f>SEKTOR_USD!L22</f>
        <v>-2.8857224688311813</v>
      </c>
      <c r="G22" s="104">
        <f>SEKTOR_TL!L22</f>
        <v>41.251007062205694</v>
      </c>
    </row>
    <row r="23" spans="1:7" s="21" customFormat="1" ht="15.6" x14ac:dyDescent="0.3">
      <c r="A23" s="94" t="s">
        <v>15</v>
      </c>
      <c r="B23" s="104">
        <f>SEKTOR_USD!D23</f>
        <v>-4.6623715340857821</v>
      </c>
      <c r="C23" s="104">
        <f>SEKTOR_TL!D23</f>
        <v>52.635074009850079</v>
      </c>
      <c r="D23" s="104">
        <f>SEKTOR_USD!H23</f>
        <v>-4.6623715340857821</v>
      </c>
      <c r="E23" s="104">
        <f>SEKTOR_TL!H23</f>
        <v>52.635074009850079</v>
      </c>
      <c r="F23" s="104">
        <f>SEKTOR_USD!L23</f>
        <v>-7.2459037174311849</v>
      </c>
      <c r="G23" s="104">
        <f>SEKTOR_TL!L23</f>
        <v>34.909200193068138</v>
      </c>
    </row>
    <row r="24" spans="1:7" ht="13.8" x14ac:dyDescent="0.25">
      <c r="A24" s="96" t="s">
        <v>16</v>
      </c>
      <c r="B24" s="105">
        <f>SEKTOR_USD!D24</f>
        <v>-3.6241541595560935</v>
      </c>
      <c r="C24" s="105">
        <f>SEKTOR_TL!D24</f>
        <v>54.297254917321538</v>
      </c>
      <c r="D24" s="105">
        <f>SEKTOR_USD!H24</f>
        <v>-3.6241541595560935</v>
      </c>
      <c r="E24" s="105">
        <f>SEKTOR_TL!H24</f>
        <v>54.297254917321538</v>
      </c>
      <c r="F24" s="105">
        <f>SEKTOR_USD!L24</f>
        <v>-7.959548792904986</v>
      </c>
      <c r="G24" s="105">
        <f>SEKTOR_TL!L24</f>
        <v>33.871215993851862</v>
      </c>
    </row>
    <row r="25" spans="1:7" ht="13.8" x14ac:dyDescent="0.25">
      <c r="A25" s="96" t="s">
        <v>17</v>
      </c>
      <c r="B25" s="105">
        <f>SEKTOR_USD!D25</f>
        <v>-32.045852743483003</v>
      </c>
      <c r="C25" s="105">
        <f>SEKTOR_TL!D25</f>
        <v>8.7942553499016487</v>
      </c>
      <c r="D25" s="105">
        <f>SEKTOR_USD!H25</f>
        <v>-32.045852743483003</v>
      </c>
      <c r="E25" s="105">
        <f>SEKTOR_TL!H25</f>
        <v>8.7942553499016487</v>
      </c>
      <c r="F25" s="105">
        <f>SEKTOR_USD!L25</f>
        <v>-14.168390539974293</v>
      </c>
      <c r="G25" s="105">
        <f>SEKTOR_TL!L25</f>
        <v>24.840564973646018</v>
      </c>
    </row>
    <row r="26" spans="1:7" ht="13.8" x14ac:dyDescent="0.25">
      <c r="A26" s="96" t="s">
        <v>18</v>
      </c>
      <c r="B26" s="105">
        <f>SEKTOR_USD!D26</f>
        <v>14.561727336061054</v>
      </c>
      <c r="C26" s="105">
        <f>SEKTOR_TL!D26</f>
        <v>83.412761697630359</v>
      </c>
      <c r="D26" s="105">
        <f>SEKTOR_USD!H26</f>
        <v>14.561727336061054</v>
      </c>
      <c r="E26" s="105">
        <f>SEKTOR_TL!H26</f>
        <v>83.412761697630359</v>
      </c>
      <c r="F26" s="105">
        <f>SEKTOR_USD!L26</f>
        <v>0.68945763983771602</v>
      </c>
      <c r="G26" s="105">
        <f>SEKTOR_TL!L26</f>
        <v>46.451043592531207</v>
      </c>
    </row>
    <row r="27" spans="1:7" s="21" customFormat="1" ht="15.6" x14ac:dyDescent="0.3">
      <c r="A27" s="94" t="s">
        <v>19</v>
      </c>
      <c r="B27" s="104">
        <f>SEKTOR_USD!D27</f>
        <v>1.9907279131053133</v>
      </c>
      <c r="C27" s="104">
        <f>SEKTOR_TL!D27</f>
        <v>63.286653484369673</v>
      </c>
      <c r="D27" s="104">
        <f>SEKTOR_USD!H27</f>
        <v>1.9907279131053133</v>
      </c>
      <c r="E27" s="104">
        <f>SEKTOR_TL!H27</f>
        <v>63.286653484369673</v>
      </c>
      <c r="F27" s="104">
        <f>SEKTOR_USD!L27</f>
        <v>-9.2653937681274687</v>
      </c>
      <c r="G27" s="104">
        <f>SEKTOR_TL!L27</f>
        <v>31.971887465581698</v>
      </c>
    </row>
    <row r="28" spans="1:7" ht="13.8" x14ac:dyDescent="0.25">
      <c r="A28" s="96" t="s">
        <v>20</v>
      </c>
      <c r="B28" s="105">
        <f>SEKTOR_USD!D28</f>
        <v>1.9907279131053133</v>
      </c>
      <c r="C28" s="105">
        <f>SEKTOR_TL!D28</f>
        <v>63.286653484369673</v>
      </c>
      <c r="D28" s="105">
        <f>SEKTOR_USD!H28</f>
        <v>1.9907279131053133</v>
      </c>
      <c r="E28" s="105">
        <f>SEKTOR_TL!H28</f>
        <v>63.286653484369673</v>
      </c>
      <c r="F28" s="105">
        <f>SEKTOR_USD!L28</f>
        <v>-9.2653937681274687</v>
      </c>
      <c r="G28" s="105">
        <f>SEKTOR_TL!L28</f>
        <v>31.971887465581698</v>
      </c>
    </row>
    <row r="29" spans="1:7" s="21" customFormat="1" ht="15.6" x14ac:dyDescent="0.3">
      <c r="A29" s="94" t="s">
        <v>21</v>
      </c>
      <c r="B29" s="104">
        <f>SEKTOR_USD!D29</f>
        <v>0.38686256683928372</v>
      </c>
      <c r="C29" s="104">
        <f>SEKTOR_TL!D29</f>
        <v>60.718872957747116</v>
      </c>
      <c r="D29" s="104">
        <f>SEKTOR_USD!H29</f>
        <v>0.38686256683928372</v>
      </c>
      <c r="E29" s="104">
        <f>SEKTOR_TL!H29</f>
        <v>60.718872957747116</v>
      </c>
      <c r="F29" s="104">
        <f>SEKTOR_USD!L29</f>
        <v>-0.83515075200271804</v>
      </c>
      <c r="G29" s="104">
        <f>SEKTOR_TL!L29</f>
        <v>44.233527525917474</v>
      </c>
    </row>
    <row r="30" spans="1:7" ht="13.8" x14ac:dyDescent="0.25">
      <c r="A30" s="96" t="s">
        <v>22</v>
      </c>
      <c r="B30" s="105">
        <f>SEKTOR_USD!D30</f>
        <v>-12.422697465974618</v>
      </c>
      <c r="C30" s="105">
        <f>SEKTOR_TL!D30</f>
        <v>40.210830382079315</v>
      </c>
      <c r="D30" s="105">
        <f>SEKTOR_USD!H30</f>
        <v>-12.422697465974618</v>
      </c>
      <c r="E30" s="105">
        <f>SEKTOR_TL!H30</f>
        <v>40.210830382079315</v>
      </c>
      <c r="F30" s="105">
        <f>SEKTOR_USD!L30</f>
        <v>-10.266718267189551</v>
      </c>
      <c r="G30" s="105">
        <f>SEKTOR_TL!L30</f>
        <v>30.515478609085971</v>
      </c>
    </row>
    <row r="31" spans="1:7" ht="13.8" x14ac:dyDescent="0.25">
      <c r="A31" s="96" t="s">
        <v>23</v>
      </c>
      <c r="B31" s="105">
        <f>SEKTOR_USD!D31</f>
        <v>2.5116548125869591</v>
      </c>
      <c r="C31" s="105">
        <f>SEKTOR_TL!D31</f>
        <v>64.120654886916952</v>
      </c>
      <c r="D31" s="105">
        <f>SEKTOR_USD!H31</f>
        <v>2.5116548125869591</v>
      </c>
      <c r="E31" s="105">
        <f>SEKTOR_TL!H31</f>
        <v>64.120654886916952</v>
      </c>
      <c r="F31" s="105">
        <f>SEKTOR_USD!L31</f>
        <v>11.449011221139035</v>
      </c>
      <c r="G31" s="105">
        <f>SEKTOR_TL!L31</f>
        <v>62.100624864561937</v>
      </c>
    </row>
    <row r="32" spans="1:7" ht="13.8" x14ac:dyDescent="0.25">
      <c r="A32" s="96" t="s">
        <v>24</v>
      </c>
      <c r="B32" s="105">
        <f>SEKTOR_USD!D32</f>
        <v>749.75301294444364</v>
      </c>
      <c r="C32" s="105">
        <f>SEKTOR_TL!D32</f>
        <v>1260.4503920216589</v>
      </c>
      <c r="D32" s="105">
        <f>SEKTOR_USD!H32</f>
        <v>749.75301294444364</v>
      </c>
      <c r="E32" s="105">
        <f>SEKTOR_TL!H32</f>
        <v>1260.4503920216589</v>
      </c>
      <c r="F32" s="105">
        <f>SEKTOR_USD!L32</f>
        <v>49.327756101404525</v>
      </c>
      <c r="G32" s="105">
        <f>SEKTOR_TL!L32</f>
        <v>117.19459247269923</v>
      </c>
    </row>
    <row r="33" spans="1:7" ht="13.8" x14ac:dyDescent="0.25">
      <c r="A33" s="96" t="s">
        <v>105</v>
      </c>
      <c r="B33" s="105">
        <f>SEKTOR_USD!D33</f>
        <v>3.1682490631427869</v>
      </c>
      <c r="C33" s="105">
        <f>SEKTOR_TL!D33</f>
        <v>65.171859050904089</v>
      </c>
      <c r="D33" s="105">
        <f>SEKTOR_USD!H33</f>
        <v>3.1682490631427869</v>
      </c>
      <c r="E33" s="105">
        <f>SEKTOR_TL!H33</f>
        <v>65.171859050904089</v>
      </c>
      <c r="F33" s="105">
        <f>SEKTOR_USD!L33</f>
        <v>5.8159357310567561</v>
      </c>
      <c r="G33" s="105">
        <f>SEKTOR_TL!L33</f>
        <v>53.907415729312191</v>
      </c>
    </row>
    <row r="34" spans="1:7" ht="13.8" x14ac:dyDescent="0.25">
      <c r="A34" s="96" t="s">
        <v>25</v>
      </c>
      <c r="B34" s="105">
        <f>SEKTOR_USD!D34</f>
        <v>-1.9906931069233751</v>
      </c>
      <c r="C34" s="105">
        <f>SEKTOR_TL!D34</f>
        <v>56.912418024194309</v>
      </c>
      <c r="D34" s="105">
        <f>SEKTOR_USD!H34</f>
        <v>-1.9906931069233751</v>
      </c>
      <c r="E34" s="105">
        <f>SEKTOR_TL!H34</f>
        <v>56.912418024194309</v>
      </c>
      <c r="F34" s="105">
        <f>SEKTOR_USD!L34</f>
        <v>7.8575157478758078</v>
      </c>
      <c r="G34" s="105">
        <f>SEKTOR_TL!L34</f>
        <v>56.876857923650839</v>
      </c>
    </row>
    <row r="35" spans="1:7" ht="13.8" x14ac:dyDescent="0.25">
      <c r="A35" s="96" t="s">
        <v>26</v>
      </c>
      <c r="B35" s="105">
        <f>SEKTOR_USD!D35</f>
        <v>-10.465508298756292</v>
      </c>
      <c r="C35" s="105">
        <f>SEKTOR_TL!D35</f>
        <v>43.344280607311745</v>
      </c>
      <c r="D35" s="105">
        <f>SEKTOR_USD!H35</f>
        <v>-10.465508298756292</v>
      </c>
      <c r="E35" s="105">
        <f>SEKTOR_TL!H35</f>
        <v>43.344280607311745</v>
      </c>
      <c r="F35" s="105">
        <f>SEKTOR_USD!L35</f>
        <v>-13.629950817540118</v>
      </c>
      <c r="G35" s="105">
        <f>SEKTOR_TL!L35</f>
        <v>25.623716071194075</v>
      </c>
    </row>
    <row r="36" spans="1:7" ht="13.8" x14ac:dyDescent="0.25">
      <c r="A36" s="96" t="s">
        <v>27</v>
      </c>
      <c r="B36" s="105">
        <f>SEKTOR_USD!D36</f>
        <v>2.1396713356367441</v>
      </c>
      <c r="C36" s="105">
        <f>SEKTOR_TL!D36</f>
        <v>63.52511117088001</v>
      </c>
      <c r="D36" s="105">
        <f>SEKTOR_USD!H36</f>
        <v>2.1396713356367441</v>
      </c>
      <c r="E36" s="105">
        <f>SEKTOR_TL!H36</f>
        <v>63.52511117088001</v>
      </c>
      <c r="F36" s="105">
        <f>SEKTOR_USD!L36</f>
        <v>-27.402754549462237</v>
      </c>
      <c r="G36" s="105">
        <f>SEKTOR_TL!L36</f>
        <v>5.5914155005625243</v>
      </c>
    </row>
    <row r="37" spans="1:7" ht="13.8" x14ac:dyDescent="0.25">
      <c r="A37" s="96" t="s">
        <v>106</v>
      </c>
      <c r="B37" s="105">
        <f>SEKTOR_USD!D37</f>
        <v>-9.7439511066442872</v>
      </c>
      <c r="C37" s="105">
        <f>SEKTOR_TL!D37</f>
        <v>44.499490121042555</v>
      </c>
      <c r="D37" s="105">
        <f>SEKTOR_USD!H37</f>
        <v>-9.7439511066442872</v>
      </c>
      <c r="E37" s="105">
        <f>SEKTOR_TL!H37</f>
        <v>44.499490121042555</v>
      </c>
      <c r="F37" s="105">
        <f>SEKTOR_USD!L37</f>
        <v>-16.308205947164637</v>
      </c>
      <c r="G37" s="105">
        <f>SEKTOR_TL!L37</f>
        <v>21.72824113335535</v>
      </c>
    </row>
    <row r="38" spans="1:7" ht="13.8" x14ac:dyDescent="0.25">
      <c r="A38" s="106" t="s">
        <v>28</v>
      </c>
      <c r="B38" s="105">
        <f>SEKTOR_USD!D38</f>
        <v>10.685161919244674</v>
      </c>
      <c r="C38" s="105">
        <f>SEKTOR_TL!D38</f>
        <v>77.206399542195129</v>
      </c>
      <c r="D38" s="105">
        <f>SEKTOR_USD!H38</f>
        <v>10.685161919244674</v>
      </c>
      <c r="E38" s="105">
        <f>SEKTOR_TL!H38</f>
        <v>77.206399542195129</v>
      </c>
      <c r="F38" s="105">
        <f>SEKTOR_USD!L38</f>
        <v>30.169549106900469</v>
      </c>
      <c r="G38" s="105">
        <f>SEKTOR_TL!L38</f>
        <v>89.329317661677095</v>
      </c>
    </row>
    <row r="39" spans="1:7" ht="13.8" x14ac:dyDescent="0.25">
      <c r="A39" s="106" t="s">
        <v>107</v>
      </c>
      <c r="B39" s="105">
        <f>SEKTOR_USD!D39</f>
        <v>18.41745164362046</v>
      </c>
      <c r="C39" s="105">
        <f>SEKTOR_TL!D39</f>
        <v>89.585757339705921</v>
      </c>
      <c r="D39" s="105">
        <f>SEKTOR_USD!H39</f>
        <v>18.41745164362046</v>
      </c>
      <c r="E39" s="105">
        <f>SEKTOR_TL!H39</f>
        <v>89.585757339705921</v>
      </c>
      <c r="F39" s="105">
        <f>SEKTOR_USD!L39</f>
        <v>28.718326112392234</v>
      </c>
      <c r="G39" s="105">
        <f>SEKTOR_TL!L39</f>
        <v>87.218539363601124</v>
      </c>
    </row>
    <row r="40" spans="1:7" ht="13.8" x14ac:dyDescent="0.25">
      <c r="A40" s="106" t="s">
        <v>29</v>
      </c>
      <c r="B40" s="105">
        <f>SEKTOR_USD!D40</f>
        <v>4.6104802622127288</v>
      </c>
      <c r="C40" s="105">
        <f>SEKTOR_TL!D40</f>
        <v>67.480864103280211</v>
      </c>
      <c r="D40" s="105">
        <f>SEKTOR_USD!H40</f>
        <v>4.6104802622127288</v>
      </c>
      <c r="E40" s="105">
        <f>SEKTOR_TL!H40</f>
        <v>67.480864103280211</v>
      </c>
      <c r="F40" s="105">
        <f>SEKTOR_USD!L40</f>
        <v>6.6547324933960432</v>
      </c>
      <c r="G40" s="105">
        <f>SEKTOR_TL!L40</f>
        <v>55.127430853894822</v>
      </c>
    </row>
    <row r="41" spans="1:7" ht="13.8" x14ac:dyDescent="0.25">
      <c r="A41" s="96" t="s">
        <v>30</v>
      </c>
      <c r="B41" s="105" t="e">
        <f>SEKTOR_USD!#REF!</f>
        <v>#REF!</v>
      </c>
      <c r="C41" s="105" t="e">
        <f>SEKTOR_TL!#REF!</f>
        <v>#REF!</v>
      </c>
      <c r="D41" s="105" t="e">
        <f>SEKTOR_USD!#REF!</f>
        <v>#REF!</v>
      </c>
      <c r="E41" s="105" t="e">
        <f>SEKTOR_TL!#REF!</f>
        <v>#REF!</v>
      </c>
      <c r="F41" s="105" t="e">
        <f>SEKTOR_USD!#REF!</f>
        <v>#REF!</v>
      </c>
      <c r="G41" s="105" t="e">
        <f>SEKTOR_TL!#REF!</f>
        <v>#REF!</v>
      </c>
    </row>
    <row r="42" spans="1:7" ht="16.8" x14ac:dyDescent="0.3">
      <c r="A42" s="91" t="s">
        <v>31</v>
      </c>
      <c r="B42" s="104">
        <f>SEKTOR_USD!D41</f>
        <v>1.1808116525189745</v>
      </c>
      <c r="C42" s="104">
        <f>SEKTOR_TL!D41</f>
        <v>61.989981536833497</v>
      </c>
      <c r="D42" s="104">
        <f>SEKTOR_USD!H41</f>
        <v>1.1808116525189745</v>
      </c>
      <c r="E42" s="104">
        <f>SEKTOR_TL!H41</f>
        <v>61.989981536833497</v>
      </c>
      <c r="F42" s="104">
        <f>SEKTOR_USD!L41</f>
        <v>-10.123572311335554</v>
      </c>
      <c r="G42" s="104">
        <f>SEKTOR_TL!L41</f>
        <v>30.723681881923699</v>
      </c>
    </row>
    <row r="43" spans="1:7" ht="13.8" x14ac:dyDescent="0.25">
      <c r="A43" s="96" t="s">
        <v>32</v>
      </c>
      <c r="B43" s="105">
        <f>SEKTOR_USD!D42</f>
        <v>1.1808116525189745</v>
      </c>
      <c r="C43" s="105">
        <f>SEKTOR_TL!D42</f>
        <v>61.989981536833497</v>
      </c>
      <c r="D43" s="105">
        <f>SEKTOR_USD!H42</f>
        <v>1.1808116525189745</v>
      </c>
      <c r="E43" s="105">
        <f>SEKTOR_TL!H42</f>
        <v>61.989981536833497</v>
      </c>
      <c r="F43" s="105">
        <f>SEKTOR_USD!L42</f>
        <v>-10.123572311335554</v>
      </c>
      <c r="G43" s="105">
        <f>SEKTOR_TL!L42</f>
        <v>30.723681881923699</v>
      </c>
    </row>
    <row r="44" spans="1:7" ht="17.399999999999999" x14ac:dyDescent="0.3">
      <c r="A44" s="107" t="s">
        <v>40</v>
      </c>
      <c r="B44" s="108">
        <f>SEKTOR_USD!D43</f>
        <v>1.766743833125868</v>
      </c>
      <c r="C44" s="108">
        <f>SEKTOR_TL!D43</f>
        <v>62.928056074566122</v>
      </c>
      <c r="D44" s="108">
        <f>SEKTOR_USD!H43</f>
        <v>1.766743833125868</v>
      </c>
      <c r="E44" s="108">
        <f>SEKTOR_TL!H43</f>
        <v>62.928056074566122</v>
      </c>
      <c r="F44" s="108">
        <f>SEKTOR_USD!L43</f>
        <v>-2.2600001606711908</v>
      </c>
      <c r="G44" s="108">
        <f>SEKTOR_TL!L43</f>
        <v>42.161109144162914</v>
      </c>
    </row>
    <row r="45" spans="1:7" ht="13.8" hidden="1" x14ac:dyDescent="0.25">
      <c r="A45" s="41" t="s">
        <v>34</v>
      </c>
      <c r="B45" s="46"/>
      <c r="C45" s="46"/>
      <c r="D45" s="40" t="e">
        <f>SEKTOR_USD!#REF!</f>
        <v>#REF!</v>
      </c>
      <c r="E45" s="40" t="e">
        <f>SEKTOR_TL!H44</f>
        <v>#REF!</v>
      </c>
      <c r="F45" s="40" t="e">
        <f>SEKTOR_USD!#REF!</f>
        <v>#REF!</v>
      </c>
      <c r="G45" s="40" t="e">
        <f>SEKTOR_TL!L44</f>
        <v>#REF!</v>
      </c>
    </row>
    <row r="46" spans="1:7" s="22" customFormat="1" ht="17.399999999999999" hidden="1" x14ac:dyDescent="0.3">
      <c r="A46" s="42" t="s">
        <v>40</v>
      </c>
      <c r="B46" s="47" t="e">
        <f>SEKTOR_USD!#REF!</f>
        <v>#REF!</v>
      </c>
      <c r="C46" s="47" t="e">
        <f>SEKTOR_TL!D45</f>
        <v>#REF!</v>
      </c>
      <c r="D46" s="47" t="e">
        <f>SEKTOR_USD!#REF!</f>
        <v>#REF!</v>
      </c>
      <c r="E46" s="47" t="e">
        <f>SEKTOR_TL!H45</f>
        <v>#REF!</v>
      </c>
      <c r="F46" s="47" t="e">
        <f>SEKTOR_USD!#REF!</f>
        <v>#REF!</v>
      </c>
      <c r="G46" s="47" t="e">
        <f>SEKTOR_TL!L45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K3" sqref="K3"/>
    </sheetView>
  </sheetViews>
  <sheetFormatPr defaultColWidth="9.21875" defaultRowHeight="13.2" x14ac:dyDescent="0.25"/>
  <cols>
    <col min="1" max="1" width="32.21875" customWidth="1"/>
    <col min="2" max="2" width="12.77734375" bestFit="1" customWidth="1"/>
    <col min="3" max="3" width="12.77734375" customWidth="1"/>
    <col min="4" max="4" width="12.21875" bestFit="1" customWidth="1"/>
    <col min="5" max="5" width="13.5546875" bestFit="1" customWidth="1"/>
    <col min="6" max="7" width="12.77734375" bestFit="1" customWidth="1"/>
    <col min="8" max="8" width="12.21875" bestFit="1" customWidth="1"/>
    <col min="9" max="9" width="15" bestFit="1" customWidth="1"/>
    <col min="10" max="11" width="14.21875" bestFit="1" customWidth="1"/>
    <col min="12" max="12" width="10.21875" customWidth="1"/>
    <col min="13" max="13" width="15" bestFit="1" customWidth="1"/>
  </cols>
  <sheetData>
    <row r="2" spans="1:13" ht="24.6" x14ac:dyDescent="0.4">
      <c r="C2" s="149" t="s">
        <v>219</v>
      </c>
      <c r="D2" s="149"/>
      <c r="E2" s="149"/>
      <c r="F2" s="149"/>
      <c r="G2" s="149"/>
      <c r="H2" s="149"/>
      <c r="I2" s="149"/>
      <c r="J2" s="149"/>
      <c r="K2" s="149"/>
    </row>
    <row r="6" spans="1:13" ht="22.5" customHeight="1" x14ac:dyDescent="0.25">
      <c r="A6" s="157" t="s">
        <v>113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9"/>
    </row>
    <row r="7" spans="1:13" ht="24" customHeight="1" x14ac:dyDescent="0.25">
      <c r="A7" s="49"/>
      <c r="B7" s="145" t="s">
        <v>123</v>
      </c>
      <c r="C7" s="145"/>
      <c r="D7" s="145"/>
      <c r="E7" s="145"/>
      <c r="F7" s="145" t="s">
        <v>124</v>
      </c>
      <c r="G7" s="145"/>
      <c r="H7" s="145"/>
      <c r="I7" s="145"/>
      <c r="J7" s="145" t="s">
        <v>104</v>
      </c>
      <c r="K7" s="145"/>
      <c r="L7" s="145"/>
      <c r="M7" s="145"/>
    </row>
    <row r="8" spans="1:13" ht="64.8" x14ac:dyDescent="0.3">
      <c r="A8" s="50" t="s">
        <v>41</v>
      </c>
      <c r="B8" s="70">
        <v>2023</v>
      </c>
      <c r="C8" s="71">
        <v>2024</v>
      </c>
      <c r="D8" s="7" t="s">
        <v>117</v>
      </c>
      <c r="E8" s="7" t="s">
        <v>118</v>
      </c>
      <c r="F8" s="5">
        <v>2023</v>
      </c>
      <c r="G8" s="6">
        <v>2024</v>
      </c>
      <c r="H8" s="7" t="s">
        <v>117</v>
      </c>
      <c r="I8" s="7" t="s">
        <v>118</v>
      </c>
      <c r="J8" s="5" t="s">
        <v>125</v>
      </c>
      <c r="K8" s="5" t="s">
        <v>126</v>
      </c>
      <c r="L8" s="7" t="s">
        <v>117</v>
      </c>
      <c r="M8" s="7" t="s">
        <v>118</v>
      </c>
    </row>
    <row r="9" spans="1:13" ht="22.5" customHeight="1" x14ac:dyDescent="0.3">
      <c r="A9" s="51" t="s">
        <v>195</v>
      </c>
      <c r="B9" s="74">
        <v>5064822.5378400004</v>
      </c>
      <c r="C9" s="74">
        <v>4995666.6004400002</v>
      </c>
      <c r="D9" s="63">
        <f>(C9-B9)/B9*100</f>
        <v>-1.3654167916709115</v>
      </c>
      <c r="E9" s="76">
        <f t="shared" ref="E9:E23" si="0">C9/C$23*100</f>
        <v>29.031907064763935</v>
      </c>
      <c r="F9" s="74">
        <v>5064822.5378400004</v>
      </c>
      <c r="G9" s="74">
        <v>4995666.6004400002</v>
      </c>
      <c r="H9" s="63">
        <f t="shared" ref="H9:H22" si="1">(G9-F9)/F9*100</f>
        <v>-1.3654167916709115</v>
      </c>
      <c r="I9" s="65">
        <f t="shared" ref="I9:I23" si="2">G9/G$23*100</f>
        <v>29.031907064763935</v>
      </c>
      <c r="J9" s="74">
        <v>72802458.015709996</v>
      </c>
      <c r="K9" s="74">
        <v>67604155.171379998</v>
      </c>
      <c r="L9" s="63">
        <f t="shared" ref="L9:L23" si="3">(K9-J9)/J9*100</f>
        <v>-7.1402848008349658</v>
      </c>
      <c r="M9" s="76">
        <f t="shared" ref="M9:M23" si="4">K9/K$23*100</f>
        <v>30.46298924275737</v>
      </c>
    </row>
    <row r="10" spans="1:13" ht="22.5" customHeight="1" x14ac:dyDescent="0.3">
      <c r="A10" s="51" t="s">
        <v>196</v>
      </c>
      <c r="B10" s="74">
        <v>2824105.3328900002</v>
      </c>
      <c r="C10" s="74">
        <v>2910013.3393999999</v>
      </c>
      <c r="D10" s="63">
        <f t="shared" ref="D10:D23" si="5">(C10-B10)/B10*100</f>
        <v>3.0419547567684826</v>
      </c>
      <c r="E10" s="76">
        <f t="shared" si="0"/>
        <v>16.911304052845153</v>
      </c>
      <c r="F10" s="74">
        <v>2824105.3328900002</v>
      </c>
      <c r="G10" s="74">
        <v>2910013.3393999999</v>
      </c>
      <c r="H10" s="63">
        <f t="shared" si="1"/>
        <v>3.0419547567684826</v>
      </c>
      <c r="I10" s="65">
        <f t="shared" si="2"/>
        <v>16.911304052845153</v>
      </c>
      <c r="J10" s="74">
        <v>32823114.713640001</v>
      </c>
      <c r="K10" s="74">
        <v>36627680.885629997</v>
      </c>
      <c r="L10" s="63">
        <f t="shared" si="3"/>
        <v>11.591118652761395</v>
      </c>
      <c r="M10" s="76">
        <f t="shared" si="4"/>
        <v>16.504734745630874</v>
      </c>
    </row>
    <row r="11" spans="1:13" ht="22.5" customHeight="1" x14ac:dyDescent="0.3">
      <c r="A11" s="51" t="s">
        <v>197</v>
      </c>
      <c r="B11" s="74">
        <v>1868498.4687900001</v>
      </c>
      <c r="C11" s="74">
        <v>1878181.90769</v>
      </c>
      <c r="D11" s="63">
        <f t="shared" si="5"/>
        <v>0.51824708779508599</v>
      </c>
      <c r="E11" s="76">
        <f t="shared" si="0"/>
        <v>10.914900243738154</v>
      </c>
      <c r="F11" s="74">
        <v>1868498.4687900001</v>
      </c>
      <c r="G11" s="74">
        <v>1878181.90769</v>
      </c>
      <c r="H11" s="63">
        <f t="shared" si="1"/>
        <v>0.51824708779508599</v>
      </c>
      <c r="I11" s="65">
        <f t="shared" si="2"/>
        <v>10.914900243738154</v>
      </c>
      <c r="J11" s="74">
        <v>24505705.328230001</v>
      </c>
      <c r="K11" s="74">
        <v>26121522.380890001</v>
      </c>
      <c r="L11" s="63">
        <f t="shared" si="3"/>
        <v>6.5936361798924272</v>
      </c>
      <c r="M11" s="76">
        <f t="shared" si="4"/>
        <v>11.770573173738466</v>
      </c>
    </row>
    <row r="12" spans="1:13" ht="22.5" customHeight="1" x14ac:dyDescent="0.3">
      <c r="A12" s="51" t="s">
        <v>198</v>
      </c>
      <c r="B12" s="74">
        <v>1886702.49749</v>
      </c>
      <c r="C12" s="74">
        <v>1648550.00609</v>
      </c>
      <c r="D12" s="63">
        <f t="shared" si="5"/>
        <v>-12.62268384744438</v>
      </c>
      <c r="E12" s="76">
        <f t="shared" si="0"/>
        <v>9.5804132654099696</v>
      </c>
      <c r="F12" s="74">
        <v>1886702.49749</v>
      </c>
      <c r="G12" s="74">
        <v>1648550.00609</v>
      </c>
      <c r="H12" s="63">
        <f t="shared" si="1"/>
        <v>-12.62268384744438</v>
      </c>
      <c r="I12" s="65">
        <f t="shared" si="2"/>
        <v>9.5804132654099696</v>
      </c>
      <c r="J12" s="74">
        <v>24045157.854529999</v>
      </c>
      <c r="K12" s="74">
        <v>21922687.818300001</v>
      </c>
      <c r="L12" s="63">
        <f t="shared" si="3"/>
        <v>-8.8270164374493145</v>
      </c>
      <c r="M12" s="76">
        <f t="shared" si="4"/>
        <v>9.8785437298671397</v>
      </c>
    </row>
    <row r="13" spans="1:13" ht="22.5" customHeight="1" x14ac:dyDescent="0.3">
      <c r="A13" s="52" t="s">
        <v>199</v>
      </c>
      <c r="B13" s="74">
        <v>1429421.8842199999</v>
      </c>
      <c r="C13" s="74">
        <v>1487552.31812</v>
      </c>
      <c r="D13" s="63">
        <f t="shared" si="5"/>
        <v>4.0667093838234045</v>
      </c>
      <c r="E13" s="76">
        <f t="shared" si="0"/>
        <v>8.6447883951723856</v>
      </c>
      <c r="F13" s="74">
        <v>1429421.8842199999</v>
      </c>
      <c r="G13" s="74">
        <v>1487552.31812</v>
      </c>
      <c r="H13" s="63">
        <f t="shared" si="1"/>
        <v>4.0667093838234045</v>
      </c>
      <c r="I13" s="65">
        <f t="shared" si="2"/>
        <v>8.6447883951723856</v>
      </c>
      <c r="J13" s="74">
        <v>18320177.97755</v>
      </c>
      <c r="K13" s="74">
        <v>18310693.52476</v>
      </c>
      <c r="L13" s="63">
        <f t="shared" si="3"/>
        <v>-5.1770527565955023E-2</v>
      </c>
      <c r="M13" s="76">
        <f t="shared" si="4"/>
        <v>8.2509493456155667</v>
      </c>
    </row>
    <row r="14" spans="1:13" ht="22.5" customHeight="1" x14ac:dyDescent="0.3">
      <c r="A14" s="51" t="s">
        <v>200</v>
      </c>
      <c r="B14" s="74">
        <v>1213107.0188800001</v>
      </c>
      <c r="C14" s="74">
        <v>1293183.83553</v>
      </c>
      <c r="D14" s="63">
        <f t="shared" si="5"/>
        <v>6.6009688678523002</v>
      </c>
      <c r="E14" s="76">
        <f t="shared" si="0"/>
        <v>7.515231886662578</v>
      </c>
      <c r="F14" s="74">
        <v>1213107.0188800001</v>
      </c>
      <c r="G14" s="74">
        <v>1293183.83553</v>
      </c>
      <c r="H14" s="63">
        <f t="shared" si="1"/>
        <v>6.6009688678523002</v>
      </c>
      <c r="I14" s="65">
        <f t="shared" si="2"/>
        <v>7.515231886662578</v>
      </c>
      <c r="J14" s="74">
        <v>19133466.971420001</v>
      </c>
      <c r="K14" s="74">
        <v>16219072.119279999</v>
      </c>
      <c r="L14" s="63">
        <f t="shared" si="3"/>
        <v>-15.231922455524058</v>
      </c>
      <c r="M14" s="76">
        <f t="shared" si="4"/>
        <v>7.3084475095445081</v>
      </c>
    </row>
    <row r="15" spans="1:13" ht="22.5" customHeight="1" x14ac:dyDescent="0.3">
      <c r="A15" s="51" t="s">
        <v>201</v>
      </c>
      <c r="B15" s="74">
        <v>817930.53052000003</v>
      </c>
      <c r="C15" s="74">
        <v>1025979.41104</v>
      </c>
      <c r="D15" s="63">
        <f t="shared" si="5"/>
        <v>25.436008653171655</v>
      </c>
      <c r="E15" s="76">
        <f t="shared" si="0"/>
        <v>5.9623952705432863</v>
      </c>
      <c r="F15" s="74">
        <v>817930.53052000003</v>
      </c>
      <c r="G15" s="74">
        <v>1025979.41104</v>
      </c>
      <c r="H15" s="63">
        <f t="shared" si="1"/>
        <v>25.436008653171655</v>
      </c>
      <c r="I15" s="65">
        <f t="shared" si="2"/>
        <v>5.9623952705432863</v>
      </c>
      <c r="J15" s="74">
        <v>11504203.51008</v>
      </c>
      <c r="K15" s="74">
        <v>11826588.7743</v>
      </c>
      <c r="L15" s="63">
        <f t="shared" si="3"/>
        <v>2.8023258101921167</v>
      </c>
      <c r="M15" s="76">
        <f t="shared" si="4"/>
        <v>5.3291583290510012</v>
      </c>
    </row>
    <row r="16" spans="1:13" ht="22.5" customHeight="1" x14ac:dyDescent="0.3">
      <c r="A16" s="51" t="s">
        <v>202</v>
      </c>
      <c r="B16" s="74">
        <v>929715.1655</v>
      </c>
      <c r="C16" s="74">
        <v>956517.01182000001</v>
      </c>
      <c r="D16" s="63">
        <f t="shared" si="5"/>
        <v>2.8828018854125075</v>
      </c>
      <c r="E16" s="76">
        <f t="shared" si="0"/>
        <v>5.5587202297643534</v>
      </c>
      <c r="F16" s="74">
        <v>929715.1655</v>
      </c>
      <c r="G16" s="74">
        <v>956517.01182000001</v>
      </c>
      <c r="H16" s="63">
        <f t="shared" si="1"/>
        <v>2.8828018854125075</v>
      </c>
      <c r="I16" s="65">
        <f t="shared" si="2"/>
        <v>5.5587202297643534</v>
      </c>
      <c r="J16" s="74">
        <v>12412178.161760001</v>
      </c>
      <c r="K16" s="74">
        <v>11755713.17073</v>
      </c>
      <c r="L16" s="63">
        <f t="shared" si="3"/>
        <v>-5.2888782490446937</v>
      </c>
      <c r="M16" s="76">
        <f t="shared" si="4"/>
        <v>5.297221198209658</v>
      </c>
    </row>
    <row r="17" spans="1:13" ht="22.5" customHeight="1" x14ac:dyDescent="0.3">
      <c r="A17" s="51" t="s">
        <v>203</v>
      </c>
      <c r="B17" s="74">
        <v>255752.96650000001</v>
      </c>
      <c r="C17" s="74">
        <v>266077.79128</v>
      </c>
      <c r="D17" s="63">
        <f t="shared" si="5"/>
        <v>4.037030311435311</v>
      </c>
      <c r="E17" s="76">
        <f t="shared" si="0"/>
        <v>1.5462892795444452</v>
      </c>
      <c r="F17" s="74">
        <v>255752.96650000001</v>
      </c>
      <c r="G17" s="74">
        <v>266077.79128</v>
      </c>
      <c r="H17" s="63">
        <f t="shared" si="1"/>
        <v>4.037030311435311</v>
      </c>
      <c r="I17" s="65">
        <f t="shared" si="2"/>
        <v>1.5462892795444452</v>
      </c>
      <c r="J17" s="74">
        <v>3490437.8947100001</v>
      </c>
      <c r="K17" s="74">
        <v>3192665.8725399999</v>
      </c>
      <c r="L17" s="63">
        <f t="shared" si="3"/>
        <v>-8.5310792270876483</v>
      </c>
      <c r="M17" s="76">
        <f t="shared" si="4"/>
        <v>1.4386415433245223</v>
      </c>
    </row>
    <row r="18" spans="1:13" ht="22.5" customHeight="1" x14ac:dyDescent="0.3">
      <c r="A18" s="51" t="s">
        <v>204</v>
      </c>
      <c r="B18" s="74">
        <v>178437.52235000001</v>
      </c>
      <c r="C18" s="74">
        <v>206242.99570999999</v>
      </c>
      <c r="D18" s="63">
        <f t="shared" si="5"/>
        <v>15.582750193908401</v>
      </c>
      <c r="E18" s="76">
        <f t="shared" si="0"/>
        <v>1.1985642684169231</v>
      </c>
      <c r="F18" s="74">
        <v>178437.52235000001</v>
      </c>
      <c r="G18" s="74">
        <v>206242.99570999999</v>
      </c>
      <c r="H18" s="63">
        <f t="shared" si="1"/>
        <v>15.582750193908401</v>
      </c>
      <c r="I18" s="65">
        <f t="shared" si="2"/>
        <v>1.1985642684169231</v>
      </c>
      <c r="J18" s="74">
        <v>2467964.25991</v>
      </c>
      <c r="K18" s="74">
        <v>2688074.0297500002</v>
      </c>
      <c r="L18" s="63">
        <f t="shared" si="3"/>
        <v>8.91867736561254</v>
      </c>
      <c r="M18" s="76">
        <f t="shared" si="4"/>
        <v>1.2112683021394552</v>
      </c>
    </row>
    <row r="19" spans="1:13" ht="22.5" customHeight="1" x14ac:dyDescent="0.3">
      <c r="A19" s="51" t="s">
        <v>205</v>
      </c>
      <c r="B19" s="74">
        <v>213678.33773999999</v>
      </c>
      <c r="C19" s="74">
        <v>217933.69391</v>
      </c>
      <c r="D19" s="63">
        <f t="shared" si="5"/>
        <v>1.9914775709168311</v>
      </c>
      <c r="E19" s="76">
        <f t="shared" si="0"/>
        <v>1.26650380297968</v>
      </c>
      <c r="F19" s="74">
        <v>213678.33773999999</v>
      </c>
      <c r="G19" s="74">
        <v>217933.69391</v>
      </c>
      <c r="H19" s="63">
        <f t="shared" si="1"/>
        <v>1.9914775709168311</v>
      </c>
      <c r="I19" s="65">
        <f t="shared" si="2"/>
        <v>1.26650380297968</v>
      </c>
      <c r="J19" s="74">
        <v>2574264.0036499999</v>
      </c>
      <c r="K19" s="74">
        <v>2678067.7445999999</v>
      </c>
      <c r="L19" s="63">
        <f t="shared" si="3"/>
        <v>4.0323657869907148</v>
      </c>
      <c r="M19" s="76">
        <f t="shared" si="4"/>
        <v>1.2067593876191614</v>
      </c>
    </row>
    <row r="20" spans="1:13" ht="22.5" customHeight="1" x14ac:dyDescent="0.3">
      <c r="A20" s="51" t="s">
        <v>206</v>
      </c>
      <c r="B20" s="74">
        <v>121978.47262</v>
      </c>
      <c r="C20" s="74">
        <v>168088.45900999999</v>
      </c>
      <c r="D20" s="63">
        <f t="shared" si="5"/>
        <v>37.801741077416672</v>
      </c>
      <c r="E20" s="76">
        <f t="shared" si="0"/>
        <v>0.97683230506373164</v>
      </c>
      <c r="F20" s="74">
        <v>121978.47262</v>
      </c>
      <c r="G20" s="74">
        <v>168088.45900999999</v>
      </c>
      <c r="H20" s="63">
        <f t="shared" si="1"/>
        <v>37.801741077416672</v>
      </c>
      <c r="I20" s="65">
        <f t="shared" si="2"/>
        <v>0.97683230506373164</v>
      </c>
      <c r="J20" s="74">
        <v>1595539.1195199999</v>
      </c>
      <c r="K20" s="74">
        <v>1656700.11203</v>
      </c>
      <c r="L20" s="63">
        <f t="shared" si="3"/>
        <v>3.8332493238022023</v>
      </c>
      <c r="M20" s="76">
        <f t="shared" si="4"/>
        <v>0.74652271836406747</v>
      </c>
    </row>
    <row r="21" spans="1:13" ht="22.5" customHeight="1" x14ac:dyDescent="0.3">
      <c r="A21" s="51" t="s">
        <v>207</v>
      </c>
      <c r="B21" s="74">
        <v>102234.74945</v>
      </c>
      <c r="C21" s="74">
        <v>150826.93164</v>
      </c>
      <c r="D21" s="63">
        <f t="shared" si="5"/>
        <v>47.530005650148333</v>
      </c>
      <c r="E21" s="76">
        <f t="shared" si="0"/>
        <v>0.87651835329649785</v>
      </c>
      <c r="F21" s="74">
        <v>102234.74945</v>
      </c>
      <c r="G21" s="74">
        <v>150826.93164</v>
      </c>
      <c r="H21" s="63">
        <f t="shared" si="1"/>
        <v>47.530005650148333</v>
      </c>
      <c r="I21" s="65">
        <f t="shared" si="2"/>
        <v>0.87651835329649785</v>
      </c>
      <c r="J21" s="74">
        <v>1435314.43827</v>
      </c>
      <c r="K21" s="74">
        <v>1261772.5391599999</v>
      </c>
      <c r="L21" s="63">
        <f t="shared" si="3"/>
        <v>-12.090862774234475</v>
      </c>
      <c r="M21" s="76">
        <f t="shared" si="4"/>
        <v>0.56856510061840204</v>
      </c>
    </row>
    <row r="22" spans="1:13" ht="22.5" customHeight="1" x14ac:dyDescent="0.3">
      <c r="A22" s="51" t="s">
        <v>208</v>
      </c>
      <c r="B22" s="74">
        <v>2383.9801900000002</v>
      </c>
      <c r="C22" s="74">
        <v>2689.8050800000001</v>
      </c>
      <c r="D22" s="63">
        <f t="shared" si="5"/>
        <v>12.828331849519262</v>
      </c>
      <c r="E22" s="76">
        <f t="shared" si="0"/>
        <v>1.5631581798915887E-2</v>
      </c>
      <c r="F22" s="74">
        <v>2383.9801900000002</v>
      </c>
      <c r="G22" s="74">
        <v>2689.8050800000001</v>
      </c>
      <c r="H22" s="63">
        <f t="shared" si="1"/>
        <v>12.828331849519262</v>
      </c>
      <c r="I22" s="65">
        <f t="shared" si="2"/>
        <v>1.5631581798915887E-2</v>
      </c>
      <c r="J22" s="74">
        <v>71070.172579999999</v>
      </c>
      <c r="K22" s="74">
        <v>56869.074639999999</v>
      </c>
      <c r="L22" s="63">
        <f t="shared" si="3"/>
        <v>-19.981797460832901</v>
      </c>
      <c r="M22" s="76">
        <f t="shared" si="4"/>
        <v>2.5625673519803008E-2</v>
      </c>
    </row>
    <row r="23" spans="1:13" ht="24" customHeight="1" x14ac:dyDescent="0.25">
      <c r="A23" s="67" t="s">
        <v>42</v>
      </c>
      <c r="B23" s="75">
        <f>SUM(B9:B22)</f>
        <v>16908769.464979999</v>
      </c>
      <c r="C23" s="75">
        <f>SUM(C9:C22)</f>
        <v>17207504.106759999</v>
      </c>
      <c r="D23" s="73">
        <f t="shared" si="5"/>
        <v>1.7667438331258456</v>
      </c>
      <c r="E23" s="77">
        <f t="shared" si="0"/>
        <v>100</v>
      </c>
      <c r="F23" s="66">
        <f>SUM(F9:F22)</f>
        <v>16908769.464979999</v>
      </c>
      <c r="G23" s="66">
        <f>SUM(G9:G22)</f>
        <v>17207504.106759999</v>
      </c>
      <c r="H23" s="73">
        <f>(G23-F23)/F23*100</f>
        <v>1.7667438331258456</v>
      </c>
      <c r="I23" s="69">
        <f t="shared" si="2"/>
        <v>100</v>
      </c>
      <c r="J23" s="75">
        <f>SUM(J9:J22)</f>
        <v>227181052.42156002</v>
      </c>
      <c r="K23" s="75">
        <f>SUM(K9:K22)</f>
        <v>221922263.21799001</v>
      </c>
      <c r="L23" s="73">
        <f t="shared" si="3"/>
        <v>-2.3148009693219191</v>
      </c>
      <c r="M23" s="77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H2" sqref="H2"/>
    </sheetView>
  </sheetViews>
  <sheetFormatPr defaultColWidth="9.21875" defaultRowHeight="13.2" x14ac:dyDescent="0.25"/>
  <cols>
    <col min="1" max="2" width="0" hidden="1" customWidth="1"/>
    <col min="10" max="10" width="11.5546875" bestFit="1" customWidth="1"/>
    <col min="11" max="11" width="12.218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4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0"/>
      <c r="I26" s="160"/>
      <c r="N26" t="s">
        <v>43</v>
      </c>
    </row>
    <row r="27" spans="3:14" x14ac:dyDescent="0.25">
      <c r="H27" s="160"/>
      <c r="I27" s="160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0"/>
      <c r="I39" s="160"/>
    </row>
    <row r="40" spans="8:9" x14ac:dyDescent="0.25">
      <c r="H40" s="160"/>
      <c r="I40" s="160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0"/>
      <c r="I51" s="160"/>
    </row>
    <row r="52" spans="3:9" x14ac:dyDescent="0.25">
      <c r="H52" s="160"/>
      <c r="I52" s="160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A26" sqref="A26"/>
    </sheetView>
  </sheetViews>
  <sheetFormatPr defaultColWidth="9.21875" defaultRowHeight="13.2" x14ac:dyDescent="0.25"/>
  <cols>
    <col min="1" max="1" width="3.21875" bestFit="1" customWidth="1"/>
    <col min="2" max="2" width="28" customWidth="1"/>
    <col min="3" max="3" width="11.77734375" customWidth="1"/>
    <col min="4" max="9" width="11.77734375" bestFit="1" customWidth="1"/>
    <col min="10" max="10" width="10.21875" bestFit="1" customWidth="1"/>
    <col min="11" max="14" width="11.77734375" bestFit="1" customWidth="1"/>
    <col min="15" max="15" width="12.77734375" bestFit="1" customWidth="1"/>
    <col min="16" max="16" width="6.7773437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6"/>
      <c r="B3" s="72" t="s">
        <v>122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6" s="38" customFormat="1" x14ac:dyDescent="0.25">
      <c r="A4" s="48"/>
      <c r="B4" s="61" t="s">
        <v>103</v>
      </c>
      <c r="C4" s="61" t="s">
        <v>44</v>
      </c>
      <c r="D4" s="61" t="s">
        <v>45</v>
      </c>
      <c r="E4" s="61" t="s">
        <v>46</v>
      </c>
      <c r="F4" s="61" t="s">
        <v>47</v>
      </c>
      <c r="G4" s="61" t="s">
        <v>48</v>
      </c>
      <c r="H4" s="61" t="s">
        <v>49</v>
      </c>
      <c r="I4" s="61" t="s">
        <v>0</v>
      </c>
      <c r="J4" s="61" t="s">
        <v>102</v>
      </c>
      <c r="K4" s="61" t="s">
        <v>50</v>
      </c>
      <c r="L4" s="61" t="s">
        <v>51</v>
      </c>
      <c r="M4" s="61" t="s">
        <v>52</v>
      </c>
      <c r="N4" s="61" t="s">
        <v>53</v>
      </c>
      <c r="O4" s="62" t="s">
        <v>101</v>
      </c>
      <c r="P4" s="62" t="s">
        <v>100</v>
      </c>
    </row>
    <row r="5" spans="1:16" x14ac:dyDescent="0.25">
      <c r="A5" s="53" t="s">
        <v>99</v>
      </c>
      <c r="B5" s="54" t="s">
        <v>165</v>
      </c>
      <c r="C5" s="78">
        <v>1552259.9322899999</v>
      </c>
      <c r="D5" s="78">
        <v>0</v>
      </c>
      <c r="E5" s="78">
        <v>0</v>
      </c>
      <c r="F5" s="78">
        <v>0</v>
      </c>
      <c r="G5" s="78">
        <v>0</v>
      </c>
      <c r="H5" s="78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78">
        <v>1552259.9322899999</v>
      </c>
      <c r="P5" s="56">
        <f t="shared" ref="P5:P24" si="0">O5/O$26*100</f>
        <v>9.0208313922772323</v>
      </c>
    </row>
    <row r="6" spans="1:16" x14ac:dyDescent="0.25">
      <c r="A6" s="53" t="s">
        <v>98</v>
      </c>
      <c r="B6" s="54" t="s">
        <v>166</v>
      </c>
      <c r="C6" s="78">
        <v>1021654.23061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78">
        <v>1021654.23061</v>
      </c>
      <c r="P6" s="56">
        <f t="shared" si="0"/>
        <v>5.9372598389131941</v>
      </c>
    </row>
    <row r="7" spans="1:16" x14ac:dyDescent="0.25">
      <c r="A7" s="53" t="s">
        <v>97</v>
      </c>
      <c r="B7" s="54" t="s">
        <v>167</v>
      </c>
      <c r="C7" s="78">
        <v>947670.62771999999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78">
        <v>947670.62771999999</v>
      </c>
      <c r="P7" s="56">
        <f t="shared" si="0"/>
        <v>5.5073101935085749</v>
      </c>
    </row>
    <row r="8" spans="1:16" x14ac:dyDescent="0.25">
      <c r="A8" s="53" t="s">
        <v>96</v>
      </c>
      <c r="B8" s="54" t="s">
        <v>168</v>
      </c>
      <c r="C8" s="78">
        <v>914581.36334000004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78">
        <v>914581.36334000004</v>
      </c>
      <c r="P8" s="56">
        <f t="shared" si="0"/>
        <v>5.3150146451553377</v>
      </c>
    </row>
    <row r="9" spans="1:16" x14ac:dyDescent="0.25">
      <c r="A9" s="53" t="s">
        <v>95</v>
      </c>
      <c r="B9" s="54" t="s">
        <v>169</v>
      </c>
      <c r="C9" s="78">
        <v>895688.12519000005</v>
      </c>
      <c r="D9" s="78">
        <v>0</v>
      </c>
      <c r="E9" s="78">
        <v>0</v>
      </c>
      <c r="F9" s="78">
        <v>0</v>
      </c>
      <c r="G9" s="78">
        <v>0</v>
      </c>
      <c r="H9" s="78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78">
        <v>895688.12519000005</v>
      </c>
      <c r="P9" s="56">
        <f t="shared" si="0"/>
        <v>5.2052181399051785</v>
      </c>
    </row>
    <row r="10" spans="1:16" x14ac:dyDescent="0.25">
      <c r="A10" s="53" t="s">
        <v>94</v>
      </c>
      <c r="B10" s="54" t="s">
        <v>170</v>
      </c>
      <c r="C10" s="78">
        <v>706605.11844999995</v>
      </c>
      <c r="D10" s="78">
        <v>0</v>
      </c>
      <c r="E10" s="78">
        <v>0</v>
      </c>
      <c r="F10" s="78">
        <v>0</v>
      </c>
      <c r="G10" s="78">
        <v>0</v>
      </c>
      <c r="H10" s="78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78">
        <v>706605.11844999995</v>
      </c>
      <c r="P10" s="56">
        <f t="shared" si="0"/>
        <v>4.1063777411647333</v>
      </c>
    </row>
    <row r="11" spans="1:16" x14ac:dyDescent="0.25">
      <c r="A11" s="53" t="s">
        <v>93</v>
      </c>
      <c r="B11" s="54" t="s">
        <v>171</v>
      </c>
      <c r="C11" s="78">
        <v>699107.17469999997</v>
      </c>
      <c r="D11" s="78">
        <v>0</v>
      </c>
      <c r="E11" s="78">
        <v>0</v>
      </c>
      <c r="F11" s="78">
        <v>0</v>
      </c>
      <c r="G11" s="78">
        <v>0</v>
      </c>
      <c r="H11" s="78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78">
        <v>699107.17469999997</v>
      </c>
      <c r="P11" s="56">
        <f t="shared" si="0"/>
        <v>4.0628040555013119</v>
      </c>
    </row>
    <row r="12" spans="1:16" x14ac:dyDescent="0.25">
      <c r="A12" s="53" t="s">
        <v>92</v>
      </c>
      <c r="B12" s="54" t="s">
        <v>172</v>
      </c>
      <c r="C12" s="78">
        <v>568589.90205999999</v>
      </c>
      <c r="D12" s="78">
        <v>0</v>
      </c>
      <c r="E12" s="78">
        <v>0</v>
      </c>
      <c r="F12" s="78">
        <v>0</v>
      </c>
      <c r="G12" s="78">
        <v>0</v>
      </c>
      <c r="H12" s="78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78">
        <v>568589.90205999999</v>
      </c>
      <c r="P12" s="56">
        <f t="shared" si="0"/>
        <v>3.3043136211522302</v>
      </c>
    </row>
    <row r="13" spans="1:16" x14ac:dyDescent="0.25">
      <c r="A13" s="53" t="s">
        <v>91</v>
      </c>
      <c r="B13" s="54" t="s">
        <v>173</v>
      </c>
      <c r="C13" s="78">
        <v>551160.26067999995</v>
      </c>
      <c r="D13" s="78">
        <v>0</v>
      </c>
      <c r="E13" s="78">
        <v>0</v>
      </c>
      <c r="F13" s="78">
        <v>0</v>
      </c>
      <c r="G13" s="78">
        <v>0</v>
      </c>
      <c r="H13" s="78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78">
        <v>551160.26067999995</v>
      </c>
      <c r="P13" s="56">
        <f t="shared" si="0"/>
        <v>3.2030226885924473</v>
      </c>
    </row>
    <row r="14" spans="1:16" x14ac:dyDescent="0.25">
      <c r="A14" s="53" t="s">
        <v>90</v>
      </c>
      <c r="B14" s="54" t="s">
        <v>174</v>
      </c>
      <c r="C14" s="78">
        <v>475844.73595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78">
        <v>475844.73595</v>
      </c>
      <c r="P14" s="56">
        <f t="shared" si="0"/>
        <v>2.765332688562681</v>
      </c>
    </row>
    <row r="15" spans="1:16" x14ac:dyDescent="0.25">
      <c r="A15" s="53" t="s">
        <v>89</v>
      </c>
      <c r="B15" s="54" t="s">
        <v>209</v>
      </c>
      <c r="C15" s="78">
        <v>457232.8787</v>
      </c>
      <c r="D15" s="78">
        <v>0</v>
      </c>
      <c r="E15" s="78">
        <v>0</v>
      </c>
      <c r="F15" s="78">
        <v>0</v>
      </c>
      <c r="G15" s="78">
        <v>0</v>
      </c>
      <c r="H15" s="78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78">
        <v>457232.8787</v>
      </c>
      <c r="P15" s="56">
        <f t="shared" si="0"/>
        <v>2.6571714053543376</v>
      </c>
    </row>
    <row r="16" spans="1:16" x14ac:dyDescent="0.25">
      <c r="A16" s="53" t="s">
        <v>88</v>
      </c>
      <c r="B16" s="54" t="s">
        <v>210</v>
      </c>
      <c r="C16" s="78">
        <v>405808.01838999998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78">
        <v>405808.01838999998</v>
      </c>
      <c r="P16" s="56">
        <f t="shared" si="0"/>
        <v>2.3583200438149396</v>
      </c>
    </row>
    <row r="17" spans="1:16" x14ac:dyDescent="0.25">
      <c r="A17" s="53" t="s">
        <v>87</v>
      </c>
      <c r="B17" s="54" t="s">
        <v>211</v>
      </c>
      <c r="C17" s="78">
        <v>324208.15577000001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78">
        <v>324208.15577000001</v>
      </c>
      <c r="P17" s="56">
        <f t="shared" si="0"/>
        <v>1.8841091291248582</v>
      </c>
    </row>
    <row r="18" spans="1:16" x14ac:dyDescent="0.25">
      <c r="A18" s="53" t="s">
        <v>86</v>
      </c>
      <c r="B18" s="54" t="s">
        <v>212</v>
      </c>
      <c r="C18" s="78">
        <v>318027.20156000002</v>
      </c>
      <c r="D18" s="78">
        <v>0</v>
      </c>
      <c r="E18" s="78">
        <v>0</v>
      </c>
      <c r="F18" s="78">
        <v>0</v>
      </c>
      <c r="G18" s="78">
        <v>0</v>
      </c>
      <c r="H18" s="78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78">
        <v>318027.20156000002</v>
      </c>
      <c r="P18" s="56">
        <f t="shared" si="0"/>
        <v>1.8481890202488021</v>
      </c>
    </row>
    <row r="19" spans="1:16" x14ac:dyDescent="0.25">
      <c r="A19" s="53" t="s">
        <v>85</v>
      </c>
      <c r="B19" s="54" t="s">
        <v>213</v>
      </c>
      <c r="C19" s="78">
        <v>315358.46467000002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78">
        <v>315358.46467000002</v>
      </c>
      <c r="P19" s="56">
        <f t="shared" si="0"/>
        <v>1.8326798745095803</v>
      </c>
    </row>
    <row r="20" spans="1:16" x14ac:dyDescent="0.25">
      <c r="A20" s="53" t="s">
        <v>84</v>
      </c>
      <c r="B20" s="54" t="s">
        <v>214</v>
      </c>
      <c r="C20" s="78">
        <v>260040.23866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78">
        <v>260040.23866</v>
      </c>
      <c r="P20" s="56">
        <f t="shared" si="0"/>
        <v>1.5112025372572349</v>
      </c>
    </row>
    <row r="21" spans="1:16" x14ac:dyDescent="0.25">
      <c r="A21" s="53" t="s">
        <v>83</v>
      </c>
      <c r="B21" s="54" t="s">
        <v>215</v>
      </c>
      <c r="C21" s="78">
        <v>253516.76104000001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78">
        <v>253516.76104000001</v>
      </c>
      <c r="P21" s="56">
        <f t="shared" si="0"/>
        <v>1.4732918816529905</v>
      </c>
    </row>
    <row r="22" spans="1:16" x14ac:dyDescent="0.25">
      <c r="A22" s="53" t="s">
        <v>82</v>
      </c>
      <c r="B22" s="54" t="s">
        <v>216</v>
      </c>
      <c r="C22" s="78">
        <v>237042.87001000001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78">
        <v>237042.87001000001</v>
      </c>
      <c r="P22" s="56">
        <f t="shared" si="0"/>
        <v>1.3775552139306322</v>
      </c>
    </row>
    <row r="23" spans="1:16" x14ac:dyDescent="0.25">
      <c r="A23" s="53" t="s">
        <v>81</v>
      </c>
      <c r="B23" s="54" t="s">
        <v>217</v>
      </c>
      <c r="C23" s="78">
        <v>225398.97829999999</v>
      </c>
      <c r="D23" s="78">
        <v>0</v>
      </c>
      <c r="E23" s="78">
        <v>0</v>
      </c>
      <c r="F23" s="78">
        <v>0</v>
      </c>
      <c r="G23" s="78">
        <v>0</v>
      </c>
      <c r="H23" s="78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78">
        <v>225398.97829999999</v>
      </c>
      <c r="P23" s="56">
        <f t="shared" si="0"/>
        <v>1.3098876914488233</v>
      </c>
    </row>
    <row r="24" spans="1:16" x14ac:dyDescent="0.25">
      <c r="A24" s="53" t="s">
        <v>80</v>
      </c>
      <c r="B24" s="54" t="s">
        <v>218</v>
      </c>
      <c r="C24" s="78">
        <v>210736.30947000001</v>
      </c>
      <c r="D24" s="78">
        <v>0</v>
      </c>
      <c r="E24" s="78">
        <v>0</v>
      </c>
      <c r="F24" s="78">
        <v>0</v>
      </c>
      <c r="G24" s="78">
        <v>0</v>
      </c>
      <c r="H24" s="78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78">
        <v>210736.30947000001</v>
      </c>
      <c r="P24" s="56">
        <f t="shared" si="0"/>
        <v>1.2246767931161606</v>
      </c>
    </row>
    <row r="25" spans="1:16" x14ac:dyDescent="0.25">
      <c r="A25" s="57"/>
      <c r="B25" s="161" t="s">
        <v>79</v>
      </c>
      <c r="C25" s="16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79">
        <f>SUM(O5:O24)</f>
        <v>11340531.34756</v>
      </c>
      <c r="P25" s="59">
        <f>SUM(P5:P24)</f>
        <v>65.904568595191293</v>
      </c>
    </row>
    <row r="26" spans="1:16" ht="13.5" customHeight="1" x14ac:dyDescent="0.25">
      <c r="A26" s="57"/>
      <c r="B26" s="162" t="s">
        <v>78</v>
      </c>
      <c r="C26" s="162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79">
        <v>17207504.106759999</v>
      </c>
      <c r="P26" s="55">
        <f>O26/O$26*100</f>
        <v>100</v>
      </c>
    </row>
    <row r="27" spans="1:16" x14ac:dyDescent="0.25">
      <c r="B27" s="37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N4" sqref="N4"/>
    </sheetView>
  </sheetViews>
  <sheetFormatPr defaultColWidth="9.218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L14" sqref="L14"/>
    </sheetView>
  </sheetViews>
  <sheetFormatPr defaultColWidth="9.218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2002_2024_AYLIK_IHR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2024-02-01T18:57:34Z</dcterms:modified>
</cp:coreProperties>
</file>