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4\202402 - Şubat\dağıtım\tam\"/>
    </mc:Choice>
  </mc:AlternateContent>
  <xr:revisionPtr revIDLastSave="0" documentId="13_ncr:1_{1F16F73B-3F0F-4AA0-8DE4-2E1E37D4397A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4_AYLIK_IHR" sheetId="22" r:id="rId14"/>
  </sheets>
  <definedNames>
    <definedName name="_xlnm._FilterDatabase" localSheetId="13" hidden="1">'2002_2024_AYLIK_IHR'!$A$1:$O$84</definedName>
  </definedNames>
  <calcPr calcId="191029"/>
</workbook>
</file>

<file path=xl/calcChain.xml><?xml version="1.0" encoding="utf-8"?>
<calcChain xmlns="http://schemas.openxmlformats.org/spreadsheetml/2006/main">
  <c r="E30" i="1" l="1"/>
  <c r="E15" i="1"/>
  <c r="B45" i="1"/>
  <c r="M14" i="1"/>
  <c r="J45" i="1"/>
  <c r="I11" i="1"/>
  <c r="H46" i="1"/>
  <c r="I9" i="1"/>
  <c r="I10" i="1"/>
  <c r="I17" i="1"/>
  <c r="I18" i="1"/>
  <c r="I25" i="1"/>
  <c r="I26" i="1"/>
  <c r="I33" i="1"/>
  <c r="I34" i="1"/>
  <c r="I41" i="1"/>
  <c r="I42" i="1"/>
  <c r="I46" i="1"/>
  <c r="M8" i="1"/>
  <c r="M9" i="1"/>
  <c r="M10" i="1"/>
  <c r="M11" i="1"/>
  <c r="M12" i="1"/>
  <c r="M13" i="1"/>
  <c r="M16" i="1"/>
  <c r="M17" i="1"/>
  <c r="M18" i="1"/>
  <c r="M19" i="1"/>
  <c r="M20" i="1"/>
  <c r="M21" i="1"/>
  <c r="M24" i="1"/>
  <c r="M25" i="1"/>
  <c r="M26" i="1"/>
  <c r="M27" i="1"/>
  <c r="M28" i="1"/>
  <c r="M29" i="1"/>
  <c r="M32" i="1"/>
  <c r="M33" i="1"/>
  <c r="M34" i="1"/>
  <c r="M35" i="1"/>
  <c r="M36" i="1"/>
  <c r="M37" i="1"/>
  <c r="M40" i="1"/>
  <c r="M41" i="1"/>
  <c r="M42" i="1"/>
  <c r="M43" i="1"/>
  <c r="M44" i="1"/>
  <c r="E28" i="1"/>
  <c r="E29" i="1"/>
  <c r="E46" i="1"/>
  <c r="K45" i="1"/>
  <c r="M45" i="1" s="1"/>
  <c r="G45" i="1"/>
  <c r="I45" i="1" s="1"/>
  <c r="F45" i="1"/>
  <c r="E44" i="1" l="1"/>
  <c r="E21" i="1"/>
  <c r="E22" i="1"/>
  <c r="E38" i="1"/>
  <c r="E20" i="1"/>
  <c r="E37" i="1"/>
  <c r="E14" i="1"/>
  <c r="E36" i="1"/>
  <c r="E13" i="1"/>
  <c r="E27" i="1"/>
  <c r="E11" i="1"/>
  <c r="E43" i="1"/>
  <c r="E42" i="1"/>
  <c r="E9" i="1"/>
  <c r="C45" i="1"/>
  <c r="E45" i="1" s="1"/>
  <c r="E35" i="1"/>
  <c r="E34" i="1"/>
  <c r="E10" i="1"/>
  <c r="E33" i="1"/>
  <c r="E17" i="1"/>
  <c r="E40" i="1"/>
  <c r="E32" i="1"/>
  <c r="E24" i="1"/>
  <c r="E16" i="1"/>
  <c r="E8" i="1"/>
  <c r="E12" i="1"/>
  <c r="E19" i="1"/>
  <c r="E26" i="1"/>
  <c r="E18" i="1"/>
  <c r="E41" i="1"/>
  <c r="E25" i="1"/>
  <c r="D46" i="1"/>
  <c r="E39" i="1"/>
  <c r="E31" i="1"/>
  <c r="E23" i="1"/>
  <c r="M39" i="1"/>
  <c r="M23" i="1"/>
  <c r="M15" i="1"/>
  <c r="M31" i="1"/>
  <c r="M46" i="1"/>
  <c r="M38" i="1"/>
  <c r="M30" i="1"/>
  <c r="M22" i="1"/>
  <c r="L46" i="1"/>
  <c r="I40" i="1"/>
  <c r="I32" i="1"/>
  <c r="I24" i="1"/>
  <c r="I16" i="1"/>
  <c r="I8" i="1"/>
  <c r="I39" i="1"/>
  <c r="I31" i="1"/>
  <c r="I23" i="1"/>
  <c r="I15" i="1"/>
  <c r="I30" i="1"/>
  <c r="I13" i="1"/>
  <c r="I14" i="1"/>
  <c r="I29" i="1"/>
  <c r="I44" i="1"/>
  <c r="I36" i="1"/>
  <c r="I28" i="1"/>
  <c r="I20" i="1"/>
  <c r="I12" i="1"/>
  <c r="I38" i="1"/>
  <c r="I22" i="1"/>
  <c r="I37" i="1"/>
  <c r="I21" i="1"/>
  <c r="I43" i="1"/>
  <c r="I35" i="1"/>
  <c r="I27" i="1"/>
  <c r="I19" i="1"/>
  <c r="D45" i="1"/>
  <c r="L45" i="1"/>
  <c r="H45" i="1"/>
  <c r="A41" i="2" l="1"/>
  <c r="B41" i="2"/>
  <c r="C41" i="2"/>
  <c r="D41" i="2" s="1"/>
  <c r="F41" i="2"/>
  <c r="G41" i="2"/>
  <c r="H41" i="2" s="1"/>
  <c r="J41" i="2"/>
  <c r="K41" i="2"/>
  <c r="L41" i="2" l="1"/>
  <c r="O84" i="22"/>
  <c r="C23" i="4" l="1"/>
  <c r="O83" i="22" l="1"/>
  <c r="O82" i="22" l="1"/>
  <c r="L22" i="4" l="1"/>
  <c r="K23" i="4"/>
  <c r="M22" i="4" s="1"/>
  <c r="J23" i="4"/>
  <c r="G23" i="4"/>
  <c r="I22" i="4" s="1"/>
  <c r="F23" i="4"/>
  <c r="H22" i="4"/>
  <c r="E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J46" i="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C2" i="22"/>
  <c r="A43" i="2"/>
  <c r="A31" i="2"/>
  <c r="A32" i="2"/>
  <c r="A33" i="2"/>
  <c r="A34" i="2"/>
  <c r="A35" i="2"/>
  <c r="A36" i="2"/>
  <c r="A37" i="2"/>
  <c r="A38" i="2"/>
  <c r="A39" i="2"/>
  <c r="A40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G41" i="3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E41" i="3"/>
  <c r="G40" i="2"/>
  <c r="G39" i="2"/>
  <c r="G38" i="2"/>
  <c r="G37" i="2"/>
  <c r="G36" i="2"/>
  <c r="G35" i="2"/>
  <c r="H35" i="2" s="1"/>
  <c r="E35" i="3" s="1"/>
  <c r="G34" i="2"/>
  <c r="H34" i="2" s="1"/>
  <c r="E34" i="3" s="1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H12" i="2" s="1"/>
  <c r="E12" i="3" s="1"/>
  <c r="G11" i="2"/>
  <c r="G10" i="2"/>
  <c r="F43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H21" i="2" s="1"/>
  <c r="E21" i="3" s="1"/>
  <c r="F19" i="2"/>
  <c r="H19" i="2" s="1"/>
  <c r="E19" i="3" s="1"/>
  <c r="F17" i="2"/>
  <c r="H17" i="2" s="1"/>
  <c r="E17" i="3" s="1"/>
  <c r="F16" i="2"/>
  <c r="F15" i="2"/>
  <c r="F14" i="2"/>
  <c r="F13" i="2"/>
  <c r="F12" i="2"/>
  <c r="F11" i="2"/>
  <c r="F10" i="2"/>
  <c r="C43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C41" i="3"/>
  <c r="B40" i="2"/>
  <c r="D40" i="2" s="1"/>
  <c r="C40" i="3" s="1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D21" i="2" s="1"/>
  <c r="C21" i="3" s="1"/>
  <c r="B19" i="2"/>
  <c r="B17" i="2"/>
  <c r="B16" i="2"/>
  <c r="B15" i="2"/>
  <c r="B14" i="2"/>
  <c r="B13" i="2"/>
  <c r="B12" i="2"/>
  <c r="B11" i="2"/>
  <c r="B10" i="2"/>
  <c r="C7" i="2"/>
  <c r="B7" i="2"/>
  <c r="F6" i="2"/>
  <c r="B6" i="2"/>
  <c r="K42" i="1"/>
  <c r="J42" i="1"/>
  <c r="L42" i="1" s="1"/>
  <c r="F42" i="3" s="1"/>
  <c r="G42" i="1"/>
  <c r="F42" i="1"/>
  <c r="F42" i="2"/>
  <c r="C42" i="1"/>
  <c r="C42" i="2" s="1"/>
  <c r="B42" i="1"/>
  <c r="B42" i="2" s="1"/>
  <c r="K29" i="1"/>
  <c r="J29" i="1"/>
  <c r="J29" i="2" s="1"/>
  <c r="G29" i="1"/>
  <c r="G29" i="2" s="1"/>
  <c r="F29" i="1"/>
  <c r="C29" i="1"/>
  <c r="C29" i="2" s="1"/>
  <c r="B29" i="1"/>
  <c r="B29" i="2" s="1"/>
  <c r="K27" i="1"/>
  <c r="J27" i="1"/>
  <c r="J22" i="1" s="1"/>
  <c r="J22" i="2" s="1"/>
  <c r="G27" i="1"/>
  <c r="F27" i="1"/>
  <c r="F27" i="2" s="1"/>
  <c r="C27" i="1"/>
  <c r="B27" i="1"/>
  <c r="B27" i="2" s="1"/>
  <c r="K23" i="1"/>
  <c r="K23" i="2" s="1"/>
  <c r="J23" i="1"/>
  <c r="J23" i="2" s="1"/>
  <c r="G23" i="1"/>
  <c r="F23" i="1"/>
  <c r="F23" i="2" s="1"/>
  <c r="C23" i="1"/>
  <c r="C23" i="2" s="1"/>
  <c r="B23" i="1"/>
  <c r="K20" i="1"/>
  <c r="J20" i="1"/>
  <c r="G20" i="1"/>
  <c r="F20" i="1"/>
  <c r="F20" i="2" s="1"/>
  <c r="C20" i="1"/>
  <c r="C20" i="2" s="1"/>
  <c r="B20" i="1"/>
  <c r="B20" i="2" s="1"/>
  <c r="K18" i="1"/>
  <c r="K18" i="2" s="1"/>
  <c r="J18" i="1"/>
  <c r="J18" i="2" s="1"/>
  <c r="G18" i="1"/>
  <c r="F18" i="1"/>
  <c r="F18" i="2" s="1"/>
  <c r="C18" i="1"/>
  <c r="C18" i="2" s="1"/>
  <c r="B18" i="1"/>
  <c r="B18" i="2" s="1"/>
  <c r="K9" i="1"/>
  <c r="J9" i="1"/>
  <c r="L9" i="1" s="1"/>
  <c r="F9" i="3" s="1"/>
  <c r="G9" i="1"/>
  <c r="G9" i="2" s="1"/>
  <c r="F9" i="1"/>
  <c r="C9" i="1"/>
  <c r="C9" i="2" s="1"/>
  <c r="B9" i="1"/>
  <c r="B9" i="2"/>
  <c r="G27" i="2"/>
  <c r="K42" i="2"/>
  <c r="K20" i="2"/>
  <c r="K29" i="2"/>
  <c r="L29" i="2" s="1"/>
  <c r="G29" i="3" s="1"/>
  <c r="F46" i="2"/>
  <c r="C46" i="2"/>
  <c r="E46" i="2" s="1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56" i="22"/>
  <c r="O24" i="22" s="1"/>
  <c r="O57" i="22"/>
  <c r="O58" i="22"/>
  <c r="O59" i="22"/>
  <c r="O62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D46" i="3"/>
  <c r="B46" i="3"/>
  <c r="H43" i="1"/>
  <c r="D43" i="3" s="1"/>
  <c r="D43" i="1"/>
  <c r="B43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/>
  <c r="H28" i="1"/>
  <c r="D28" i="3" s="1"/>
  <c r="D28" i="1"/>
  <c r="B28" i="3" s="1"/>
  <c r="H27" i="1"/>
  <c r="D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H19" i="1"/>
  <c r="D19" i="3" s="1"/>
  <c r="D19" i="1"/>
  <c r="B19" i="3"/>
  <c r="H17" i="1"/>
  <c r="D17" i="3"/>
  <c r="D17" i="1"/>
  <c r="B17" i="3" s="1"/>
  <c r="H16" i="1"/>
  <c r="D16" i="3" s="1"/>
  <c r="D16" i="1"/>
  <c r="B16" i="3" s="1"/>
  <c r="H15" i="1"/>
  <c r="D15" i="3" s="1"/>
  <c r="D15" i="1"/>
  <c r="B15" i="3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D10" i="2"/>
  <c r="C10" i="3" s="1"/>
  <c r="D14" i="2"/>
  <c r="C14" i="3" s="1"/>
  <c r="D45" i="3"/>
  <c r="F46" i="3"/>
  <c r="F45" i="3"/>
  <c r="D24" i="2" l="1"/>
  <c r="C24" i="3" s="1"/>
  <c r="H38" i="2"/>
  <c r="E38" i="3" s="1"/>
  <c r="L40" i="2"/>
  <c r="G40" i="3" s="1"/>
  <c r="D17" i="2"/>
  <c r="C17" i="3" s="1"/>
  <c r="L28" i="2"/>
  <c r="G28" i="3" s="1"/>
  <c r="H36" i="2"/>
  <c r="E36" i="3" s="1"/>
  <c r="L16" i="2"/>
  <c r="G16" i="3" s="1"/>
  <c r="D34" i="2"/>
  <c r="C34" i="3" s="1"/>
  <c r="H37" i="2"/>
  <c r="E37" i="3" s="1"/>
  <c r="L34" i="2"/>
  <c r="G34" i="3" s="1"/>
  <c r="D38" i="2"/>
  <c r="C38" i="3" s="1"/>
  <c r="H24" i="2"/>
  <c r="E24" i="3" s="1"/>
  <c r="H11" i="2"/>
  <c r="E11" i="3" s="1"/>
  <c r="D9" i="2"/>
  <c r="C9" i="3" s="1"/>
  <c r="H16" i="2"/>
  <c r="E16" i="3" s="1"/>
  <c r="D16" i="2"/>
  <c r="C16" i="3" s="1"/>
  <c r="L36" i="2"/>
  <c r="G36" i="3" s="1"/>
  <c r="H14" i="2"/>
  <c r="E14" i="3" s="1"/>
  <c r="H15" i="2"/>
  <c r="E15" i="3" s="1"/>
  <c r="D15" i="2"/>
  <c r="C15" i="3" s="1"/>
  <c r="H43" i="2"/>
  <c r="E43" i="3" s="1"/>
  <c r="D19" i="2"/>
  <c r="C19" i="3" s="1"/>
  <c r="L12" i="2"/>
  <c r="G12" i="3" s="1"/>
  <c r="H32" i="2"/>
  <c r="E32" i="3" s="1"/>
  <c r="D11" i="2"/>
  <c r="C11" i="3" s="1"/>
  <c r="D28" i="2"/>
  <c r="C28" i="3" s="1"/>
  <c r="P25" i="23"/>
  <c r="D46" i="2"/>
  <c r="C46" i="3" s="1"/>
  <c r="L11" i="2"/>
  <c r="G11" i="3" s="1"/>
  <c r="L31" i="2"/>
  <c r="G31" i="3" s="1"/>
  <c r="L32" i="2"/>
  <c r="G32" i="3" s="1"/>
  <c r="H20" i="1"/>
  <c r="D20" i="3" s="1"/>
  <c r="D12" i="2"/>
  <c r="C12" i="3" s="1"/>
  <c r="L37" i="2"/>
  <c r="G37" i="3" s="1"/>
  <c r="D13" i="2"/>
  <c r="C13" i="3" s="1"/>
  <c r="L14" i="2"/>
  <c r="G14" i="3" s="1"/>
  <c r="H31" i="2"/>
  <c r="E31" i="3" s="1"/>
  <c r="G22" i="1"/>
  <c r="G22" i="2" s="1"/>
  <c r="H26" i="2"/>
  <c r="E26" i="3" s="1"/>
  <c r="D30" i="2"/>
  <c r="C30" i="3" s="1"/>
  <c r="H10" i="2"/>
  <c r="E10" i="3" s="1"/>
  <c r="H28" i="2"/>
  <c r="E28" i="3" s="1"/>
  <c r="L43" i="2"/>
  <c r="G43" i="3" s="1"/>
  <c r="D31" i="2"/>
  <c r="C31" i="3" s="1"/>
  <c r="H30" i="2"/>
  <c r="E30" i="3" s="1"/>
  <c r="L10" i="2"/>
  <c r="G10" i="3" s="1"/>
  <c r="D32" i="2"/>
  <c r="C32" i="3" s="1"/>
  <c r="H13" i="2"/>
  <c r="E13" i="3" s="1"/>
  <c r="H39" i="2"/>
  <c r="E39" i="3" s="1"/>
  <c r="L21" i="2"/>
  <c r="G21" i="3" s="1"/>
  <c r="L38" i="2"/>
  <c r="G38" i="3" s="1"/>
  <c r="H40" i="2"/>
  <c r="E40" i="3" s="1"/>
  <c r="L24" i="2"/>
  <c r="G24" i="3" s="1"/>
  <c r="L23" i="1"/>
  <c r="F23" i="3" s="1"/>
  <c r="L26" i="2"/>
  <c r="G26" i="3" s="1"/>
  <c r="O2" i="22"/>
  <c r="H42" i="1"/>
  <c r="D42" i="3" s="1"/>
  <c r="D39" i="2"/>
  <c r="C39" i="3" s="1"/>
  <c r="D37" i="2"/>
  <c r="C37" i="3" s="1"/>
  <c r="L35" i="2"/>
  <c r="G35" i="3" s="1"/>
  <c r="D35" i="2"/>
  <c r="C35" i="3" s="1"/>
  <c r="D29" i="2"/>
  <c r="C29" i="3" s="1"/>
  <c r="H27" i="2"/>
  <c r="E27" i="3" s="1"/>
  <c r="D26" i="2"/>
  <c r="C26" i="3" s="1"/>
  <c r="H23" i="1"/>
  <c r="D23" i="3" s="1"/>
  <c r="G23" i="2"/>
  <c r="H23" i="2" s="1"/>
  <c r="E23" i="3" s="1"/>
  <c r="G20" i="2"/>
  <c r="H20" i="2" s="1"/>
  <c r="E20" i="3" s="1"/>
  <c r="K8" i="1"/>
  <c r="K8" i="2" s="1"/>
  <c r="F8" i="1"/>
  <c r="F8" i="2" s="1"/>
  <c r="H18" i="1"/>
  <c r="D18" i="3" s="1"/>
  <c r="D18" i="2"/>
  <c r="C18" i="3" s="1"/>
  <c r="L17" i="2"/>
  <c r="G17" i="3" s="1"/>
  <c r="L13" i="2"/>
  <c r="G13" i="3" s="1"/>
  <c r="F9" i="2"/>
  <c r="H9" i="2" s="1"/>
  <c r="E9" i="3" s="1"/>
  <c r="D9" i="1"/>
  <c r="B9" i="3" s="1"/>
  <c r="O3" i="22"/>
  <c r="B8" i="1"/>
  <c r="B8" i="2" s="1"/>
  <c r="D20" i="2"/>
  <c r="C20" i="3" s="1"/>
  <c r="H9" i="1"/>
  <c r="D9" i="3" s="1"/>
  <c r="D20" i="1"/>
  <c r="B20" i="3" s="1"/>
  <c r="L18" i="1"/>
  <c r="F18" i="3" s="1"/>
  <c r="L29" i="1"/>
  <c r="F29" i="3" s="1"/>
  <c r="J8" i="1"/>
  <c r="J8" i="2" s="1"/>
  <c r="D27" i="1"/>
  <c r="B27" i="3" s="1"/>
  <c r="D18" i="1"/>
  <c r="B18" i="3" s="1"/>
  <c r="G42" i="2"/>
  <c r="H42" i="2" s="1"/>
  <c r="E42" i="3" s="1"/>
  <c r="J27" i="2"/>
  <c r="J42" i="2"/>
  <c r="L42" i="2" s="1"/>
  <c r="G42" i="3" s="1"/>
  <c r="D42" i="1"/>
  <c r="B42" i="3" s="1"/>
  <c r="L30" i="2"/>
  <c r="G30" i="3" s="1"/>
  <c r="D43" i="2"/>
  <c r="C43" i="3" s="1"/>
  <c r="C8" i="1"/>
  <c r="K9" i="2"/>
  <c r="D42" i="2"/>
  <c r="C42" i="3" s="1"/>
  <c r="O25" i="23"/>
  <c r="D29" i="1"/>
  <c r="B29" i="3" s="1"/>
  <c r="K22" i="1"/>
  <c r="L22" i="1" s="1"/>
  <c r="F22" i="3" s="1"/>
  <c r="D36" i="2"/>
  <c r="C36" i="3" s="1"/>
  <c r="D33" i="2"/>
  <c r="C33" i="3" s="1"/>
  <c r="H25" i="2"/>
  <c r="E25" i="3" s="1"/>
  <c r="L19" i="2"/>
  <c r="G19" i="3" s="1"/>
  <c r="G18" i="2"/>
  <c r="G8" i="1"/>
  <c r="B23" i="2"/>
  <c r="D23" i="2" s="1"/>
  <c r="C23" i="3" s="1"/>
  <c r="D23" i="1"/>
  <c r="B23" i="3" s="1"/>
  <c r="B22" i="1"/>
  <c r="F29" i="2"/>
  <c r="H29" i="2" s="1"/>
  <c r="E29" i="3" s="1"/>
  <c r="F22" i="1"/>
  <c r="H29" i="1"/>
  <c r="D29" i="3" s="1"/>
  <c r="O25" i="22"/>
  <c r="L18" i="2"/>
  <c r="G18" i="3" s="1"/>
  <c r="D25" i="2"/>
  <c r="C25" i="3" s="1"/>
  <c r="L15" i="2"/>
  <c r="G15" i="3" s="1"/>
  <c r="L25" i="2"/>
  <c r="G25" i="3" s="1"/>
  <c r="L33" i="2"/>
  <c r="G33" i="3" s="1"/>
  <c r="L39" i="2"/>
  <c r="G39" i="3" s="1"/>
  <c r="H33" i="2"/>
  <c r="E33" i="3" s="1"/>
  <c r="L23" i="2"/>
  <c r="G23" i="3" s="1"/>
  <c r="L27" i="1"/>
  <c r="F27" i="3" s="1"/>
  <c r="K27" i="2"/>
  <c r="J20" i="2"/>
  <c r="L20" i="2" s="1"/>
  <c r="G20" i="3" s="1"/>
  <c r="L20" i="1"/>
  <c r="F20" i="3" s="1"/>
  <c r="C27" i="2"/>
  <c r="C22" i="1"/>
  <c r="J9" i="2"/>
  <c r="L8" i="1" l="1"/>
  <c r="F8" i="3" s="1"/>
  <c r="J44" i="1"/>
  <c r="J44" i="2" s="1"/>
  <c r="K44" i="1"/>
  <c r="L9" i="2"/>
  <c r="G9" i="3" s="1"/>
  <c r="D8" i="1"/>
  <c r="B8" i="3" s="1"/>
  <c r="C8" i="2"/>
  <c r="D8" i="2" s="1"/>
  <c r="C8" i="3" s="1"/>
  <c r="K22" i="2"/>
  <c r="L22" i="2" s="1"/>
  <c r="G22" i="3" s="1"/>
  <c r="G8" i="2"/>
  <c r="G44" i="1"/>
  <c r="H8" i="1"/>
  <c r="D8" i="3" s="1"/>
  <c r="D27" i="2"/>
  <c r="C27" i="3" s="1"/>
  <c r="F44" i="1"/>
  <c r="H22" i="1"/>
  <c r="D22" i="3" s="1"/>
  <c r="F22" i="2"/>
  <c r="H22" i="2" s="1"/>
  <c r="E22" i="3" s="1"/>
  <c r="L8" i="2"/>
  <c r="G8" i="3" s="1"/>
  <c r="C22" i="2"/>
  <c r="D22" i="1"/>
  <c r="B22" i="3" s="1"/>
  <c r="H18" i="2"/>
  <c r="E18" i="3" s="1"/>
  <c r="L27" i="2"/>
  <c r="G27" i="3" s="1"/>
  <c r="B44" i="1"/>
  <c r="B22" i="2"/>
  <c r="C44" i="1"/>
  <c r="J45" i="2" l="1"/>
  <c r="L44" i="1"/>
  <c r="F44" i="3" s="1"/>
  <c r="K44" i="2"/>
  <c r="H44" i="1"/>
  <c r="D44" i="3" s="1"/>
  <c r="G44" i="2"/>
  <c r="I41" i="2" s="1"/>
  <c r="B45" i="2"/>
  <c r="B44" i="2"/>
  <c r="D22" i="2"/>
  <c r="C22" i="3" s="1"/>
  <c r="F45" i="2"/>
  <c r="F44" i="2"/>
  <c r="H8" i="2"/>
  <c r="E8" i="3" s="1"/>
  <c r="D44" i="1"/>
  <c r="B44" i="3" s="1"/>
  <c r="C44" i="2"/>
  <c r="E41" i="2" s="1"/>
  <c r="M27" i="2" l="1"/>
  <c r="M41" i="2"/>
  <c r="M40" i="2"/>
  <c r="M32" i="2"/>
  <c r="M15" i="2"/>
  <c r="M28" i="2"/>
  <c r="L44" i="2"/>
  <c r="G44" i="3" s="1"/>
  <c r="M34" i="2"/>
  <c r="M13" i="2"/>
  <c r="M37" i="2"/>
  <c r="M42" i="2"/>
  <c r="M43" i="2"/>
  <c r="M30" i="2"/>
  <c r="M8" i="2"/>
  <c r="M33" i="2"/>
  <c r="M12" i="2"/>
  <c r="M35" i="2"/>
  <c r="M22" i="2"/>
  <c r="M29" i="2"/>
  <c r="M36" i="2"/>
  <c r="M26" i="2"/>
  <c r="M11" i="2"/>
  <c r="M18" i="2"/>
  <c r="M9" i="2"/>
  <c r="M10" i="2"/>
  <c r="M14" i="2"/>
  <c r="M25" i="2"/>
  <c r="M38" i="2"/>
  <c r="M24" i="2"/>
  <c r="M39" i="2"/>
  <c r="M19" i="2"/>
  <c r="M31" i="2"/>
  <c r="M17" i="2"/>
  <c r="M23" i="2"/>
  <c r="M21" i="2"/>
  <c r="M16" i="2"/>
  <c r="M20" i="2"/>
  <c r="M44" i="2"/>
  <c r="I14" i="2"/>
  <c r="I30" i="2"/>
  <c r="I21" i="2"/>
  <c r="I10" i="2"/>
  <c r="I19" i="2"/>
  <c r="I20" i="2"/>
  <c r="I16" i="2"/>
  <c r="I36" i="2"/>
  <c r="I24" i="2"/>
  <c r="I22" i="2"/>
  <c r="I31" i="2"/>
  <c r="I40" i="2"/>
  <c r="I38" i="2"/>
  <c r="I13" i="2"/>
  <c r="I44" i="2"/>
  <c r="I32" i="2"/>
  <c r="I11" i="2"/>
  <c r="I27" i="2"/>
  <c r="I28" i="2"/>
  <c r="I43" i="2"/>
  <c r="I35" i="2"/>
  <c r="I37" i="2"/>
  <c r="I12" i="2"/>
  <c r="I23" i="2"/>
  <c r="H44" i="2"/>
  <c r="E44" i="3" s="1"/>
  <c r="I34" i="2"/>
  <c r="I26" i="2"/>
  <c r="I17" i="2"/>
  <c r="I25" i="2"/>
  <c r="I9" i="2"/>
  <c r="I33" i="2"/>
  <c r="I42" i="2"/>
  <c r="I15" i="2"/>
  <c r="I39" i="2"/>
  <c r="I29" i="2"/>
  <c r="I18" i="2"/>
  <c r="I8" i="2"/>
  <c r="K45" i="2"/>
  <c r="K46" i="2"/>
  <c r="E8" i="2"/>
  <c r="E30" i="2"/>
  <c r="E43" i="2"/>
  <c r="E34" i="2"/>
  <c r="E31" i="2"/>
  <c r="E26" i="2"/>
  <c r="E18" i="2"/>
  <c r="E19" i="2"/>
  <c r="E10" i="2"/>
  <c r="E14" i="2"/>
  <c r="E42" i="2"/>
  <c r="E23" i="2"/>
  <c r="E12" i="2"/>
  <c r="E44" i="2"/>
  <c r="E11" i="2"/>
  <c r="E40" i="2"/>
  <c r="E16" i="2"/>
  <c r="E21" i="2"/>
  <c r="E38" i="2"/>
  <c r="E13" i="2"/>
  <c r="E17" i="2"/>
  <c r="E35" i="2"/>
  <c r="E37" i="2"/>
  <c r="E20" i="2"/>
  <c r="E36" i="2"/>
  <c r="E32" i="2"/>
  <c r="E28" i="2"/>
  <c r="E24" i="2"/>
  <c r="D44" i="2"/>
  <c r="C44" i="3" s="1"/>
  <c r="E29" i="2"/>
  <c r="E39" i="2"/>
  <c r="E9" i="2"/>
  <c r="E15" i="2"/>
  <c r="E25" i="2"/>
  <c r="E33" i="2"/>
  <c r="E27" i="2"/>
  <c r="G46" i="2"/>
  <c r="G45" i="2"/>
  <c r="E22" i="2"/>
  <c r="H46" i="2" l="1"/>
  <c r="E46" i="3" s="1"/>
  <c r="I46" i="2"/>
  <c r="M46" i="2"/>
  <c r="L46" i="2"/>
  <c r="G46" i="3" s="1"/>
  <c r="M45" i="2"/>
  <c r="L45" i="2"/>
  <c r="G45" i="3" s="1"/>
  <c r="H45" i="2"/>
  <c r="E45" i="3" s="1"/>
  <c r="I45" i="2"/>
</calcChain>
</file>

<file path=xl/sharedStrings.xml><?xml version="1.0" encoding="utf-8"?>
<sst xmlns="http://schemas.openxmlformats.org/spreadsheetml/2006/main" count="421" uniqueCount="228">
  <si>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</si>
  <si>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</si>
  <si>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</si>
  <si>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</si>
  <si>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</si>
  <si>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</si>
  <si>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</si>
  <si>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</si>
  <si>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</si>
  <si>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</si>
  <si>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</si>
  <si>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</si>
  <si>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</si>
  <si>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</si>
  <si>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</si>
  <si>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</si>
  <si>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</si>
  <si>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</si>
  <si>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</si>
  <si>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</si>
  <si>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</si>
  <si>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</si>
  <si>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</si>
  <si>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</si>
  <si>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</si>
  <si>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</si>
  <si>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</si>
  <si>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</si>
  <si>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</si>
  <si>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</si>
  <si>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</si>
  <si>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</si>
  <si>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</si>
  <si>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</si>
  <si>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</si>
  <si>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</si>
  <si>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</si>
  <si>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</si>
  <si>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</si>
  <si>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</si>
  <si>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</si>
  <si>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</si>
  <si>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</si>
  <si>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</si>
  <si>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</si>
  <si>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</si>
  <si>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</si>
  <si>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</si>
  <si>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</si>
  <si>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</si>
  <si>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</si>
  <si>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</si>
  <si>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</si>
  <si>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</si>
  <si>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</si>
  <si>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</si>
  <si>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</si>
  <si>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</si>
  <si>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</si>
  <si>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</si>
  <si>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</si>
  <si>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</si>
  <si>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</si>
  <si>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</si>
  <si>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</si>
  <si>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</si>
  <si>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</si>
  <si>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</si>
  <si>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</si>
  <si>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</si>
  <si>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</si>
  <si>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</si>
  <si>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</si>
  <si>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</si>
  <si>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</si>
  <si>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</si>
  <si>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</si>
  <si>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</si>
  <si>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</si>
  <si>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</si>
  <si>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</si>
  <si>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</si>
  <si>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</si>
  <si>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</si>
  <si>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</si>
  <si>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</si>
  <si>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</si>
  <si>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</si>
  <si>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</si>
  <si>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</si>
  <si>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</si>
  <si>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</si>
  <si>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</si>
  <si>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</si>
  <si>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</si>
  <si>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</si>
  <si>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</si>
  <si>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</si>
  <si>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</si>
  <si>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</si>
  <si>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</si>
  <si>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</si>
  <si>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</si>
  <si>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</si>
  <si>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</si>
  <si>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</si>
  <si>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</si>
  <si>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</si>
  <si>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</si>
  <si>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</si>
  <si>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</si>
  <si>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</si>
  <si>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</si>
  <si>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</si>
  <si>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</si>
  <si>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</si>
  <si>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</si>
  <si>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Değişim    ('24/'23)</t>
  </si>
  <si>
    <t xml:space="preserve"> Pay(24)  (%)</t>
  </si>
  <si>
    <t>OCAK  (2024/2023)</t>
  </si>
  <si>
    <t>SON 12 AYLIK
(2024/2023)</t>
  </si>
  <si>
    <t>2024 YILI İHRACATIMIZDA İLK 20 ÜLKE (1.000 $)</t>
  </si>
  <si>
    <t>1 - 29 ŞUBAT İHRACAT RAKAMLARI</t>
  </si>
  <si>
    <t xml:space="preserve">SEKTÖREL BAZDA İHRACAT RAKAMLARI -1.000 $ </t>
  </si>
  <si>
    <t>1 - 29 ŞUBAT</t>
  </si>
  <si>
    <t>1 OCAK  -  29 ŞUBAT</t>
  </si>
  <si>
    <t>2022 - 2023</t>
  </si>
  <si>
    <t>2023 - 2024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</si>
  <si>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</si>
  <si>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</si>
  <si>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</si>
  <si>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</si>
  <si>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</si>
  <si>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</si>
  <si>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</si>
  <si>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</si>
  <si>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</si>
  <si>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</si>
  <si>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</si>
  <si>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</si>
  <si>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</si>
  <si>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</si>
  <si>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</si>
  <si>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</si>
  <si>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</si>
  <si>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</si>
  <si>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</si>
  <si>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</si>
  <si>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</si>
  <si>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</si>
  <si>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</si>
  <si>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</si>
  <si>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</si>
  <si>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</si>
  <si>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</si>
  <si>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2023  1 - 29 ŞUBAT</t>
  </si>
  <si>
    <t>2024  1 - 29 ŞUBAT</t>
  </si>
  <si>
    <t>CEBELİTARIK</t>
  </si>
  <si>
    <t>MAKAO</t>
  </si>
  <si>
    <t>DOMİNİK</t>
  </si>
  <si>
    <t>COOK ADALARI</t>
  </si>
  <si>
    <t>PAPUA YENİ GİNE</t>
  </si>
  <si>
    <t>KÜBA</t>
  </si>
  <si>
    <t>BURUNDİ</t>
  </si>
  <si>
    <t>KONGO DEMOKRATİK CUMHURİYETİ</t>
  </si>
  <si>
    <t>JAMAİKA</t>
  </si>
  <si>
    <t>GAZİANTEP SERBEST BÖLGESİ</t>
  </si>
  <si>
    <t>ALMANYA</t>
  </si>
  <si>
    <t>ABD</t>
  </si>
  <si>
    <t>İTALYA</t>
  </si>
  <si>
    <t>BİRLEŞİK KRALLIK</t>
  </si>
  <si>
    <t>IRAK</t>
  </si>
  <si>
    <t>FRANSA</t>
  </si>
  <si>
    <t>İSPANYA</t>
  </si>
  <si>
    <t>ROMANYA</t>
  </si>
  <si>
    <t>RUSYA FEDERASYONU</t>
  </si>
  <si>
    <t>HOLLANDA</t>
  </si>
  <si>
    <t>İSTANBUL</t>
  </si>
  <si>
    <t>KOCAELI</t>
  </si>
  <si>
    <t>BURSA</t>
  </si>
  <si>
    <t>İZMIR</t>
  </si>
  <si>
    <t>ANKARA</t>
  </si>
  <si>
    <t>GAZIANTEP</t>
  </si>
  <si>
    <t>SAKARYA</t>
  </si>
  <si>
    <t>MANISA</t>
  </si>
  <si>
    <t>DENIZLI</t>
  </si>
  <si>
    <t>KONYA</t>
  </si>
  <si>
    <t>MUŞ</t>
  </si>
  <si>
    <t>TUNCELI</t>
  </si>
  <si>
    <t>YALOVA</t>
  </si>
  <si>
    <t>ÇORUM</t>
  </si>
  <si>
    <t>ERZURUM</t>
  </si>
  <si>
    <t>HATAY</t>
  </si>
  <si>
    <t>AĞRI</t>
  </si>
  <si>
    <t>BARTIN</t>
  </si>
  <si>
    <t>KIRIKKALE</t>
  </si>
  <si>
    <t>MALATYA</t>
  </si>
  <si>
    <t>İMMİB</t>
  </si>
  <si>
    <t>UİB</t>
  </si>
  <si>
    <t>OAİB</t>
  </si>
  <si>
    <t>İTKİB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</si>
  <si>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</si>
  <si>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</si>
  <si>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</si>
  <si>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</si>
  <si>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</si>
  <si>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</si>
  <si>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</si>
  <si>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</si>
  <si>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</si>
  <si>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HİZMET</t>
  </si>
  <si>
    <t>POLONYA</t>
  </si>
  <si>
    <t>BAE</t>
  </si>
  <si>
    <t>İSRAİL</t>
  </si>
  <si>
    <t>BELÇİKA</t>
  </si>
  <si>
    <t>BULGARİSTAN</t>
  </si>
  <si>
    <t>MISIR</t>
  </si>
  <si>
    <t>ÇİN</t>
  </si>
  <si>
    <t>FAS</t>
  </si>
  <si>
    <t>UKRAYNA</t>
  </si>
  <si>
    <t>SUUDİ ARABİSTAN</t>
  </si>
  <si>
    <t>2024 İHRACAT RAKAMLARI - TL</t>
  </si>
  <si>
    <t>OCAK-ŞUBAT (2024/2023)</t>
  </si>
  <si>
    <t>İhracatçı Birlikleri Kaydından Muaf İhracat ile Antrepo ve Serbest Bölgeler Farkı</t>
  </si>
  <si>
    <t>GENEL İHRACAT TOPLAMI</t>
  </si>
  <si>
    <t>1 Mart - 29 Şubat</t>
  </si>
  <si>
    <t>1 Ocak - 29 Şubat</t>
  </si>
  <si>
    <t>1 Şubat - 29 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</si>
</sst>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1"/>
      <color theme="1"/>
      <name val="Calibri"/>
      <family val="2"/>
      <scheme val="minor"/>
    </font>
    <font>
      <b/>
      <sz val="16"/>
      <color indexed="8"/>
      <name val="Arial"/>
      <family val="2"/>
      <charset val="162"/>
    </font>
    <font>
      <sz val="16"/>
      <color theme="1"/>
      <name val="Arial"/>
      <family val="2"/>
      <charset val="162"/>
    </font>
    <font>
      <b/>
      <sz val="8"/>
      <color rgb="FFFF000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8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6" borderId="0" applyNumberFormat="0" applyBorder="0" applyAlignment="0" applyProtection="0"/>
    <xf numFmtId="0" fontId="40" fillId="29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27" borderId="0" applyNumberFormat="0" applyBorder="0" applyAlignment="0" applyProtection="0"/>
    <xf numFmtId="0" fontId="40" fillId="31" borderId="0" applyNumberFormat="0" applyBorder="0" applyAlignment="0" applyProtection="0"/>
    <xf numFmtId="0" fontId="40" fillId="30" borderId="0" applyNumberFormat="0" applyBorder="0" applyAlignment="0" applyProtection="0"/>
    <xf numFmtId="0" fontId="40" fillId="32" borderId="0" applyNumberFormat="0" applyBorder="0" applyAlignment="0" applyProtection="0"/>
    <xf numFmtId="0" fontId="40" fillId="31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" fillId="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" fillId="8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" fillId="11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" fillId="14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" fillId="17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" fillId="20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" fillId="6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" fillId="9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" fillId="12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" fillId="1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" fillId="18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" fillId="2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15" fillId="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15" fillId="10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15" fillId="13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1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15" fillId="19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15" fillId="22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5" fillId="0" borderId="23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8" fillId="0" borderId="26" applyNumberFormat="0" applyFill="0" applyAlignment="0" applyProtection="0"/>
    <xf numFmtId="0" fontId="48" fillId="0" borderId="0" applyNumberFormat="0" applyFill="0" applyBorder="0" applyAlignment="0" applyProtection="0"/>
    <xf numFmtId="0" fontId="49" fillId="39" borderId="27" applyNumberFormat="0" applyAlignment="0" applyProtection="0"/>
    <xf numFmtId="0" fontId="49" fillId="39" borderId="27" applyNumberFormat="0" applyAlignment="0" applyProtection="0"/>
    <xf numFmtId="0" fontId="50" fillId="40" borderId="28" applyNumberFormat="0" applyAlignment="0" applyProtection="0"/>
    <xf numFmtId="0" fontId="50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1" fillId="39" borderId="29" applyNumberFormat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2" fillId="31" borderId="27" applyNumberFormat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6" fillId="0" borderId="1" applyNumberFormat="0" applyFill="0" applyAlignment="0" applyProtection="0"/>
    <xf numFmtId="0" fontId="46" fillId="0" borderId="24" applyNumberFormat="0" applyFill="0" applyAlignment="0" applyProtection="0"/>
    <xf numFmtId="0" fontId="7" fillId="0" borderId="2" applyNumberFormat="0" applyFill="0" applyAlignment="0" applyProtection="0"/>
    <xf numFmtId="0" fontId="47" fillId="0" borderId="25" applyNumberFormat="0" applyFill="0" applyAlignment="0" applyProtection="0"/>
    <xf numFmtId="0" fontId="8" fillId="0" borderId="3" applyNumberFormat="0" applyFill="0" applyAlignment="0" applyProtection="0"/>
    <xf numFmtId="0" fontId="48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" fillId="2" borderId="4" applyNumberFormat="0" applyAlignment="0" applyProtection="0"/>
    <xf numFmtId="0" fontId="52" fillId="31" borderId="27" applyNumberFormat="0" applyAlignment="0" applyProtection="0"/>
    <xf numFmtId="0" fontId="52" fillId="31" borderId="27" applyNumberFormat="0" applyAlignment="0" applyProtection="0"/>
    <xf numFmtId="0" fontId="11" fillId="0" borderId="6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8" fillId="0" borderId="0"/>
    <xf numFmtId="0" fontId="40" fillId="0" borderId="0"/>
    <xf numFmtId="0" fontId="40" fillId="0" borderId="0"/>
    <xf numFmtId="0" fontId="28" fillId="0" borderId="0"/>
    <xf numFmtId="0" fontId="4" fillId="0" borderId="0"/>
    <xf numFmtId="0" fontId="40" fillId="0" borderId="0"/>
    <xf numFmtId="0" fontId="40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1" fillId="39" borderId="29" applyNumberFormat="0" applyAlignment="0" applyProtection="0"/>
    <xf numFmtId="0" fontId="51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5" fillId="0" borderId="31" applyNumberFormat="0" applyFill="0" applyAlignment="0" applyProtection="0"/>
    <xf numFmtId="0" fontId="14" fillId="0" borderId="8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6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" fillId="5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" fillId="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" fillId="11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" fillId="14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" fillId="1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" fillId="2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" fillId="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" fillId="9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" fillId="12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" fillId="15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" fillId="18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" fillId="21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9" fillId="39" borderId="27" applyNumberFormat="0" applyAlignment="0" applyProtection="0"/>
    <xf numFmtId="0" fontId="49" fillId="39" borderId="27" applyNumberFormat="0" applyAlignment="0" applyProtection="0"/>
    <xf numFmtId="0" fontId="49" fillId="39" borderId="27" applyNumberFormat="0" applyAlignment="0" applyProtection="0"/>
    <xf numFmtId="0" fontId="50" fillId="40" borderId="28" applyNumberFormat="0" applyAlignment="0" applyProtection="0"/>
    <xf numFmtId="0" fontId="50" fillId="40" borderId="28" applyNumberFormat="0" applyAlignment="0" applyProtection="0"/>
    <xf numFmtId="0" fontId="50" fillId="40" borderId="28" applyNumberFormat="0" applyAlignment="0" applyProtection="0"/>
    <xf numFmtId="165" fontId="16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49" fillId="39" borderId="27" applyNumberFormat="0" applyAlignment="0" applyProtection="0"/>
    <xf numFmtId="0" fontId="52" fillId="31" borderId="27" applyNumberFormat="0" applyAlignment="0" applyProtection="0"/>
    <xf numFmtId="0" fontId="52" fillId="31" borderId="27" applyNumberFormat="0" applyAlignment="0" applyProtection="0"/>
    <xf numFmtId="0" fontId="52" fillId="31" borderId="27" applyNumberFormat="0" applyAlignment="0" applyProtection="0"/>
    <xf numFmtId="0" fontId="50" fillId="40" borderId="28" applyNumberFormat="0" applyAlignment="0" applyProtection="0"/>
    <xf numFmtId="0" fontId="53" fillId="41" borderId="0" applyNumberFormat="0" applyBorder="0" applyAlignment="0" applyProtection="0"/>
    <xf numFmtId="0" fontId="44" fillId="38" borderId="0" applyNumberFormat="0" applyBorder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6" fillId="0" borderId="0"/>
    <xf numFmtId="0" fontId="40" fillId="0" borderId="0"/>
    <xf numFmtId="0" fontId="40" fillId="0" borderId="0"/>
    <xf numFmtId="0" fontId="16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2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4" fillId="31" borderId="0" applyNumberFormat="0" applyBorder="0" applyAlignment="0" applyProtection="0"/>
    <xf numFmtId="0" fontId="51" fillId="39" borderId="29" applyNumberFormat="0" applyAlignment="0" applyProtection="0"/>
    <xf numFmtId="0" fontId="51" fillId="39" borderId="29" applyNumberFormat="0" applyAlignment="0" applyProtection="0"/>
    <xf numFmtId="0" fontId="51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165" fontId="16" fillId="0" borderId="0" applyFont="0" applyFill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" fillId="0" borderId="0"/>
    <xf numFmtId="0" fontId="80" fillId="0" borderId="0"/>
  </cellStyleXfs>
  <cellXfs count="163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0" fillId="0" borderId="0" xfId="0" applyFont="1" applyFill="1" applyBorder="1"/>
    <xf numFmtId="0" fontId="29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164" fontId="17" fillId="0" borderId="0" xfId="1" applyFont="1" applyFill="1" applyBorder="1"/>
    <xf numFmtId="0" fontId="35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0" fontId="16" fillId="0" borderId="0" xfId="0" applyFont="1"/>
    <xf numFmtId="49" fontId="57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0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3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59" fillId="0" borderId="10" xfId="0" applyNumberFormat="1" applyFont="1" applyFill="1" applyBorder="1"/>
    <xf numFmtId="49" fontId="59" fillId="0" borderId="9" xfId="0" applyNumberFormat="1" applyFont="1" applyFill="1" applyBorder="1"/>
    <xf numFmtId="4" fontId="60" fillId="0" borderId="9" xfId="0" applyNumberFormat="1" applyFont="1" applyFill="1" applyBorder="1"/>
    <xf numFmtId="4" fontId="60" fillId="0" borderId="12" xfId="0" applyNumberFormat="1" applyFont="1" applyFill="1" applyBorder="1"/>
    <xf numFmtId="0" fontId="16" fillId="0" borderId="0" xfId="0" applyFont="1" applyFill="1" applyBorder="1"/>
    <xf numFmtId="3" fontId="35" fillId="0" borderId="0" xfId="0" applyNumberFormat="1" applyFont="1" applyFill="1" applyBorder="1" applyAlignment="1">
      <alignment horizontal="center"/>
    </xf>
    <xf numFmtId="4" fontId="60" fillId="0" borderId="13" xfId="0" applyNumberFormat="1" applyFont="1" applyFill="1" applyBorder="1"/>
    <xf numFmtId="0" fontId="35" fillId="0" borderId="0" xfId="0" applyFont="1" applyFill="1" applyBorder="1" applyAlignment="1">
      <alignment horizontal="center"/>
    </xf>
    <xf numFmtId="49" fontId="58" fillId="42" borderId="9" xfId="0" applyNumberFormat="1" applyFont="1" applyFill="1" applyBorder="1" applyAlignment="1">
      <alignment horizontal="center"/>
    </xf>
    <xf numFmtId="0" fontId="58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6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0" fillId="0" borderId="9" xfId="0" applyNumberFormat="1" applyFont="1" applyFill="1" applyBorder="1" applyAlignment="1">
      <alignment horizontal="right"/>
    </xf>
    <xf numFmtId="3" fontId="60" fillId="0" borderId="9" xfId="0" applyNumberFormat="1" applyFont="1" applyFill="1" applyBorder="1" applyAlignment="1">
      <alignment horizontal="right"/>
    </xf>
    <xf numFmtId="0" fontId="31" fillId="0" borderId="9" xfId="0" applyFont="1" applyFill="1" applyBorder="1"/>
    <xf numFmtId="0" fontId="31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1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1" fillId="0" borderId="0" xfId="0" applyFont="1" applyFill="1"/>
    <xf numFmtId="0" fontId="62" fillId="0" borderId="0" xfId="0" applyFont="1" applyFill="1"/>
    <xf numFmtId="0" fontId="61" fillId="0" borderId="9" xfId="0" applyFont="1" applyFill="1" applyBorder="1" applyAlignment="1">
      <alignment wrapText="1"/>
    </xf>
    <xf numFmtId="0" fontId="69" fillId="0" borderId="9" xfId="0" applyFont="1" applyFill="1" applyBorder="1" applyAlignment="1">
      <alignment wrapText="1"/>
    </xf>
    <xf numFmtId="0" fontId="64" fillId="0" borderId="9" xfId="2" applyFont="1" applyFill="1" applyBorder="1" applyAlignment="1">
      <alignment horizontal="center"/>
    </xf>
    <xf numFmtId="1" fontId="64" fillId="0" borderId="9" xfId="2" applyNumberFormat="1" applyFont="1" applyFill="1" applyBorder="1" applyAlignment="1">
      <alignment horizontal="center"/>
    </xf>
    <xf numFmtId="0" fontId="71" fillId="0" borderId="9" xfId="0" applyFont="1" applyFill="1" applyBorder="1"/>
    <xf numFmtId="3" fontId="64" fillId="0" borderId="9" xfId="0" applyNumberFormat="1" applyFont="1" applyFill="1" applyBorder="1" applyAlignment="1">
      <alignment horizontal="center"/>
    </xf>
    <xf numFmtId="4" fontId="64" fillId="0" borderId="9" xfId="0" applyNumberFormat="1" applyFont="1" applyFill="1" applyBorder="1" applyAlignment="1">
      <alignment horizontal="center"/>
    </xf>
    <xf numFmtId="0" fontId="64" fillId="0" borderId="9" xfId="0" applyFont="1" applyFill="1" applyBorder="1"/>
    <xf numFmtId="2" fontId="64" fillId="0" borderId="9" xfId="0" applyNumberFormat="1" applyFont="1" applyFill="1" applyBorder="1" applyAlignment="1">
      <alignment horizontal="center"/>
    </xf>
    <xf numFmtId="0" fontId="6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0" fontId="69" fillId="0" borderId="9" xfId="0" applyFont="1" applyFill="1" applyBorder="1"/>
    <xf numFmtId="3" fontId="70" fillId="0" borderId="9" xfId="0" applyNumberFormat="1" applyFont="1" applyFill="1" applyBorder="1" applyAlignment="1">
      <alignment horizontal="center"/>
    </xf>
    <xf numFmtId="2" fontId="70" fillId="0" borderId="9" xfId="0" applyNumberFormat="1" applyFont="1" applyFill="1" applyBorder="1" applyAlignment="1">
      <alignment horizontal="center"/>
    </xf>
    <xf numFmtId="1" fontId="70" fillId="0" borderId="9" xfId="0" applyNumberFormat="1" applyFont="1" applyFill="1" applyBorder="1" applyAlignment="1">
      <alignment horizontal="center"/>
    </xf>
    <xf numFmtId="2" fontId="70" fillId="0" borderId="9" xfId="0" applyNumberFormat="1" applyFont="1" applyFill="1" applyBorder="1" applyAlignment="1">
      <alignment horizontal="center" wrapText="1"/>
    </xf>
    <xf numFmtId="166" fontId="64" fillId="0" borderId="9" xfId="0" applyNumberFormat="1" applyFont="1" applyFill="1" applyBorder="1" applyAlignment="1">
      <alignment horizontal="center"/>
    </xf>
    <xf numFmtId="166" fontId="72" fillId="0" borderId="9" xfId="0" applyNumberFormat="1" applyFont="1" applyFill="1" applyBorder="1" applyAlignment="1">
      <alignment horizontal="center"/>
    </xf>
    <xf numFmtId="0" fontId="61" fillId="0" borderId="9" xfId="2" applyFont="1" applyFill="1" applyBorder="1"/>
    <xf numFmtId="0" fontId="73" fillId="0" borderId="9" xfId="0" applyFont="1" applyFill="1" applyBorder="1"/>
    <xf numFmtId="166" fontId="69" fillId="0" borderId="9" xfId="0" applyNumberFormat="1" applyFont="1" applyFill="1" applyBorder="1" applyAlignment="1">
      <alignment horizontal="center"/>
    </xf>
    <xf numFmtId="49" fontId="74" fillId="0" borderId="14" xfId="0" applyNumberFormat="1" applyFont="1" applyFill="1" applyBorder="1" applyAlignment="1">
      <alignment horizontal="center"/>
    </xf>
    <xf numFmtId="49" fontId="74" fillId="0" borderId="15" xfId="0" applyNumberFormat="1" applyFont="1" applyFill="1" applyBorder="1" applyAlignment="1">
      <alignment horizontal="center"/>
    </xf>
    <xf numFmtId="0" fontId="74" fillId="0" borderId="16" xfId="0" applyFont="1" applyFill="1" applyBorder="1" applyAlignment="1">
      <alignment horizontal="center"/>
    </xf>
    <xf numFmtId="0" fontId="75" fillId="0" borderId="17" xfId="0" applyFont="1" applyFill="1" applyBorder="1"/>
    <xf numFmtId="3" fontId="75" fillId="0" borderId="18" xfId="0" applyNumberFormat="1" applyFont="1" applyFill="1" applyBorder="1" applyAlignment="1">
      <alignment horizontal="right"/>
    </xf>
    <xf numFmtId="0" fontId="76" fillId="0" borderId="17" xfId="0" applyFont="1" applyFill="1" applyBorder="1"/>
    <xf numFmtId="3" fontId="76" fillId="0" borderId="0" xfId="0" applyNumberFormat="1" applyFont="1" applyFill="1" applyBorder="1" applyAlignment="1">
      <alignment horizontal="right"/>
    </xf>
    <xf numFmtId="3" fontId="75" fillId="0" borderId="19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3" fontId="75" fillId="0" borderId="0" xfId="0" applyNumberFormat="1" applyFont="1" applyFill="1" applyBorder="1" applyAlignment="1">
      <alignment horizontal="right"/>
    </xf>
    <xf numFmtId="0" fontId="78" fillId="0" borderId="0" xfId="0" applyFont="1" applyFill="1"/>
    <xf numFmtId="0" fontId="79" fillId="0" borderId="20" xfId="0" applyFont="1" applyFill="1" applyBorder="1" applyAlignment="1">
      <alignment horizontal="center"/>
    </xf>
    <xf numFmtId="3" fontId="79" fillId="0" borderId="21" xfId="0" applyNumberFormat="1" applyFont="1" applyFill="1" applyBorder="1" applyAlignment="1">
      <alignment horizontal="right"/>
    </xf>
    <xf numFmtId="3" fontId="79" fillId="0" borderId="22" xfId="0" applyNumberFormat="1" applyFont="1" applyFill="1" applyBorder="1" applyAlignment="1">
      <alignment horizontal="right"/>
    </xf>
    <xf numFmtId="0" fontId="61" fillId="43" borderId="0" xfId="0" applyFont="1" applyFill="1"/>
    <xf numFmtId="3" fontId="61" fillId="43" borderId="0" xfId="0" applyNumberFormat="1" applyFont="1" applyFill="1"/>
    <xf numFmtId="49" fontId="65" fillId="43" borderId="9" xfId="0" applyNumberFormat="1" applyFont="1" applyFill="1" applyBorder="1" applyAlignment="1">
      <alignment horizontal="left"/>
    </xf>
    <xf numFmtId="3" fontId="65" fillId="43" borderId="9" xfId="0" applyNumberFormat="1" applyFont="1" applyFill="1" applyBorder="1" applyAlignment="1">
      <alignment horizontal="right"/>
    </xf>
    <xf numFmtId="49" fontId="65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/>
    <xf numFmtId="3" fontId="67" fillId="43" borderId="9" xfId="0" applyNumberFormat="1" applyFont="1" applyFill="1" applyBorder="1" applyAlignment="1">
      <alignment horizontal="right"/>
    </xf>
    <xf numFmtId="49" fontId="66" fillId="43" borderId="32" xfId="0" applyNumberFormat="1" applyFont="1" applyFill="1" applyBorder="1"/>
    <xf numFmtId="168" fontId="67" fillId="43" borderId="0" xfId="170" applyNumberFormat="1" applyFont="1" applyFill="1" applyBorder="1"/>
    <xf numFmtId="49" fontId="66" fillId="43" borderId="0" xfId="0" applyNumberFormat="1" applyFont="1" applyFill="1" applyBorder="1"/>
    <xf numFmtId="0" fontId="62" fillId="43" borderId="0" xfId="0" applyFont="1" applyFill="1"/>
    <xf numFmtId="3" fontId="67" fillId="43" borderId="9" xfId="0" applyNumberFormat="1" applyFont="1" applyFill="1" applyBorder="1"/>
    <xf numFmtId="168" fontId="67" fillId="43" borderId="9" xfId="170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63" fillId="43" borderId="9" xfId="2" applyFont="1" applyFill="1" applyBorder="1" applyAlignment="1">
      <alignment horizontal="center"/>
    </xf>
    <xf numFmtId="0" fontId="69" fillId="0" borderId="9" xfId="2" applyFont="1" applyFill="1" applyBorder="1" applyAlignment="1">
      <alignment horizontal="center" vertical="center"/>
    </xf>
    <xf numFmtId="0" fontId="68" fillId="0" borderId="10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68" fillId="0" borderId="12" xfId="0" applyFont="1" applyFill="1" applyBorder="1" applyAlignment="1">
      <alignment horizontal="center" vertical="center"/>
    </xf>
    <xf numFmtId="0" fontId="69" fillId="0" borderId="9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3" fontId="3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81" fillId="0" borderId="9" xfId="2" applyFont="1" applyFill="1" applyBorder="1" applyAlignment="1">
      <alignment vertical="center"/>
    </xf>
    <xf numFmtId="3" fontId="81" fillId="44" borderId="9" xfId="2" applyNumberFormat="1" applyFont="1" applyFill="1" applyBorder="1" applyAlignment="1">
      <alignment horizontal="center" vertical="center"/>
    </xf>
    <xf numFmtId="166" fontId="82" fillId="0" borderId="9" xfId="336" applyNumberFormat="1" applyFont="1" applyBorder="1" applyAlignment="1">
      <alignment horizontal="center" vertical="center"/>
    </xf>
    <xf numFmtId="166" fontId="81" fillId="0" borderId="9" xfId="2" applyNumberFormat="1" applyFont="1" applyFill="1" applyBorder="1" applyAlignment="1">
      <alignment horizontal="center" vertical="center"/>
    </xf>
    <xf numFmtId="3" fontId="83" fillId="0" borderId="21" xfId="0" applyNumberFormat="1" applyFont="1" applyFill="1" applyBorder="1" applyAlignment="1">
      <alignment horizontal="right"/>
    </xf>
  </cellXfs>
  <cellStyles count="338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 6" xfId="337" xr:uid="{00000000-0005-0000-0000-0000FF000000}"/>
    <cellStyle name="Normal_MAYIS_2009_İHRACAT_RAKAMLARI" xfId="2" xr:uid="{00000000-0005-0000-0000-000000010000}"/>
    <cellStyle name="Not 2" xfId="132" xr:uid="{00000000-0005-0000-0000-000001010000}"/>
    <cellStyle name="Not 3" xfId="295" xr:uid="{00000000-0005-0000-0000-000002010000}"/>
    <cellStyle name="Note 2" xfId="133" xr:uid="{00000000-0005-0000-0000-000003010000}"/>
    <cellStyle name="Note 2 2" xfId="134" xr:uid="{00000000-0005-0000-0000-000004010000}"/>
    <cellStyle name="Note 2 2 2" xfId="135" xr:uid="{00000000-0005-0000-0000-000005010000}"/>
    <cellStyle name="Note 2 2 2 2" xfId="136" xr:uid="{00000000-0005-0000-0000-000006010000}"/>
    <cellStyle name="Note 2 2 2 2 2" xfId="296" xr:uid="{00000000-0005-0000-0000-000007010000}"/>
    <cellStyle name="Note 2 2 2 3" xfId="297" xr:uid="{00000000-0005-0000-0000-000008010000}"/>
    <cellStyle name="Note 2 2 3" xfId="137" xr:uid="{00000000-0005-0000-0000-000009010000}"/>
    <cellStyle name="Note 2 2 3 2" xfId="138" xr:uid="{00000000-0005-0000-0000-00000A010000}"/>
    <cellStyle name="Note 2 2 3 2 2" xfId="139" xr:uid="{00000000-0005-0000-0000-00000B010000}"/>
    <cellStyle name="Note 2 2 3 2 2 2" xfId="298" xr:uid="{00000000-0005-0000-0000-00000C010000}"/>
    <cellStyle name="Note 2 2 3 2 3" xfId="299" xr:uid="{00000000-0005-0000-0000-00000D010000}"/>
    <cellStyle name="Note 2 2 3 3" xfId="140" xr:uid="{00000000-0005-0000-0000-00000E010000}"/>
    <cellStyle name="Note 2 2 3 3 2" xfId="141" xr:uid="{00000000-0005-0000-0000-00000F010000}"/>
    <cellStyle name="Note 2 2 3 3 2 2" xfId="300" xr:uid="{00000000-0005-0000-0000-000010010000}"/>
    <cellStyle name="Note 2 2 3 3 3" xfId="301" xr:uid="{00000000-0005-0000-0000-000011010000}"/>
    <cellStyle name="Note 2 2 3 4" xfId="302" xr:uid="{00000000-0005-0000-0000-000012010000}"/>
    <cellStyle name="Note 2 2 4" xfId="142" xr:uid="{00000000-0005-0000-0000-000013010000}"/>
    <cellStyle name="Note 2 2 4 2" xfId="143" xr:uid="{00000000-0005-0000-0000-000014010000}"/>
    <cellStyle name="Note 2 2 4 2 2" xfId="303" xr:uid="{00000000-0005-0000-0000-000015010000}"/>
    <cellStyle name="Note 2 2 4 3" xfId="304" xr:uid="{00000000-0005-0000-0000-000016010000}"/>
    <cellStyle name="Note 2 2 5" xfId="305" xr:uid="{00000000-0005-0000-0000-000017010000}"/>
    <cellStyle name="Note 2 2 6" xfId="306" xr:uid="{00000000-0005-0000-0000-000018010000}"/>
    <cellStyle name="Note 2 3" xfId="144" xr:uid="{00000000-0005-0000-0000-000019010000}"/>
    <cellStyle name="Note 2 3 2" xfId="145" xr:uid="{00000000-0005-0000-0000-00001A010000}"/>
    <cellStyle name="Note 2 3 2 2" xfId="146" xr:uid="{00000000-0005-0000-0000-00001B010000}"/>
    <cellStyle name="Note 2 3 2 2 2" xfId="307" xr:uid="{00000000-0005-0000-0000-00001C010000}"/>
    <cellStyle name="Note 2 3 2 3" xfId="308" xr:uid="{00000000-0005-0000-0000-00001D010000}"/>
    <cellStyle name="Note 2 3 3" xfId="147" xr:uid="{00000000-0005-0000-0000-00001E010000}"/>
    <cellStyle name="Note 2 3 3 2" xfId="148" xr:uid="{00000000-0005-0000-0000-00001F010000}"/>
    <cellStyle name="Note 2 3 3 2 2" xfId="309" xr:uid="{00000000-0005-0000-0000-000020010000}"/>
    <cellStyle name="Note 2 3 3 3" xfId="310" xr:uid="{00000000-0005-0000-0000-000021010000}"/>
    <cellStyle name="Note 2 3 4" xfId="311" xr:uid="{00000000-0005-0000-0000-000022010000}"/>
    <cellStyle name="Note 2 4" xfId="149" xr:uid="{00000000-0005-0000-0000-000023010000}"/>
    <cellStyle name="Note 2 4 2" xfId="150" xr:uid="{00000000-0005-0000-0000-000024010000}"/>
    <cellStyle name="Note 2 4 2 2" xfId="312" xr:uid="{00000000-0005-0000-0000-000025010000}"/>
    <cellStyle name="Note 2 4 3" xfId="313" xr:uid="{00000000-0005-0000-0000-000026010000}"/>
    <cellStyle name="Note 2 5" xfId="314" xr:uid="{00000000-0005-0000-0000-000027010000}"/>
    <cellStyle name="Note 3" xfId="151" xr:uid="{00000000-0005-0000-0000-000028010000}"/>
    <cellStyle name="Note 3 2" xfId="315" xr:uid="{00000000-0005-0000-0000-000029010000}"/>
    <cellStyle name="Nötr 2" xfId="316" xr:uid="{00000000-0005-0000-0000-00002A010000}"/>
    <cellStyle name="Output" xfId="152" xr:uid="{00000000-0005-0000-0000-00002B010000}"/>
    <cellStyle name="Output 2" xfId="153" xr:uid="{00000000-0005-0000-0000-00002C010000}"/>
    <cellStyle name="Output 2 2" xfId="154" xr:uid="{00000000-0005-0000-0000-00002D010000}"/>
    <cellStyle name="Output 2 2 2" xfId="317" xr:uid="{00000000-0005-0000-0000-00002E010000}"/>
    <cellStyle name="Output 2 3" xfId="318" xr:uid="{00000000-0005-0000-0000-00002F010000}"/>
    <cellStyle name="Output 3" xfId="319" xr:uid="{00000000-0005-0000-0000-000030010000}"/>
    <cellStyle name="Percent 2" xfId="155" xr:uid="{00000000-0005-0000-0000-000031010000}"/>
    <cellStyle name="Percent 2 2" xfId="156" xr:uid="{00000000-0005-0000-0000-000032010000}"/>
    <cellStyle name="Percent 2 2 2" xfId="320" xr:uid="{00000000-0005-0000-0000-000033010000}"/>
    <cellStyle name="Percent 2 3" xfId="321" xr:uid="{00000000-0005-0000-0000-000034010000}"/>
    <cellStyle name="Percent 3" xfId="157" xr:uid="{00000000-0005-0000-0000-000035010000}"/>
    <cellStyle name="Percent 3 2" xfId="322" xr:uid="{00000000-0005-0000-0000-000036010000}"/>
    <cellStyle name="Title" xfId="158" xr:uid="{00000000-0005-0000-0000-000037010000}"/>
    <cellStyle name="Title 2" xfId="159" xr:uid="{00000000-0005-0000-0000-000038010000}"/>
    <cellStyle name="Toplam 2" xfId="160" xr:uid="{00000000-0005-0000-0000-000039010000}"/>
    <cellStyle name="Total" xfId="161" xr:uid="{00000000-0005-0000-0000-00003A010000}"/>
    <cellStyle name="Total 2" xfId="162" xr:uid="{00000000-0005-0000-0000-00003B010000}"/>
    <cellStyle name="Total 2 2" xfId="163" xr:uid="{00000000-0005-0000-0000-00003C010000}"/>
    <cellStyle name="Total 2 2 2" xfId="323" xr:uid="{00000000-0005-0000-0000-00003D010000}"/>
    <cellStyle name="Total 2 3" xfId="324" xr:uid="{00000000-0005-0000-0000-00003E010000}"/>
    <cellStyle name="Total 3" xfId="325" xr:uid="{00000000-0005-0000-0000-00003F010000}"/>
    <cellStyle name="Uyarı Metni 2" xfId="164" xr:uid="{00000000-0005-0000-0000-000040010000}"/>
    <cellStyle name="Virgül 2" xfId="165" xr:uid="{00000000-0005-0000-0000-000042010000}"/>
    <cellStyle name="Virgül 3" xfId="326" xr:uid="{00000000-0005-0000-0000-000043010000}"/>
    <cellStyle name="Vurgu1 2" xfId="327" xr:uid="{00000000-0005-0000-0000-000044010000}"/>
    <cellStyle name="Vurgu2 2" xfId="328" xr:uid="{00000000-0005-0000-0000-000045010000}"/>
    <cellStyle name="Vurgu3 2" xfId="329" xr:uid="{00000000-0005-0000-0000-000046010000}"/>
    <cellStyle name="Vurgu4 2" xfId="330" xr:uid="{00000000-0005-0000-0000-000047010000}"/>
    <cellStyle name="Vurgu5 2" xfId="331" xr:uid="{00000000-0005-0000-0000-000048010000}"/>
    <cellStyle name="Vurgu6 2" xfId="332" xr:uid="{00000000-0005-0000-0000-000049010000}"/>
    <cellStyle name="Warning Text" xfId="166" xr:uid="{00000000-0005-0000-0000-00004A010000}"/>
    <cellStyle name="Warning Text 2" xfId="167" xr:uid="{00000000-0005-0000-0000-00004B010000}"/>
    <cellStyle name="Warning Text 2 2" xfId="168" xr:uid="{00000000-0005-0000-0000-00004C010000}"/>
    <cellStyle name="Warning Text 2 2 2" xfId="333" xr:uid="{00000000-0005-0000-0000-00004D010000}"/>
    <cellStyle name="Warning Text 2 3" xfId="334" xr:uid="{00000000-0005-0000-0000-00004E010000}"/>
    <cellStyle name="Warning Text 3" xfId="335" xr:uid="{00000000-0005-0000-0000-00004F010000}"/>
    <cellStyle name="Yüzde 2" xfId="169" xr:uid="{00000000-0005-0000-0000-000050010000}"/>
    <cellStyle name="Yüzde 3" xfId="170" xr:uid="{00000000-0005-0000-0000-000051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'2002_2024_AYLIK_IHR'!$A$25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'2002_2024_AYLIK_IHR'!$C$25:$N$25</c:f>
              <c:numCache>
                <c:formatCode>#,##0</c:formatCode>
                <c:ptCount val="12"/>
                <c:pt idx="0">
                  <c:v>13608292.728750002</c:v>
                </c:pt>
                <c:pt idx="1">
                  <c:v>13457120.067209996</c:v>
                </c:pt>
                <c:pt idx="2">
                  <c:v>17175591.63318</c:v>
                </c:pt>
                <c:pt idx="3">
                  <c:v>13784314.945209999</c:v>
                </c:pt>
                <c:pt idx="4">
                  <c:v>15339819.286970001</c:v>
                </c:pt>
                <c:pt idx="5">
                  <c:v>14881018.48667</c:v>
                </c:pt>
                <c:pt idx="6">
                  <c:v>13988114.969799997</c:v>
                </c:pt>
                <c:pt idx="7">
                  <c:v>15155308.239699999</c:v>
                </c:pt>
                <c:pt idx="8">
                  <c:v>15635512.106490003</c:v>
                </c:pt>
                <c:pt idx="9">
                  <c:v>15774064.075720001</c:v>
                </c:pt>
                <c:pt idx="10">
                  <c:v>16127789.507140001</c:v>
                </c:pt>
                <c:pt idx="11">
                  <c:v>15778975.400109999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4B9F-9A49-10A1DF1633CC}"/>
            </c:ext>
          </c:extLst>
        </c:ser>
        <c:ser>
          <c:idx val="1"/>
          <c:order val="1"/>
          <c:tx>
            <c:strRef>
              <c:f>'2002_2024_AYLIK_IHR'!$A$24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'2002_2024_AYLIK_IHR'!$C$24:$N$24</c:f>
              <c:numCache>
                <c:formatCode>#,##0</c:formatCode>
                <c:ptCount val="12"/>
                <c:pt idx="0">
                  <c:v>13622283.776600003</c:v>
                </c:pt>
                <c:pt idx="1">
                  <c:v>14908698.666720001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B9F-9A49-10A1DF16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401456"/>
        <c:axId val="-1944412880"/>
      </c:lineChart>
      <c:catAx>
        <c:axId val="-19444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412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01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'2002_2024_AYLIK_IHR'!$C$10:$N$10</c:f>
              <c:numCache>
                <c:formatCode>#,##0</c:formatCode>
                <c:ptCount val="12"/>
                <c:pt idx="0">
                  <c:v>160847.18831</c:v>
                </c:pt>
                <c:pt idx="1">
                  <c:v>178070.65445999999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D-48F5-878E-A41158EFE783}"/>
            </c:ext>
          </c:extLst>
        </c:ser>
        <c:ser>
          <c:idx val="0"/>
          <c:order val="1"/>
          <c:tx>
            <c:strRef>
              <c:f>'2002_2024_AYLIK_IHR'!$A$11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'2002_2024_AYLIK_IHR'!$C$11:$N$11</c:f>
              <c:numCache>
                <c:formatCode>#,##0</c:formatCode>
                <c:ptCount val="12"/>
                <c:pt idx="0">
                  <c:v>127494.39947999999</c:v>
                </c:pt>
                <c:pt idx="1">
                  <c:v>106463.87293</c:v>
                </c:pt>
                <c:pt idx="2">
                  <c:v>149165.60537</c:v>
                </c:pt>
                <c:pt idx="3">
                  <c:v>109004.49069999999</c:v>
                </c:pt>
                <c:pt idx="4">
                  <c:v>119577.46162</c:v>
                </c:pt>
                <c:pt idx="5">
                  <c:v>111353.50995000001</c:v>
                </c:pt>
                <c:pt idx="6">
                  <c:v>101373.98437000001</c:v>
                </c:pt>
                <c:pt idx="7">
                  <c:v>115709.60778000001</c:v>
                </c:pt>
                <c:pt idx="8">
                  <c:v>134690.41097999999</c:v>
                </c:pt>
                <c:pt idx="9">
                  <c:v>183565.45754999999</c:v>
                </c:pt>
                <c:pt idx="10">
                  <c:v>181244.59732</c:v>
                </c:pt>
                <c:pt idx="11">
                  <c:v>169279.8762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D-48F5-878E-A41158EF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936"/>
        <c:axId val="-1909005984"/>
      </c:lineChart>
      <c:catAx>
        <c:axId val="-19073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5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'2002_2024_AYLIK_IHR'!$C$12:$N$12</c:f>
              <c:numCache>
                <c:formatCode>#,##0</c:formatCode>
                <c:ptCount val="12"/>
                <c:pt idx="0">
                  <c:v>206548.46452000001</c:v>
                </c:pt>
                <c:pt idx="1">
                  <c:v>197244.80945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F-4A26-A3FF-206D5E2D033E}"/>
            </c:ext>
          </c:extLst>
        </c:ser>
        <c:ser>
          <c:idx val="0"/>
          <c:order val="1"/>
          <c:tx>
            <c:strRef>
              <c:f>'2002_2024_AYLIK_IHR'!$A$13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'2002_2024_AYLIK_IHR'!$C$13:$N$13</c:f>
              <c:numCache>
                <c:formatCode>#,##0</c:formatCode>
                <c:ptCount val="12"/>
                <c:pt idx="0">
                  <c:v>141954.89616</c:v>
                </c:pt>
                <c:pt idx="1">
                  <c:v>155574.24458</c:v>
                </c:pt>
                <c:pt idx="2">
                  <c:v>155777.83470000001</c:v>
                </c:pt>
                <c:pt idx="3">
                  <c:v>124195.91894</c:v>
                </c:pt>
                <c:pt idx="4">
                  <c:v>142783.85787000001</c:v>
                </c:pt>
                <c:pt idx="5">
                  <c:v>118585.45311</c:v>
                </c:pt>
                <c:pt idx="6">
                  <c:v>125970.1995</c:v>
                </c:pt>
                <c:pt idx="7">
                  <c:v>91383.503140000001</c:v>
                </c:pt>
                <c:pt idx="8">
                  <c:v>151375.80962000001</c:v>
                </c:pt>
                <c:pt idx="9">
                  <c:v>204707.87202000001</c:v>
                </c:pt>
                <c:pt idx="10">
                  <c:v>213381.90760999999</c:v>
                </c:pt>
                <c:pt idx="11">
                  <c:v>239449.61048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F-4A26-A3FF-206D5E2D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1840"/>
        <c:axId val="-1908996192"/>
      </c:lineChart>
      <c:catAx>
        <c:axId val="-19089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6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1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'2002_2024_AYLIK_IHR'!$C$14:$N$14</c:f>
              <c:numCache>
                <c:formatCode>#,##0</c:formatCode>
                <c:ptCount val="12"/>
                <c:pt idx="0">
                  <c:v>83462.100699999995</c:v>
                </c:pt>
                <c:pt idx="1">
                  <c:v>82904.788260000001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A-47E7-AB5D-746DEA847B06}"/>
            </c:ext>
          </c:extLst>
        </c:ser>
        <c:ser>
          <c:idx val="0"/>
          <c:order val="1"/>
          <c:tx>
            <c:strRef>
              <c:f>'2002_2024_AYLIK_IHR'!$A$15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'2002_2024_AYLIK_IHR'!$C$15:$N$15</c:f>
              <c:numCache>
                <c:formatCode>#,##0</c:formatCode>
                <c:ptCount val="12"/>
                <c:pt idx="0">
                  <c:v>119104.41473999999</c:v>
                </c:pt>
                <c:pt idx="1">
                  <c:v>81393.866899999994</c:v>
                </c:pt>
                <c:pt idx="2">
                  <c:v>91928.388930000001</c:v>
                </c:pt>
                <c:pt idx="3">
                  <c:v>84225.148029999997</c:v>
                </c:pt>
                <c:pt idx="4">
                  <c:v>103626.08791</c:v>
                </c:pt>
                <c:pt idx="5">
                  <c:v>79520.73646</c:v>
                </c:pt>
                <c:pt idx="6">
                  <c:v>71697.434299999994</c:v>
                </c:pt>
                <c:pt idx="7">
                  <c:v>42495.028660000004</c:v>
                </c:pt>
                <c:pt idx="8">
                  <c:v>53857.130770000003</c:v>
                </c:pt>
                <c:pt idx="9">
                  <c:v>41785.951780000003</c:v>
                </c:pt>
                <c:pt idx="10">
                  <c:v>47730.163439999997</c:v>
                </c:pt>
                <c:pt idx="11">
                  <c:v>54095.50477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A-47E7-AB5D-746DEA84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0752"/>
        <c:axId val="-1908995648"/>
      </c:lineChart>
      <c:catAx>
        <c:axId val="-19089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5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0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'2002_2024_AYLIK_IHR'!$C$16:$N$16</c:f>
              <c:numCache>
                <c:formatCode>#,##0</c:formatCode>
                <c:ptCount val="12"/>
                <c:pt idx="0">
                  <c:v>64426.82015</c:v>
                </c:pt>
                <c:pt idx="1">
                  <c:v>76359.962920000005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742-B8FF-FE0DC8C44DA4}"/>
            </c:ext>
          </c:extLst>
        </c:ser>
        <c:ser>
          <c:idx val="0"/>
          <c:order val="1"/>
          <c:tx>
            <c:strRef>
              <c:f>'2002_2024_AYLIK_IHR'!$A$17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'2002_2024_AYLIK_IHR'!$C$17:$N$17</c:f>
              <c:numCache>
                <c:formatCode>#,##0</c:formatCode>
                <c:ptCount val="12"/>
                <c:pt idx="0">
                  <c:v>86086.110459999996</c:v>
                </c:pt>
                <c:pt idx="1">
                  <c:v>64822.363810000003</c:v>
                </c:pt>
                <c:pt idx="2">
                  <c:v>71187.896110000001</c:v>
                </c:pt>
                <c:pt idx="3">
                  <c:v>58280.474829999999</c:v>
                </c:pt>
                <c:pt idx="4">
                  <c:v>94991.992450000005</c:v>
                </c:pt>
                <c:pt idx="5">
                  <c:v>80637.588019999996</c:v>
                </c:pt>
                <c:pt idx="6">
                  <c:v>91732.632410000006</c:v>
                </c:pt>
                <c:pt idx="7">
                  <c:v>83292.168380000003</c:v>
                </c:pt>
                <c:pt idx="8">
                  <c:v>80258.621660000004</c:v>
                </c:pt>
                <c:pt idx="9">
                  <c:v>75327.552849999993</c:v>
                </c:pt>
                <c:pt idx="10">
                  <c:v>68137.909379999997</c:v>
                </c:pt>
                <c:pt idx="11">
                  <c:v>67533.291320000004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742-B8FF-FE0DC8C4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9004352"/>
        <c:axId val="-1909002720"/>
      </c:lineChart>
      <c:catAx>
        <c:axId val="-19090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27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4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'2002_2024_AYLIK_IHR'!$C$18:$N$18</c:f>
              <c:numCache>
                <c:formatCode>#,##0</c:formatCode>
                <c:ptCount val="12"/>
                <c:pt idx="0">
                  <c:v>13989.347030000001</c:v>
                </c:pt>
                <c:pt idx="1">
                  <c:v>17488.813910000001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0-47F0-912F-9DF6D206047E}"/>
            </c:ext>
          </c:extLst>
        </c:ser>
        <c:ser>
          <c:idx val="0"/>
          <c:order val="1"/>
          <c:tx>
            <c:strRef>
              <c:f>'2002_2024_AYLIK_IHR'!$A$19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'2002_2024_AYLIK_IHR'!$C$19:$N$19</c:f>
              <c:numCache>
                <c:formatCode>#,##0</c:formatCode>
                <c:ptCount val="12"/>
                <c:pt idx="0">
                  <c:v>13942.906209999999</c:v>
                </c:pt>
                <c:pt idx="1">
                  <c:v>16068.542299999999</c:v>
                </c:pt>
                <c:pt idx="2">
                  <c:v>18032.499930000002</c:v>
                </c:pt>
                <c:pt idx="3">
                  <c:v>14477.681780000001</c:v>
                </c:pt>
                <c:pt idx="4">
                  <c:v>13997.55701</c:v>
                </c:pt>
                <c:pt idx="5">
                  <c:v>8514.9922299999998</c:v>
                </c:pt>
                <c:pt idx="6">
                  <c:v>7353.5853699999998</c:v>
                </c:pt>
                <c:pt idx="7">
                  <c:v>7429.0817399999996</c:v>
                </c:pt>
                <c:pt idx="8">
                  <c:v>6531.4781000000003</c:v>
                </c:pt>
                <c:pt idx="9">
                  <c:v>7631.6759300000003</c:v>
                </c:pt>
                <c:pt idx="10">
                  <c:v>9334.0265299999992</c:v>
                </c:pt>
                <c:pt idx="11">
                  <c:v>11762.950570000001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0-47F0-912F-9DF6D206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6736"/>
        <c:axId val="-1908999456"/>
      </c:lineChart>
      <c:catAx>
        <c:axId val="-19089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94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'2002_2024_AYLIK_IHR'!$C$20:$N$20</c:f>
              <c:numCache>
                <c:formatCode>#,##0</c:formatCode>
                <c:ptCount val="12"/>
                <c:pt idx="0">
                  <c:v>356539.84023999999</c:v>
                </c:pt>
                <c:pt idx="1">
                  <c:v>312122.79545999999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4EDE-9F2C-F10EC02D2265}"/>
            </c:ext>
          </c:extLst>
        </c:ser>
        <c:ser>
          <c:idx val="0"/>
          <c:order val="1"/>
          <c:tx>
            <c:strRef>
              <c:f>'2002_2024_AYLIK_IHR'!$A$21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'2002_2024_AYLIK_IHR'!$C$21:$N$21</c:f>
              <c:numCache>
                <c:formatCode>#,##0</c:formatCode>
                <c:ptCount val="12"/>
                <c:pt idx="0">
                  <c:v>270948.65119</c:v>
                </c:pt>
                <c:pt idx="1">
                  <c:v>242539.37667</c:v>
                </c:pt>
                <c:pt idx="2">
                  <c:v>306367.79639999999</c:v>
                </c:pt>
                <c:pt idx="3">
                  <c:v>274546.70837000001</c:v>
                </c:pt>
                <c:pt idx="4">
                  <c:v>310016.05894999998</c:v>
                </c:pt>
                <c:pt idx="5">
                  <c:v>289588.08308000001</c:v>
                </c:pt>
                <c:pt idx="6">
                  <c:v>299245.19647000002</c:v>
                </c:pt>
                <c:pt idx="7">
                  <c:v>293762.87426999997</c:v>
                </c:pt>
                <c:pt idx="8">
                  <c:v>294377.23917000002</c:v>
                </c:pt>
                <c:pt idx="9">
                  <c:v>291710.90834999998</c:v>
                </c:pt>
                <c:pt idx="10">
                  <c:v>306960.24896</c:v>
                </c:pt>
                <c:pt idx="11">
                  <c:v>305812.31200999999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8-4EDE-9F2C-F10EC02D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3472"/>
        <c:axId val="-1909000000"/>
      </c:lineChart>
      <c:catAx>
        <c:axId val="-19089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0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'2002_2024_AYLIK_IHR'!$C$22:$N$22</c:f>
              <c:numCache>
                <c:formatCode>#,##0</c:formatCode>
                <c:ptCount val="12"/>
                <c:pt idx="0">
                  <c:v>602290.20611999999</c:v>
                </c:pt>
                <c:pt idx="1">
                  <c:v>654057.40055000002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2-40AE-9AEC-7C29F32654DF}"/>
            </c:ext>
          </c:extLst>
        </c:ser>
        <c:ser>
          <c:idx val="0"/>
          <c:order val="1"/>
          <c:tx>
            <c:strRef>
              <c:f>'2002_2024_AYLIK_IHR'!$A$23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'2002_2024_AYLIK_IHR'!$C$23:$N$23</c:f>
              <c:numCache>
                <c:formatCode>#,##0</c:formatCode>
                <c:ptCount val="12"/>
                <c:pt idx="0">
                  <c:v>623141.13526999997</c:v>
                </c:pt>
                <c:pt idx="1">
                  <c:v>575878.22577999998</c:v>
                </c:pt>
                <c:pt idx="2">
                  <c:v>758490.48866000003</c:v>
                </c:pt>
                <c:pt idx="3">
                  <c:v>626701.69383</c:v>
                </c:pt>
                <c:pt idx="4">
                  <c:v>729123.10991999996</c:v>
                </c:pt>
                <c:pt idx="5">
                  <c:v>664169.18478999997</c:v>
                </c:pt>
                <c:pt idx="6">
                  <c:v>607020.38635000004</c:v>
                </c:pt>
                <c:pt idx="7">
                  <c:v>677205.17244999995</c:v>
                </c:pt>
                <c:pt idx="8">
                  <c:v>679564.59314999997</c:v>
                </c:pt>
                <c:pt idx="9">
                  <c:v>676265.85826999997</c:v>
                </c:pt>
                <c:pt idx="10">
                  <c:v>686952.12086999998</c:v>
                </c:pt>
                <c:pt idx="11">
                  <c:v>674769.60297000001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2-40AE-9AEC-7C29F326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2928"/>
        <c:axId val="-1909001088"/>
      </c:lineChart>
      <c:catAx>
        <c:axId val="-19089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1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2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'2002_2024_AYLIK_IHR'!$C$26:$N$26</c:f>
              <c:numCache>
                <c:formatCode>#,##0</c:formatCode>
                <c:ptCount val="12"/>
                <c:pt idx="0">
                  <c:v>785133.50268000003</c:v>
                </c:pt>
                <c:pt idx="1">
                  <c:v>813043.42708000005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C-48DC-A0F5-85AD48B1BE12}"/>
            </c:ext>
          </c:extLst>
        </c:ser>
        <c:ser>
          <c:idx val="0"/>
          <c:order val="1"/>
          <c:tx>
            <c:strRef>
              <c:f>'2002_2024_AYLIK_IHR'!$A$27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'2002_2024_AYLIK_IHR'!$C$27:$N$27</c:f>
              <c:numCache>
                <c:formatCode>#,##0</c:formatCode>
                <c:ptCount val="12"/>
                <c:pt idx="0">
                  <c:v>815813.79963999998</c:v>
                </c:pt>
                <c:pt idx="1">
                  <c:v>714627.24962999998</c:v>
                </c:pt>
                <c:pt idx="2">
                  <c:v>899959.10395999998</c:v>
                </c:pt>
                <c:pt idx="3">
                  <c:v>756482.24925999995</c:v>
                </c:pt>
                <c:pt idx="4">
                  <c:v>846783.64645999996</c:v>
                </c:pt>
                <c:pt idx="5">
                  <c:v>769289.90246999997</c:v>
                </c:pt>
                <c:pt idx="6">
                  <c:v>694270.54974000005</c:v>
                </c:pt>
                <c:pt idx="7">
                  <c:v>781613.40248000005</c:v>
                </c:pt>
                <c:pt idx="8">
                  <c:v>870501.54839999997</c:v>
                </c:pt>
                <c:pt idx="9">
                  <c:v>839747.49838</c:v>
                </c:pt>
                <c:pt idx="10">
                  <c:v>801244.14310999995</c:v>
                </c:pt>
                <c:pt idx="11">
                  <c:v>763323.35898000002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C-48DC-A0F5-85AD48B1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8368"/>
        <c:axId val="-1908997824"/>
      </c:lineChart>
      <c:catAx>
        <c:axId val="-19089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7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8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'2002_2024_AYLIK_IHR'!$C$28:$N$28</c:f>
              <c:numCache>
                <c:formatCode>#,##0</c:formatCode>
                <c:ptCount val="12"/>
                <c:pt idx="0">
                  <c:v>120483.79858</c:v>
                </c:pt>
                <c:pt idx="1">
                  <c:v>143194.77348999999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00C-85FF-AFB9441E77F2}"/>
            </c:ext>
          </c:extLst>
        </c:ser>
        <c:ser>
          <c:idx val="0"/>
          <c:order val="1"/>
          <c:tx>
            <c:strRef>
              <c:f>'2002_2024_AYLIK_IHR'!$A$29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'2002_2024_AYLIK_IHR'!$C$29:$N$29</c:f>
              <c:numCache>
                <c:formatCode>#,##0</c:formatCode>
                <c:ptCount val="12"/>
                <c:pt idx="0">
                  <c:v>177730.11037000001</c:v>
                </c:pt>
                <c:pt idx="1">
                  <c:v>171497.03586999999</c:v>
                </c:pt>
                <c:pt idx="2">
                  <c:v>219458.16172</c:v>
                </c:pt>
                <c:pt idx="3">
                  <c:v>145998.42754</c:v>
                </c:pt>
                <c:pt idx="4">
                  <c:v>149247.91656000001</c:v>
                </c:pt>
                <c:pt idx="5">
                  <c:v>160214.95900999999</c:v>
                </c:pt>
                <c:pt idx="6">
                  <c:v>134890.40724999999</c:v>
                </c:pt>
                <c:pt idx="7">
                  <c:v>167647.6398</c:v>
                </c:pt>
                <c:pt idx="8">
                  <c:v>159090.12160000001</c:v>
                </c:pt>
                <c:pt idx="9">
                  <c:v>134636.05168999999</c:v>
                </c:pt>
                <c:pt idx="10">
                  <c:v>123874.13919</c:v>
                </c:pt>
                <c:pt idx="11">
                  <c:v>115889.36577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9-400C-85FF-AFB9441E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032"/>
        <c:axId val="-1912214240"/>
      </c:lineChart>
      <c:catAx>
        <c:axId val="-19122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4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'2002_2024_AYLIK_IHR'!$C$30:$N$30</c:f>
              <c:numCache>
                <c:formatCode>#,##0</c:formatCode>
                <c:ptCount val="12"/>
                <c:pt idx="0">
                  <c:v>239159.52191000001</c:v>
                </c:pt>
                <c:pt idx="1">
                  <c:v>260408.32988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B39-AE7C-1EB53902C708}"/>
            </c:ext>
          </c:extLst>
        </c:ser>
        <c:ser>
          <c:idx val="0"/>
          <c:order val="1"/>
          <c:tx>
            <c:strRef>
              <c:f>'2002_2024_AYLIK_IHR'!$A$31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'2002_2024_AYLIK_IHR'!$C$31:$N$31</c:f>
              <c:numCache>
                <c:formatCode>#,##0</c:formatCode>
                <c:ptCount val="12"/>
                <c:pt idx="0">
                  <c:v>209099.52807999999</c:v>
                </c:pt>
                <c:pt idx="1">
                  <c:v>131392.90090000001</c:v>
                </c:pt>
                <c:pt idx="2">
                  <c:v>262162.33821000002</c:v>
                </c:pt>
                <c:pt idx="3">
                  <c:v>216365.99752999999</c:v>
                </c:pt>
                <c:pt idx="4">
                  <c:v>233538.61155999999</c:v>
                </c:pt>
                <c:pt idx="5">
                  <c:v>225469.65090000001</c:v>
                </c:pt>
                <c:pt idx="6">
                  <c:v>187517.20712000001</c:v>
                </c:pt>
                <c:pt idx="7">
                  <c:v>233922.95730000001</c:v>
                </c:pt>
                <c:pt idx="8">
                  <c:v>255929.77212000001</c:v>
                </c:pt>
                <c:pt idx="9">
                  <c:v>274630.67119999998</c:v>
                </c:pt>
                <c:pt idx="10">
                  <c:v>266913.6311</c:v>
                </c:pt>
                <c:pt idx="11">
                  <c:v>255533.00831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B39-AE7C-1EB53902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3696"/>
        <c:axId val="-1912213152"/>
      </c:lineChart>
      <c:catAx>
        <c:axId val="-19122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3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'2002_2024_AYLIK_IHR'!$A$59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'2002_2024_AYLIK_IHR'!$C$59:$N$59</c:f>
              <c:numCache>
                <c:formatCode>#,##0</c:formatCode>
                <c:ptCount val="12"/>
                <c:pt idx="0">
                  <c:v>441308.16873999999</c:v>
                </c:pt>
                <c:pt idx="1">
                  <c:v>397254.84522000002</c:v>
                </c:pt>
                <c:pt idx="2">
                  <c:v>478851.44981999998</c:v>
                </c:pt>
                <c:pt idx="3">
                  <c:v>467161.27383999998</c:v>
                </c:pt>
                <c:pt idx="4">
                  <c:v>546205.85152999999</c:v>
                </c:pt>
                <c:pt idx="5">
                  <c:v>482339.12163000001</c:v>
                </c:pt>
                <c:pt idx="6">
                  <c:v>462881.67216000002</c:v>
                </c:pt>
                <c:pt idx="7">
                  <c:v>495645.64747999999</c:v>
                </c:pt>
                <c:pt idx="8">
                  <c:v>487058.71519999998</c:v>
                </c:pt>
                <c:pt idx="9">
                  <c:v>498747.59885000001</c:v>
                </c:pt>
                <c:pt idx="10">
                  <c:v>481224.25037999998</c:v>
                </c:pt>
                <c:pt idx="11">
                  <c:v>506729.84743000002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9-4425-869C-DE79CB9FF844}"/>
            </c:ext>
          </c:extLst>
        </c:ser>
        <c:ser>
          <c:idx val="1"/>
          <c:order val="1"/>
          <c:tx>
            <c:strRef>
              <c:f>'2002_2024_AYLIK_IHR'!$A$58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'2002_2024_AYLIK_IHR'!$C$58:$N$58</c:f>
              <c:numCache>
                <c:formatCode>#,##0</c:formatCode>
                <c:ptCount val="12"/>
                <c:pt idx="0">
                  <c:v>445698.82627999998</c:v>
                </c:pt>
                <c:pt idx="1">
                  <c:v>453396.74225000001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9-4425-869C-DE79CB9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075904"/>
        <c:axId val="-2080074272"/>
      </c:lineChart>
      <c:catAx>
        <c:axId val="-2080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074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5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'2002_2024_AYLIK_IHR'!$C$32:$N$32</c:f>
              <c:numCache>
                <c:formatCode>#,##0</c:formatCode>
                <c:ptCount val="12"/>
                <c:pt idx="0">
                  <c:v>2357032.2546999999</c:v>
                </c:pt>
                <c:pt idx="1">
                  <c:v>2607303.8848999999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D-4CC2-A4D7-87A5CF538DB8}"/>
            </c:ext>
          </c:extLst>
        </c:ser>
        <c:ser>
          <c:idx val="0"/>
          <c:order val="1"/>
          <c:tx>
            <c:strRef>
              <c:f>'2002_2024_AYLIK_IHR'!$A$33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'2002_2024_AYLIK_IHR'!$C$33:$N$33</c:f>
              <c:numCache>
                <c:formatCode>#,##0</c:formatCode>
                <c:ptCount val="12"/>
                <c:pt idx="0">
                  <c:v>2300516.7630500002</c:v>
                </c:pt>
                <c:pt idx="1">
                  <c:v>2263014.0898199999</c:v>
                </c:pt>
                <c:pt idx="2">
                  <c:v>2881670.6277999999</c:v>
                </c:pt>
                <c:pt idx="3">
                  <c:v>2382975.0753600001</c:v>
                </c:pt>
                <c:pt idx="4">
                  <c:v>2440306.87017</c:v>
                </c:pt>
                <c:pt idx="5">
                  <c:v>2385172.0388699998</c:v>
                </c:pt>
                <c:pt idx="6">
                  <c:v>2173860.3588299998</c:v>
                </c:pt>
                <c:pt idx="7">
                  <c:v>2665416.9331499999</c:v>
                </c:pt>
                <c:pt idx="8">
                  <c:v>2774996.3502000002</c:v>
                </c:pt>
                <c:pt idx="9">
                  <c:v>2686098.6860199999</c:v>
                </c:pt>
                <c:pt idx="10">
                  <c:v>2858254.1407499998</c:v>
                </c:pt>
                <c:pt idx="11">
                  <c:v>2715805.9630499999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D-4CC2-A4D7-87A5CF53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7504"/>
        <c:axId val="-1912210976"/>
      </c:lineChart>
      <c:catAx>
        <c:axId val="-19122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0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7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'2002_2024_AYLIK_IHR'!$C$42:$N$42</c:f>
              <c:numCache>
                <c:formatCode>#,##0</c:formatCode>
                <c:ptCount val="12"/>
                <c:pt idx="0">
                  <c:v>824161.09658000001</c:v>
                </c:pt>
                <c:pt idx="1">
                  <c:v>911767.64948000002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6-4262-BD13-C4893219C019}"/>
            </c:ext>
          </c:extLst>
        </c:ser>
        <c:ser>
          <c:idx val="0"/>
          <c:order val="1"/>
          <c:tx>
            <c:strRef>
              <c:f>'2002_2024_AYLIK_IHR'!$A$43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'2002_2024_AYLIK_IHR'!$C$43:$N$43</c:f>
              <c:numCache>
                <c:formatCode>#,##0</c:formatCode>
                <c:ptCount val="12"/>
                <c:pt idx="0">
                  <c:v>841183.89075000002</c:v>
                </c:pt>
                <c:pt idx="1">
                  <c:v>847876.68735000002</c:v>
                </c:pt>
                <c:pt idx="2">
                  <c:v>1050020.1388600001</c:v>
                </c:pt>
                <c:pt idx="3">
                  <c:v>882570.30371999997</c:v>
                </c:pt>
                <c:pt idx="4">
                  <c:v>922095.62025000004</c:v>
                </c:pt>
                <c:pt idx="5">
                  <c:v>975711.88552999997</c:v>
                </c:pt>
                <c:pt idx="6">
                  <c:v>831420.18810999999</c:v>
                </c:pt>
                <c:pt idx="7">
                  <c:v>972074.09378999996</c:v>
                </c:pt>
                <c:pt idx="8">
                  <c:v>1006436.20125</c:v>
                </c:pt>
                <c:pt idx="9">
                  <c:v>995470.51633999997</c:v>
                </c:pt>
                <c:pt idx="10">
                  <c:v>1016395.12492</c:v>
                </c:pt>
                <c:pt idx="11">
                  <c:v>990828.54983000003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6-4262-BD13-C4893219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2064"/>
        <c:axId val="-1912221312"/>
      </c:lineChart>
      <c:catAx>
        <c:axId val="-19122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21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'2002_2024_AYLIK_IHR'!$C$36:$N$36</c:f>
              <c:numCache>
                <c:formatCode>#,##0</c:formatCode>
                <c:ptCount val="12"/>
                <c:pt idx="0">
                  <c:v>2778215.8170099999</c:v>
                </c:pt>
                <c:pt idx="1">
                  <c:v>3130418.1107100002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F-44C0-9690-A70C16799082}"/>
            </c:ext>
          </c:extLst>
        </c:ser>
        <c:ser>
          <c:idx val="0"/>
          <c:order val="1"/>
          <c:tx>
            <c:strRef>
              <c:f>'2002_2024_AYLIK_IHR'!$A$37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'2002_2024_AYLIK_IHR'!$C$37:$N$37</c:f>
              <c:numCache>
                <c:formatCode>#,##0</c:formatCode>
                <c:ptCount val="12"/>
                <c:pt idx="0">
                  <c:v>2711827.9585500001</c:v>
                </c:pt>
                <c:pt idx="1">
                  <c:v>2610330.3924500002</c:v>
                </c:pt>
                <c:pt idx="2">
                  <c:v>3284632.1357999998</c:v>
                </c:pt>
                <c:pt idx="3">
                  <c:v>2690023.9138199999</c:v>
                </c:pt>
                <c:pt idx="4">
                  <c:v>3025823.4145800001</c:v>
                </c:pt>
                <c:pt idx="5">
                  <c:v>2985939.6370799998</c:v>
                </c:pt>
                <c:pt idx="6">
                  <c:v>2722883.0578899998</c:v>
                </c:pt>
                <c:pt idx="7">
                  <c:v>2725337.7456299998</c:v>
                </c:pt>
                <c:pt idx="8">
                  <c:v>2818535.0265199998</c:v>
                </c:pt>
                <c:pt idx="9">
                  <c:v>3078196.3635499999</c:v>
                </c:pt>
                <c:pt idx="10">
                  <c:v>3167388.64916</c:v>
                </c:pt>
                <c:pt idx="11">
                  <c:v>3171140.7945400001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F-44C0-9690-A70C1679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3488"/>
        <c:axId val="-1912212608"/>
      </c:lineChart>
      <c:catAx>
        <c:axId val="-19122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2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3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'2002_2024_AYLIK_IHR'!$C$40:$N$40</c:f>
              <c:numCache>
                <c:formatCode>#,##0</c:formatCode>
                <c:ptCount val="12"/>
                <c:pt idx="0">
                  <c:v>1209600.6298</c:v>
                </c:pt>
                <c:pt idx="1">
                  <c:v>1290457.48994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5-4170-952C-28B5E0B441D8}"/>
            </c:ext>
          </c:extLst>
        </c:ser>
        <c:ser>
          <c:idx val="0"/>
          <c:order val="1"/>
          <c:tx>
            <c:strRef>
              <c:f>'2002_2024_AYLIK_IHR'!$A$41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'2002_2024_AYLIK_IHR'!$C$41:$N$41</c:f>
              <c:numCache>
                <c:formatCode>#,##0</c:formatCode>
                <c:ptCount val="12"/>
                <c:pt idx="0">
                  <c:v>1173372.45523</c:v>
                </c:pt>
                <c:pt idx="1">
                  <c:v>1303143.8735499999</c:v>
                </c:pt>
                <c:pt idx="2">
                  <c:v>1511679.34553</c:v>
                </c:pt>
                <c:pt idx="3">
                  <c:v>1216086.62953</c:v>
                </c:pt>
                <c:pt idx="4">
                  <c:v>1379706.2869200001</c:v>
                </c:pt>
                <c:pt idx="5">
                  <c:v>1337329.8750100001</c:v>
                </c:pt>
                <c:pt idx="6">
                  <c:v>1262301.0311100001</c:v>
                </c:pt>
                <c:pt idx="7">
                  <c:v>1397653.7925100001</c:v>
                </c:pt>
                <c:pt idx="8">
                  <c:v>1397338.5992300001</c:v>
                </c:pt>
                <c:pt idx="9">
                  <c:v>1410868.23092</c:v>
                </c:pt>
                <c:pt idx="10">
                  <c:v>1385937.6651699999</c:v>
                </c:pt>
                <c:pt idx="11">
                  <c:v>1432497.8903300001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5-4170-952C-28B5E0B4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576"/>
        <c:axId val="-1912218048"/>
      </c:lineChart>
      <c:catAx>
        <c:axId val="-1912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8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'2002_2024_AYLIK_IHR'!$C$34:$N$34</c:f>
              <c:numCache>
                <c:formatCode>#,##0</c:formatCode>
                <c:ptCount val="12"/>
                <c:pt idx="0">
                  <c:v>1420687.74389</c:v>
                </c:pt>
                <c:pt idx="1">
                  <c:v>1503505.9864699999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4-4C45-85C7-81E1087A311C}"/>
            </c:ext>
          </c:extLst>
        </c:ser>
        <c:ser>
          <c:idx val="0"/>
          <c:order val="1"/>
          <c:tx>
            <c:strRef>
              <c:f>'2002_2024_AYLIK_IHR'!$A$35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'2002_2024_AYLIK_IHR'!$C$35:$N$35</c:f>
              <c:numCache>
                <c:formatCode>#,##0</c:formatCode>
                <c:ptCount val="12"/>
                <c:pt idx="0">
                  <c:v>1623726.88533</c:v>
                </c:pt>
                <c:pt idx="1">
                  <c:v>1576668.1620499999</c:v>
                </c:pt>
                <c:pt idx="2">
                  <c:v>1989796.4872099999</c:v>
                </c:pt>
                <c:pt idx="3">
                  <c:v>1496672.2252700001</c:v>
                </c:pt>
                <c:pt idx="4">
                  <c:v>1647342.1784000001</c:v>
                </c:pt>
                <c:pt idx="5">
                  <c:v>1651355.90751</c:v>
                </c:pt>
                <c:pt idx="6">
                  <c:v>1549914.70536</c:v>
                </c:pt>
                <c:pt idx="7">
                  <c:v>1668432.1111300001</c:v>
                </c:pt>
                <c:pt idx="8">
                  <c:v>1669244.17334</c:v>
                </c:pt>
                <c:pt idx="9">
                  <c:v>1493188.4959</c:v>
                </c:pt>
                <c:pt idx="10">
                  <c:v>1429153.79416</c:v>
                </c:pt>
                <c:pt idx="11">
                  <c:v>1450805.0591800001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4-4C45-85C7-81E1087A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0768"/>
        <c:axId val="-1912219680"/>
      </c:lineChart>
      <c:catAx>
        <c:axId val="-19122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9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0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'2002_2024_AYLIK_IHR'!$C$44:$N$44</c:f>
              <c:numCache>
                <c:formatCode>#,##0</c:formatCode>
                <c:ptCount val="12"/>
                <c:pt idx="0">
                  <c:v>939770.82527000003</c:v>
                </c:pt>
                <c:pt idx="1">
                  <c:v>985390.21690999996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3-4F87-BB4D-7D8AA3CFD930}"/>
            </c:ext>
          </c:extLst>
        </c:ser>
        <c:ser>
          <c:idx val="0"/>
          <c:order val="1"/>
          <c:tx>
            <c:strRef>
              <c:f>'2002_2024_AYLIK_IHR'!$A$45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'2002_2024_AYLIK_IHR'!$C$45:$N$45</c:f>
              <c:numCache>
                <c:formatCode>#,##0</c:formatCode>
                <c:ptCount val="12"/>
                <c:pt idx="0">
                  <c:v>1050029.54632</c:v>
                </c:pt>
                <c:pt idx="1">
                  <c:v>1000933.74123</c:v>
                </c:pt>
                <c:pt idx="2">
                  <c:v>1224195.9008200001</c:v>
                </c:pt>
                <c:pt idx="3">
                  <c:v>997152.56585999997</c:v>
                </c:pt>
                <c:pt idx="4">
                  <c:v>1142773.9772300001</c:v>
                </c:pt>
                <c:pt idx="5">
                  <c:v>1088848.90741</c:v>
                </c:pt>
                <c:pt idx="6">
                  <c:v>987873.50532999996</c:v>
                </c:pt>
                <c:pt idx="7">
                  <c:v>1064739.70144</c:v>
                </c:pt>
                <c:pt idx="8">
                  <c:v>1015965.34253</c:v>
                </c:pt>
                <c:pt idx="9">
                  <c:v>970232.31166999997</c:v>
                </c:pt>
                <c:pt idx="10">
                  <c:v>975419.43833999999</c:v>
                </c:pt>
                <c:pt idx="11">
                  <c:v>949519.76632000005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3-4F87-BB4D-7D8AA3CF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2512"/>
        <c:axId val="-1951184688"/>
      </c:lineChart>
      <c:catAx>
        <c:axId val="-195118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4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2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'2002_2024_AYLIK_IHR'!$C$48:$N$48</c:f>
              <c:numCache>
                <c:formatCode>#,##0</c:formatCode>
                <c:ptCount val="12"/>
                <c:pt idx="0">
                  <c:v>325233.39491999999</c:v>
                </c:pt>
                <c:pt idx="1">
                  <c:v>353005.71473000001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8-4D92-8BCF-89562101FD9D}"/>
            </c:ext>
          </c:extLst>
        </c:ser>
        <c:ser>
          <c:idx val="0"/>
          <c:order val="1"/>
          <c:tx>
            <c:strRef>
              <c:f>'2002_2024_AYLIK_IHR'!$A$49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'2002_2024_AYLIK_IHR'!$C$49:$N$49</c:f>
              <c:numCache>
                <c:formatCode>#,##0</c:formatCode>
                <c:ptCount val="12"/>
                <c:pt idx="0">
                  <c:v>360451.10638999997</c:v>
                </c:pt>
                <c:pt idx="1">
                  <c:v>354125.73582</c:v>
                </c:pt>
                <c:pt idx="2">
                  <c:v>438196.80982999998</c:v>
                </c:pt>
                <c:pt idx="3">
                  <c:v>373566.96041</c:v>
                </c:pt>
                <c:pt idx="4">
                  <c:v>450033.32088000001</c:v>
                </c:pt>
                <c:pt idx="5">
                  <c:v>411994.10317999998</c:v>
                </c:pt>
                <c:pt idx="6">
                  <c:v>371785.77756000002</c:v>
                </c:pt>
                <c:pt idx="7">
                  <c:v>395201.73572</c:v>
                </c:pt>
                <c:pt idx="8">
                  <c:v>382643.38088999997</c:v>
                </c:pt>
                <c:pt idx="9">
                  <c:v>363971.82942999998</c:v>
                </c:pt>
                <c:pt idx="10">
                  <c:v>345129.88438</c:v>
                </c:pt>
                <c:pt idx="11">
                  <c:v>352179.13073999999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8-4D92-8BCF-89562101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2848"/>
        <c:axId val="-1951187408"/>
      </c:lineChart>
      <c:catAx>
        <c:axId val="-195119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7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2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'2002_2024_AYLIK_IHR'!$C$50:$N$50</c:f>
              <c:numCache>
                <c:formatCode>#,##0</c:formatCode>
                <c:ptCount val="12"/>
                <c:pt idx="0">
                  <c:v>459069.63939999999</c:v>
                </c:pt>
                <c:pt idx="1">
                  <c:v>481943.08363000001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F-4EFA-8A15-3AD98E2FF4AD}"/>
            </c:ext>
          </c:extLst>
        </c:ser>
        <c:ser>
          <c:idx val="0"/>
          <c:order val="1"/>
          <c:tx>
            <c:strRef>
              <c:f>'2002_2024_AYLIK_IHR'!$A$51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'2002_2024_AYLIK_IHR'!$C$51:$N$51</c:f>
              <c:numCache>
                <c:formatCode>#,##0</c:formatCode>
                <c:ptCount val="12"/>
                <c:pt idx="0">
                  <c:v>414228.29746999999</c:v>
                </c:pt>
                <c:pt idx="1">
                  <c:v>525446.20097000001</c:v>
                </c:pt>
                <c:pt idx="2">
                  <c:v>737508.56022999994</c:v>
                </c:pt>
                <c:pt idx="3">
                  <c:v>477350.15331000002</c:v>
                </c:pt>
                <c:pt idx="4">
                  <c:v>461593.95452999999</c:v>
                </c:pt>
                <c:pt idx="5">
                  <c:v>440829.34839</c:v>
                </c:pt>
                <c:pt idx="6">
                  <c:v>496791.71883000003</c:v>
                </c:pt>
                <c:pt idx="7">
                  <c:v>463415.51870999997</c:v>
                </c:pt>
                <c:pt idx="8">
                  <c:v>698212.79119000002</c:v>
                </c:pt>
                <c:pt idx="9">
                  <c:v>994271.79919000005</c:v>
                </c:pt>
                <c:pt idx="10">
                  <c:v>1248170.41279</c:v>
                </c:pt>
                <c:pt idx="11">
                  <c:v>694549.38184000005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F-4EFA-8A15-3AD98E2F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4144"/>
        <c:axId val="-1951183600"/>
      </c:lineChart>
      <c:catAx>
        <c:axId val="-19511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3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'2002_2024_AYLIK_IHR'!$C$46:$N$46</c:f>
              <c:numCache>
                <c:formatCode>#,##0</c:formatCode>
                <c:ptCount val="12"/>
                <c:pt idx="0">
                  <c:v>1117103.8187899999</c:v>
                </c:pt>
                <c:pt idx="1">
                  <c:v>1386037.6675199999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E-42B5-9807-8FD69DC2BC16}"/>
            </c:ext>
          </c:extLst>
        </c:ser>
        <c:ser>
          <c:idx val="0"/>
          <c:order val="1"/>
          <c:tx>
            <c:strRef>
              <c:f>'2002_2024_AYLIK_IHR'!$A$47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'2002_2024_AYLIK_IHR'!$C$47:$N$47</c:f>
              <c:numCache>
                <c:formatCode>#,##0</c:formatCode>
                <c:ptCount val="12"/>
                <c:pt idx="0">
                  <c:v>1105693.3939499999</c:v>
                </c:pt>
                <c:pt idx="1">
                  <c:v>1056070.5457599999</c:v>
                </c:pt>
                <c:pt idx="2">
                  <c:v>1388525.4765000001</c:v>
                </c:pt>
                <c:pt idx="3">
                  <c:v>1063452.3621</c:v>
                </c:pt>
                <c:pt idx="4">
                  <c:v>1249243.91346</c:v>
                </c:pt>
                <c:pt idx="5">
                  <c:v>1314433.07283</c:v>
                </c:pt>
                <c:pt idx="6">
                  <c:v>1145915.3399199999</c:v>
                </c:pt>
                <c:pt idx="7">
                  <c:v>1338819.0747</c:v>
                </c:pt>
                <c:pt idx="8">
                  <c:v>1372269.5374100001</c:v>
                </c:pt>
                <c:pt idx="9">
                  <c:v>1315267.2524999999</c:v>
                </c:pt>
                <c:pt idx="10">
                  <c:v>1162821.2711799999</c:v>
                </c:pt>
                <c:pt idx="11">
                  <c:v>1348487.5895199999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E-42B5-9807-8FD69DC2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1424"/>
        <c:axId val="-1951195024"/>
      </c:lineChart>
      <c:catAx>
        <c:axId val="-195118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50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1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'2002_2024_AYLIK_IHR'!$A$60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'2002_2024_AYLIK_IHR'!$C$60:$N$60</c:f>
              <c:numCache>
                <c:formatCode>#,##0</c:formatCode>
                <c:ptCount val="12"/>
                <c:pt idx="0">
                  <c:v>445698.82627999998</c:v>
                </c:pt>
                <c:pt idx="1">
                  <c:v>453396.74225000001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7A4-9D91-862489D728A2}"/>
            </c:ext>
          </c:extLst>
        </c:ser>
        <c:ser>
          <c:idx val="0"/>
          <c:order val="1"/>
          <c:tx>
            <c:strRef>
              <c:f>'2002_2024_AYLIK_IHR'!$A$61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'2002_2024_AYLIK_IHR'!$C$61:$N$61</c:f>
              <c:numCache>
                <c:formatCode>#,##0</c:formatCode>
                <c:ptCount val="12"/>
                <c:pt idx="0">
                  <c:v>441308.16873999999</c:v>
                </c:pt>
                <c:pt idx="1">
                  <c:v>397254.84522000002</c:v>
                </c:pt>
                <c:pt idx="2">
                  <c:v>478851.44981999998</c:v>
                </c:pt>
                <c:pt idx="3">
                  <c:v>467161.27383999998</c:v>
                </c:pt>
                <c:pt idx="4">
                  <c:v>546205.85152999999</c:v>
                </c:pt>
                <c:pt idx="5">
                  <c:v>482339.12163000001</c:v>
                </c:pt>
                <c:pt idx="6">
                  <c:v>462881.67216000002</c:v>
                </c:pt>
                <c:pt idx="7">
                  <c:v>495645.64747999999</c:v>
                </c:pt>
                <c:pt idx="8">
                  <c:v>487058.71519999998</c:v>
                </c:pt>
                <c:pt idx="9">
                  <c:v>498747.59885000001</c:v>
                </c:pt>
                <c:pt idx="10">
                  <c:v>481224.25037999998</c:v>
                </c:pt>
                <c:pt idx="11">
                  <c:v>506729.84743000002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2-47A4-9D91-862489D7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9040"/>
        <c:axId val="-1951189584"/>
      </c:lineChart>
      <c:catAx>
        <c:axId val="-195118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9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'2002_2024_AYLIK_IHR'!$A$83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'2002_2024_AYLIK_IHR'!$C$83:$N$83</c:f>
              <c:numCache>
                <c:formatCode>#,##0</c:formatCode>
                <c:ptCount val="12"/>
                <c:pt idx="0">
                  <c:v>19311521.866999999</c:v>
                </c:pt>
                <c:pt idx="1">
                  <c:v>18559236.596000001</c:v>
                </c:pt>
                <c:pt idx="2">
                  <c:v>23547989.638999999</c:v>
                </c:pt>
                <c:pt idx="3">
                  <c:v>19246559.682</c:v>
                </c:pt>
                <c:pt idx="4">
                  <c:v>21620494.263</c:v>
                </c:pt>
                <c:pt idx="5">
                  <c:v>20821692.145</c:v>
                </c:pt>
                <c:pt idx="6">
                  <c:v>19772459.899</c:v>
                </c:pt>
                <c:pt idx="7">
                  <c:v>21549643.028000001</c:v>
                </c:pt>
                <c:pt idx="8">
                  <c:v>22402661.833999999</c:v>
                </c:pt>
                <c:pt idx="9">
                  <c:v>22784411.890999999</c:v>
                </c:pt>
                <c:pt idx="10">
                  <c:v>22959734.710000001</c:v>
                </c:pt>
                <c:pt idx="11">
                  <c:v>22961787.901999999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9-4A68-A978-839CDC97D32B}"/>
            </c:ext>
          </c:extLst>
        </c:ser>
        <c:ser>
          <c:idx val="1"/>
          <c:order val="1"/>
          <c:tx>
            <c:strRef>
              <c:f>'2002_2024_AYLIK_IHR'!$A$84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'2002_2024_AYLIK_IHR'!$C$84:$N$84</c:f>
              <c:numCache>
                <c:formatCode>#,##0</c:formatCode>
                <c:ptCount val="12"/>
                <c:pt idx="0">
                  <c:v>19991424.219999999</c:v>
                </c:pt>
                <c:pt idx="1">
                  <c:v>21085576.252999999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A68-A978-839CDC97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49760"/>
        <c:axId val="-1907357376"/>
      </c:lineChart>
      <c:catAx>
        <c:axId val="-1907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7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'2002_2024_AYLIK_IHR'!$C$38:$N$38</c:f>
              <c:numCache>
                <c:formatCode>#,##0</c:formatCode>
                <c:ptCount val="12"/>
                <c:pt idx="0">
                  <c:v>167294.1287</c:v>
                </c:pt>
                <c:pt idx="1">
                  <c:v>141289.65002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47A6-A84C-773D7A30B069}"/>
            </c:ext>
          </c:extLst>
        </c:ser>
        <c:ser>
          <c:idx val="0"/>
          <c:order val="1"/>
          <c:tx>
            <c:strRef>
              <c:f>'2002_2024_AYLIK_IHR'!$A$39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'2002_2024_AYLIK_IHR'!$C$39:$N$39</c:f>
              <c:numCache>
                <c:formatCode>#,##0</c:formatCode>
                <c:ptCount val="12"/>
                <c:pt idx="0">
                  <c:v>20511.080989999999</c:v>
                </c:pt>
                <c:pt idx="1">
                  <c:v>48988.009310000001</c:v>
                </c:pt>
                <c:pt idx="2">
                  <c:v>108585.76742</c:v>
                </c:pt>
                <c:pt idx="3">
                  <c:v>107987.69313</c:v>
                </c:pt>
                <c:pt idx="4">
                  <c:v>203809.47146</c:v>
                </c:pt>
                <c:pt idx="5">
                  <c:v>185363.21223</c:v>
                </c:pt>
                <c:pt idx="6">
                  <c:v>202576.08718999999</c:v>
                </c:pt>
                <c:pt idx="7">
                  <c:v>304348.46383999998</c:v>
                </c:pt>
                <c:pt idx="8">
                  <c:v>179322.18877000001</c:v>
                </c:pt>
                <c:pt idx="9">
                  <c:v>96963.818669999993</c:v>
                </c:pt>
                <c:pt idx="10">
                  <c:v>259258.75424000001</c:v>
                </c:pt>
                <c:pt idx="11">
                  <c:v>222202.09070999999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47A6-A84C-773D7A30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3936"/>
        <c:axId val="-1951194480"/>
      </c:lineChart>
      <c:catAx>
        <c:axId val="-195119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44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39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'2002_2024_AYLIK_IHR'!$C$52:$N$52</c:f>
              <c:numCache>
                <c:formatCode>#,##0</c:formatCode>
                <c:ptCount val="12"/>
                <c:pt idx="0">
                  <c:v>330244.33535000001</c:v>
                </c:pt>
                <c:pt idx="1">
                  <c:v>302538.53843999997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52E-B66D-1EF371E00EB6}"/>
            </c:ext>
          </c:extLst>
        </c:ser>
        <c:ser>
          <c:idx val="0"/>
          <c:order val="1"/>
          <c:tx>
            <c:strRef>
              <c:f>'2002_2024_AYLIK_IHR'!$A$53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'2002_2024_AYLIK_IHR'!$C$53:$N$53</c:f>
              <c:numCache>
                <c:formatCode>#,##0</c:formatCode>
                <c:ptCount val="12"/>
                <c:pt idx="0">
                  <c:v>278884.94871000003</c:v>
                </c:pt>
                <c:pt idx="1">
                  <c:v>287110.67463999998</c:v>
                </c:pt>
                <c:pt idx="2">
                  <c:v>505697.54947999999</c:v>
                </c:pt>
                <c:pt idx="3">
                  <c:v>417259.74021999998</c:v>
                </c:pt>
                <c:pt idx="4">
                  <c:v>549934.81740000006</c:v>
                </c:pt>
                <c:pt idx="5">
                  <c:v>332633.21338999999</c:v>
                </c:pt>
                <c:pt idx="6">
                  <c:v>657172.97959999996</c:v>
                </c:pt>
                <c:pt idx="7">
                  <c:v>375762.79655000003</c:v>
                </c:pt>
                <c:pt idx="8">
                  <c:v>430282.38802000001</c:v>
                </c:pt>
                <c:pt idx="9">
                  <c:v>509992.53152000002</c:v>
                </c:pt>
                <c:pt idx="10">
                  <c:v>481780.40470999997</c:v>
                </c:pt>
                <c:pt idx="11">
                  <c:v>718800.87997000001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452E-B66D-1EF371E0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6864"/>
        <c:axId val="-1951186320"/>
      </c:lineChart>
      <c:catAx>
        <c:axId val="-195118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6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'2002_2024_AYLIK_IHR'!$C$54:$N$54</c:f>
              <c:numCache>
                <c:formatCode>#,##0</c:formatCode>
                <c:ptCount val="12"/>
                <c:pt idx="0">
                  <c:v>549093.26902000001</c:v>
                </c:pt>
                <c:pt idx="1">
                  <c:v>598394.14352000004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3-42DA-9FF3-1F19EFE6F72D}"/>
            </c:ext>
          </c:extLst>
        </c:ser>
        <c:ser>
          <c:idx val="0"/>
          <c:order val="1"/>
          <c:tx>
            <c:strRef>
              <c:f>'2002_2024_AYLIK_IHR'!$A$55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'2002_2024_AYLIK_IHR'!$C$55:$N$55</c:f>
              <c:numCache>
                <c:formatCode>#,##0</c:formatCode>
                <c:ptCount val="12"/>
                <c:pt idx="0">
                  <c:v>525222.96392000001</c:v>
                </c:pt>
                <c:pt idx="1">
                  <c:v>565894.76786000002</c:v>
                </c:pt>
                <c:pt idx="2">
                  <c:v>673503.22981000005</c:v>
                </c:pt>
                <c:pt idx="3">
                  <c:v>560370.64815000002</c:v>
                </c:pt>
                <c:pt idx="4">
                  <c:v>637585.28711000003</c:v>
                </c:pt>
                <c:pt idx="5">
                  <c:v>616432.77286000003</c:v>
                </c:pt>
                <c:pt idx="6">
                  <c:v>568942.05596000003</c:v>
                </c:pt>
                <c:pt idx="7">
                  <c:v>600922.27295000001</c:v>
                </c:pt>
                <c:pt idx="8">
                  <c:v>604744.68501999998</c:v>
                </c:pt>
                <c:pt idx="9">
                  <c:v>610528.01873999997</c:v>
                </c:pt>
                <c:pt idx="10">
                  <c:v>606048.05394000001</c:v>
                </c:pt>
                <c:pt idx="11">
                  <c:v>597412.57102000003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3-42DA-9FF3-1F19EFE6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366768"/>
        <c:axId val="-1908358064"/>
      </c:lineChart>
      <c:catAx>
        <c:axId val="-190836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5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358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66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'2002_2024_AYLIK_IHR'!$C$3:$N$3</c:f>
              <c:numCache>
                <c:formatCode>#,##0</c:formatCode>
                <c:ptCount val="12"/>
                <c:pt idx="0">
                  <c:v>2858967.7423999994</c:v>
                </c:pt>
                <c:pt idx="1">
                  <c:v>2543515.3646400003</c:v>
                </c:pt>
                <c:pt idx="2">
                  <c:v>3180656.65386</c:v>
                </c:pt>
                <c:pt idx="3">
                  <c:v>2551829.2997300001</c:v>
                </c:pt>
                <c:pt idx="4">
                  <c:v>2885334.1678399993</c:v>
                </c:pt>
                <c:pt idx="5">
                  <c:v>2566566.5277500004</c:v>
                </c:pt>
                <c:pt idx="6">
                  <c:v>2784331.9583200002</c:v>
                </c:pt>
                <c:pt idx="7">
                  <c:v>2802990.8785399995</c:v>
                </c:pt>
                <c:pt idx="8">
                  <c:v>3025254.6680199997</c:v>
                </c:pt>
                <c:pt idx="9">
                  <c:v>3219594.8700900003</c:v>
                </c:pt>
                <c:pt idx="10">
                  <c:v>3321714.5308400001</c:v>
                </c:pt>
                <c:pt idx="11">
                  <c:v>3383888.9401999996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0-435C-89ED-3527757BB3FD}"/>
            </c:ext>
          </c:extLst>
        </c:ser>
        <c:ser>
          <c:idx val="1"/>
          <c:order val="1"/>
          <c:tx>
            <c:strRef>
              <c:f>'2002_2024_AYLIK_IHR'!$A$2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'2002_2024_AYLIK_IHR'!$C$2:$N$2</c:f>
              <c:numCache>
                <c:formatCode>#,##0</c:formatCode>
                <c:ptCount val="12"/>
                <c:pt idx="0">
                  <c:v>3119064.0580599997</c:v>
                </c:pt>
                <c:pt idx="1">
                  <c:v>3124514.1448900001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35C-89ED-3527757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62272"/>
        <c:axId val="-1907349216"/>
      </c:lineChart>
      <c:catAx>
        <c:axId val="-19073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9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2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2009-2024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'2002_2024_AYLIK_IHR'!$C$69:$N$69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CDB-95E4-8E6D668BA313}"/>
            </c:ext>
          </c:extLst>
        </c:ser>
        <c:ser>
          <c:idx val="6"/>
          <c:order val="1"/>
          <c:tx>
            <c:strRef>
              <c:f>'2002_2024_AYLIK_IHR'!$A$70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'2002_2024_AYLIK_IHR'!$C$70:$N$70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5-4CDB-95E4-8E6D668BA313}"/>
            </c:ext>
          </c:extLst>
        </c:ser>
        <c:ser>
          <c:idx val="7"/>
          <c:order val="2"/>
          <c:tx>
            <c:strRef>
              <c:f>'2002_2024_AYLIK_IHR'!$A$71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'2002_2024_AYLIK_IHR'!$C$71:$N$71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5-4CDB-95E4-8E6D668BA313}"/>
            </c:ext>
          </c:extLst>
        </c:ser>
        <c:ser>
          <c:idx val="0"/>
          <c:order val="3"/>
          <c:tx>
            <c:strRef>
              <c:f>'2002_2024_AYLIK_IHR'!$A$72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'2002_2024_AYLIK_IHR'!$C$72:$N$72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5-4CDB-95E4-8E6D668BA313}"/>
            </c:ext>
          </c:extLst>
        </c:ser>
        <c:ser>
          <c:idx val="3"/>
          <c:order val="4"/>
          <c:tx>
            <c:strRef>
              <c:f>'2002_2024_AYLIK_IHR'!$A$73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'2002_2024_AYLIK_IHR'!$C$73:$N$73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5-4CDB-95E4-8E6D668BA313}"/>
            </c:ext>
          </c:extLst>
        </c:ser>
        <c:ser>
          <c:idx val="4"/>
          <c:order val="5"/>
          <c:tx>
            <c:strRef>
              <c:f>'2002_2024_AYLIK_IHR'!$A$74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'2002_2024_AYLIK_IHR'!$C$74:$N$74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5-4CDB-95E4-8E6D668BA313}"/>
            </c:ext>
          </c:extLst>
        </c:ser>
        <c:ser>
          <c:idx val="1"/>
          <c:order val="6"/>
          <c:tx>
            <c:strRef>
              <c:f>'2002_2024_AYLIK_IHR'!$A$75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'2002_2024_AYLIK_IHR'!$C$75:$N$75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5-4CDB-95E4-8E6D668BA313}"/>
            </c:ext>
          </c:extLst>
        </c:ser>
        <c:ser>
          <c:idx val="2"/>
          <c:order val="7"/>
          <c:tx>
            <c:strRef>
              <c:f>'2002_2024_AYLIK_IHR'!$A$76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'2002_2024_AYLIK_IHR'!$C$76:$N$76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5-4CDB-95E4-8E6D668BA313}"/>
            </c:ext>
          </c:extLst>
        </c:ser>
        <c:ser>
          <c:idx val="8"/>
          <c:order val="8"/>
          <c:tx>
            <c:strRef>
              <c:f>'2002_2024_AYLIK_IHR'!$A$77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'2002_2024_AYLIK_IHR'!$C$77:$N$77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5-4CDB-95E4-8E6D668BA313}"/>
            </c:ext>
          </c:extLst>
        </c:ser>
        <c:ser>
          <c:idx val="9"/>
          <c:order val="9"/>
          <c:tx>
            <c:strRef>
              <c:f>'2002_2024_AYLIK_IHR'!$A$78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'2002_2024_AYLIK_IHR'!$C$78:$N$78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5-4CDB-95E4-8E6D668BA313}"/>
            </c:ext>
          </c:extLst>
        </c:ser>
        <c:ser>
          <c:idx val="10"/>
          <c:order val="10"/>
          <c:tx>
            <c:strRef>
              <c:f>'2002_2024_AYLIK_IHR'!$A$79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'2002_2024_AYLIK_IHR'!$C$79:$N$79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E5-4CDB-95E4-8E6D668BA313}"/>
            </c:ext>
          </c:extLst>
        </c:ser>
        <c:ser>
          <c:idx val="11"/>
          <c:order val="11"/>
          <c:tx>
            <c:strRef>
              <c:f>'2002_2024_AYLIK_IHR'!$A$81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'2002_2024_AYLIK_IHR'!$C$81:$N$81</c:f>
              <c:numCache>
                <c:formatCode>#,##0</c:formatCode>
                <c:ptCount val="12"/>
                <c:pt idx="0">
                  <c:v>15306487.643915899</c:v>
                </c:pt>
                <c:pt idx="1">
                  <c:v>15777151.373676499</c:v>
                </c:pt>
                <c:pt idx="2">
                  <c:v>18125533.345878098</c:v>
                </c:pt>
                <c:pt idx="3">
                  <c:v>18106582.520971801</c:v>
                </c:pt>
                <c:pt idx="4">
                  <c:v>18587253.5966384</c:v>
                </c:pt>
                <c:pt idx="5">
                  <c:v>19036800.670268498</c:v>
                </c:pt>
                <c:pt idx="6">
                  <c:v>19020902.292177301</c:v>
                </c:pt>
                <c:pt idx="7">
                  <c:v>18681996.8976386</c:v>
                </c:pt>
                <c:pt idx="8">
                  <c:v>19984264.497713201</c:v>
                </c:pt>
                <c:pt idx="9">
                  <c:v>21100833.1277362</c:v>
                </c:pt>
                <c:pt idx="10">
                  <c:v>20749365.9948617</c:v>
                </c:pt>
                <c:pt idx="11">
                  <c:v>21316881.481321499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E5-4CDB-95E4-8E6D668BA313}"/>
            </c:ext>
          </c:extLst>
        </c:ser>
        <c:ser>
          <c:idx val="12"/>
          <c:order val="12"/>
          <c:tx>
            <c:strRef>
              <c:f>'2002_2024_AYLIK_IHR'!$A$82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'2002_2024_AYLIK_IHR'!$C$82:$N$82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19904331.120000001</c:v>
                </c:pt>
                <c:pt idx="2">
                  <c:v>22609642.478</c:v>
                </c:pt>
                <c:pt idx="3">
                  <c:v>23330991.125</c:v>
                </c:pt>
                <c:pt idx="4">
                  <c:v>18931811.633000001</c:v>
                </c:pt>
                <c:pt idx="5">
                  <c:v>23359482.375999998</c:v>
                </c:pt>
                <c:pt idx="6">
                  <c:v>18536547.530999999</c:v>
                </c:pt>
                <c:pt idx="7">
                  <c:v>21275849.662</c:v>
                </c:pt>
                <c:pt idx="8">
                  <c:v>22596774.302000001</c:v>
                </c:pt>
                <c:pt idx="9">
                  <c:v>21300785.131999999</c:v>
                </c:pt>
                <c:pt idx="10">
                  <c:v>21871038.612</c:v>
                </c:pt>
                <c:pt idx="11">
                  <c:v>22898748.625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E5-4CDB-95E4-8E6D668BA313}"/>
            </c:ext>
          </c:extLst>
        </c:ser>
        <c:ser>
          <c:idx val="13"/>
          <c:order val="13"/>
          <c:tx>
            <c:strRef>
              <c:f>'2002_2024_AYLIK_IHR'!$A$83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val>
            <c:numRef>
              <c:f>'2002_2024_AYLIK_IHR'!$C$83:$N$83</c:f>
              <c:numCache>
                <c:formatCode>#,##0</c:formatCode>
                <c:ptCount val="12"/>
                <c:pt idx="0">
                  <c:v>19311521.866999999</c:v>
                </c:pt>
                <c:pt idx="1">
                  <c:v>18559236.596000001</c:v>
                </c:pt>
                <c:pt idx="2">
                  <c:v>23547989.638999999</c:v>
                </c:pt>
                <c:pt idx="3">
                  <c:v>19246559.682</c:v>
                </c:pt>
                <c:pt idx="4">
                  <c:v>21620494.263</c:v>
                </c:pt>
                <c:pt idx="5">
                  <c:v>20821692.145</c:v>
                </c:pt>
                <c:pt idx="6">
                  <c:v>19772459.899</c:v>
                </c:pt>
                <c:pt idx="7">
                  <c:v>21549643.028000001</c:v>
                </c:pt>
                <c:pt idx="8">
                  <c:v>22402661.833999999</c:v>
                </c:pt>
                <c:pt idx="9">
                  <c:v>22784411.890999999</c:v>
                </c:pt>
                <c:pt idx="10">
                  <c:v>22959734.710000001</c:v>
                </c:pt>
                <c:pt idx="11">
                  <c:v>22961787.901999999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5-4CDB-95E4-8E6D668BA313}"/>
            </c:ext>
          </c:extLst>
        </c:ser>
        <c:ser>
          <c:idx val="14"/>
          <c:order val="14"/>
          <c:tx>
            <c:strRef>
              <c:f>'2002_2024_AYLIK_IHR'!$A$84</c:f>
              <c:strCache>
                <c:ptCount val="1"/>
                <c:pt idx="0">
                  <c:v>2024</c:v>
                </c:pt>
              </c:strCache>
            </c:strRef>
          </c:tx>
          <c:marker>
            <c:symbol val="none"/>
          </c:marker>
          <c:val>
            <c:numRef>
              <c:f>'2002_2024_AYLIK_IHR'!$C$84:$N$84</c:f>
              <c:numCache>
                <c:formatCode>#,##0</c:formatCode>
                <c:ptCount val="12"/>
                <c:pt idx="0">
                  <c:v>19991424.219999999</c:v>
                </c:pt>
                <c:pt idx="1">
                  <c:v>21085576.252999999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9-4024-98C6-37C96854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56832"/>
        <c:axId val="-1907355200"/>
      </c:lineChart>
      <c:catAx>
        <c:axId val="-19073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6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2596071733561052E-2"/>
          <c:h val="0.696022557991061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2002-2024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'2002_2024_AYLIK_IHR'!$A$62:$A$84</c:f>
              <c:strCach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8.4146093037270314E-3"/>
                  <c:y val="-1.650846058605095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0B-45B0-AD7D-18822AA224D4}"/>
                </c:ext>
              </c:extLst>
            </c:dLbl>
            <c:dLbl>
              <c:idx val="11"/>
              <c:layout>
                <c:manualLayout>
                  <c:x val="-7.6496448215710485E-4"/>
                  <c:y val="3.30169211721007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0B-45B0-AD7D-18822AA224D4}"/>
                </c:ext>
              </c:extLst>
            </c:dLbl>
            <c:dLbl>
              <c:idx val="14"/>
              <c:layout>
                <c:manualLayout>
                  <c:x val="7.649644821569926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0B-45B0-AD7D-18822AA224D4}"/>
                </c:ext>
              </c:extLst>
            </c:dLbl>
            <c:dLbl>
              <c:idx val="20"/>
              <c:layout>
                <c:manualLayout>
                  <c:x val="-1.9889076536081809E-2"/>
                  <c:y val="-1.650846058605035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0B-45B0-AD7D-18822AA224D4}"/>
                </c:ext>
              </c:extLst>
            </c:dLbl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'2002_2024_AYLIK_IHR'!$A$62:$A$84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f>'2002_2024_AYLIK_IHR'!$O$62:$O$84</c:f>
              <c:numCache>
                <c:formatCode>#,##0</c:formatCode>
                <c:ptCount val="23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225794053.44279772</c:v>
                </c:pt>
                <c:pt idx="20">
                  <c:v>254169747.66300002</c:v>
                </c:pt>
                <c:pt idx="21">
                  <c:v>255538193.456</c:v>
                </c:pt>
                <c:pt idx="22">
                  <c:v>41077000.472999997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F-4C54-B889-9BE2071B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7361184"/>
        <c:axId val="-1907354656"/>
      </c:barChart>
      <c:catAx>
        <c:axId val="-19073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4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11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'2002_2024_AYLIK_IHR'!$C$4:$N$4</c:f>
              <c:numCache>
                <c:formatCode>#,##0</c:formatCode>
                <c:ptCount val="12"/>
                <c:pt idx="0">
                  <c:v>1031313.58652</c:v>
                </c:pt>
                <c:pt idx="1">
                  <c:v>1051912.1669099999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4-4AD7-8D6F-3E8D49121D16}"/>
            </c:ext>
          </c:extLst>
        </c:ser>
        <c:ser>
          <c:idx val="0"/>
          <c:order val="1"/>
          <c:tx>
            <c:strRef>
              <c:f>'2002_2024_AYLIK_IHR'!$A$5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'2002_2024_AYLIK_IHR'!$C$5:$N$5</c:f>
              <c:numCache>
                <c:formatCode>#,##0</c:formatCode>
                <c:ptCount val="12"/>
                <c:pt idx="0">
                  <c:v>981677.21663000004</c:v>
                </c:pt>
                <c:pt idx="1">
                  <c:v>822133.35999000003</c:v>
                </c:pt>
                <c:pt idx="2">
                  <c:v>1114279.33018</c:v>
                </c:pt>
                <c:pt idx="3">
                  <c:v>857032.33392999996</c:v>
                </c:pt>
                <c:pt idx="4">
                  <c:v>937011.98442999995</c:v>
                </c:pt>
                <c:pt idx="5">
                  <c:v>771907.00292</c:v>
                </c:pt>
                <c:pt idx="6">
                  <c:v>1097255.77611</c:v>
                </c:pt>
                <c:pt idx="7">
                  <c:v>1112494.4221399999</c:v>
                </c:pt>
                <c:pt idx="8">
                  <c:v>1161795.2625</c:v>
                </c:pt>
                <c:pt idx="9">
                  <c:v>1186594.1521900001</c:v>
                </c:pt>
                <c:pt idx="10">
                  <c:v>1182200.19948</c:v>
                </c:pt>
                <c:pt idx="11">
                  <c:v>1133823.38136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4-4AD7-8D6F-3E8D4912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392"/>
        <c:axId val="-1907348672"/>
      </c:lineChart>
      <c:catAx>
        <c:axId val="-19073513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8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'2002_2024_AYLIK_IHR'!$C$6:$N$6</c:f>
              <c:numCache>
                <c:formatCode>#,##0</c:formatCode>
                <c:ptCount val="12"/>
                <c:pt idx="0">
                  <c:v>366875.16149000003</c:v>
                </c:pt>
                <c:pt idx="1">
                  <c:v>319573.09210000001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4-4A2A-8F37-E7F2A36BC1BD}"/>
            </c:ext>
          </c:extLst>
        </c:ser>
        <c:ser>
          <c:idx val="0"/>
          <c:order val="1"/>
          <c:tx>
            <c:strRef>
              <c:f>'2002_2024_AYLIK_IHR'!$A$7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'2002_2024_AYLIK_IHR'!$C$7:$N$7</c:f>
              <c:numCache>
                <c:formatCode>#,##0</c:formatCode>
                <c:ptCount val="12"/>
                <c:pt idx="0">
                  <c:v>324176.46178999997</c:v>
                </c:pt>
                <c:pt idx="1">
                  <c:v>307939.05497</c:v>
                </c:pt>
                <c:pt idx="2">
                  <c:v>306941.33895</c:v>
                </c:pt>
                <c:pt idx="3">
                  <c:v>234938.64133000001</c:v>
                </c:pt>
                <c:pt idx="4">
                  <c:v>248942.20541</c:v>
                </c:pt>
                <c:pt idx="5">
                  <c:v>272479.31365000003</c:v>
                </c:pt>
                <c:pt idx="6">
                  <c:v>197102.69247000001</c:v>
                </c:pt>
                <c:pt idx="7">
                  <c:v>157582.85154</c:v>
                </c:pt>
                <c:pt idx="8">
                  <c:v>244150.50528000001</c:v>
                </c:pt>
                <c:pt idx="9">
                  <c:v>313157.26481999998</c:v>
                </c:pt>
                <c:pt idx="10">
                  <c:v>395692.72515000001</c:v>
                </c:pt>
                <c:pt idx="11">
                  <c:v>487389.92832000001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4-4A2A-8F37-E7F2A36B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2480"/>
        <c:axId val="-1907360096"/>
      </c:lineChart>
      <c:catAx>
        <c:axId val="-19073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60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2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'2002_2024_AYLIK_IHR'!$C$8:$N$8</c:f>
              <c:numCache>
                <c:formatCode>#,##0</c:formatCode>
                <c:ptCount val="12"/>
                <c:pt idx="0">
                  <c:v>232771.34297999999</c:v>
                </c:pt>
                <c:pt idx="1">
                  <c:v>234779.66086999999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3-4BDD-ACF4-0487D79D0841}"/>
            </c:ext>
          </c:extLst>
        </c:ser>
        <c:ser>
          <c:idx val="0"/>
          <c:order val="1"/>
          <c:tx>
            <c:strRef>
              <c:f>'2002_2024_AYLIK_IHR'!$A$9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'2002_2024_AYLIK_IHR'!$C$9:$N$9</c:f>
              <c:numCache>
                <c:formatCode>#,##0</c:formatCode>
                <c:ptCount val="12"/>
                <c:pt idx="0">
                  <c:v>170441.55046999999</c:v>
                </c:pt>
                <c:pt idx="1">
                  <c:v>170702.45671</c:v>
                </c:pt>
                <c:pt idx="2">
                  <c:v>208485.47463000001</c:v>
                </c:pt>
                <c:pt idx="3">
                  <c:v>168426.20799</c:v>
                </c:pt>
                <c:pt idx="4">
                  <c:v>185263.85227</c:v>
                </c:pt>
                <c:pt idx="5">
                  <c:v>169810.66354000001</c:v>
                </c:pt>
                <c:pt idx="6">
                  <c:v>185580.07097</c:v>
                </c:pt>
                <c:pt idx="7">
                  <c:v>221636.16844000001</c:v>
                </c:pt>
                <c:pt idx="8">
                  <c:v>218653.61679</c:v>
                </c:pt>
                <c:pt idx="9">
                  <c:v>238848.17632999999</c:v>
                </c:pt>
                <c:pt idx="10">
                  <c:v>230080.63209999999</c:v>
                </c:pt>
                <c:pt idx="11">
                  <c:v>239972.4822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3-4BDD-ACF4-0487D79D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63904"/>
        <c:axId val="-1907359552"/>
      </c:lineChart>
      <c:catAx>
        <c:axId val="-1907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9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3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71438</xdr:colOff>
      <xdr:row>0</xdr:row>
      <xdr:rowOff>0</xdr:rowOff>
    </xdr:from>
    <xdr:to>
      <xdr:col>0</xdr:col>
      <xdr:colOff>3452812</xdr:colOff>
      <xdr:row>3</xdr:row>
      <xdr:rowOff>119062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8" y="0"/>
          <a:ext cx="3381374" cy="78581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35719</xdr:colOff>
      <xdr:row>0</xdr:row>
      <xdr:rowOff>0</xdr:rowOff>
    </xdr:from>
    <xdr:to>
      <xdr:col>1</xdr:col>
      <xdr:colOff>440530</xdr:colOff>
      <xdr:row>3</xdr:row>
      <xdr:rowOff>119062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9" y="0"/>
          <a:ext cx="3381374" cy="785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0</xdr:rowOff>
    </xdr:from>
    <xdr:to>
      <xdr:col>0</xdr:col>
      <xdr:colOff>3036307</xdr:colOff>
      <xdr:row>3</xdr:row>
      <xdr:rowOff>142873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3" y="0"/>
          <a:ext cx="3012494" cy="6429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23813</xdr:rowOff>
    </xdr:from>
    <xdr:to>
      <xdr:col>2</xdr:col>
      <xdr:colOff>380999</xdr:colOff>
      <xdr:row>3</xdr:row>
      <xdr:rowOff>142875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3"/>
          <a:ext cx="3381374" cy="785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476250</xdr:colOff>
      <xdr:row>3</xdr:row>
      <xdr:rowOff>49905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05050" cy="5356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38097</xdr:colOff>
      <xdr:row>22</xdr:row>
      <xdr:rowOff>38100</xdr:rowOff>
    </xdr:from>
    <xdr:to>
      <xdr:col>27</xdr:col>
      <xdr:colOff>180975</xdr:colOff>
      <xdr:row>69</xdr:row>
      <xdr:rowOff>120650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J3" sqref="J3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40" t="s">
        <v>122</v>
      </c>
      <c r="C1" s="140"/>
      <c r="D1" s="140"/>
      <c r="E1" s="140"/>
      <c r="F1" s="140"/>
      <c r="G1" s="140"/>
      <c r="H1" s="140"/>
      <c r="I1" s="140"/>
      <c r="J1" s="140"/>
      <c r="K1" s="68"/>
      <c r="L1" s="68"/>
      <c r="M1" s="68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37" t="s">
        <v>123</v>
      </c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9"/>
    </row>
    <row r="6" spans="1:13" ht="17.399999999999999" x14ac:dyDescent="0.25">
      <c r="A6" s="3"/>
      <c r="B6" s="136" t="s">
        <v>124</v>
      </c>
      <c r="C6" s="136"/>
      <c r="D6" s="136"/>
      <c r="E6" s="136"/>
      <c r="F6" s="136" t="s">
        <v>125</v>
      </c>
      <c r="G6" s="136"/>
      <c r="H6" s="136"/>
      <c r="I6" s="136"/>
      <c r="J6" s="136" t="s">
        <v>104</v>
      </c>
      <c r="K6" s="136"/>
      <c r="L6" s="136"/>
      <c r="M6" s="136"/>
    </row>
    <row r="7" spans="1:13" ht="28.2" x14ac:dyDescent="0.3">
      <c r="A7" s="4" t="s">
        <v>1</v>
      </c>
      <c r="B7" s="5">
        <v>2023</v>
      </c>
      <c r="C7" s="6">
        <v>2024</v>
      </c>
      <c r="D7" s="7" t="s">
        <v>117</v>
      </c>
      <c r="E7" s="7" t="s">
        <v>118</v>
      </c>
      <c r="F7" s="5">
        <v>2023</v>
      </c>
      <c r="G7" s="6">
        <v>2024</v>
      </c>
      <c r="H7" s="7" t="s">
        <v>117</v>
      </c>
      <c r="I7" s="7" t="s">
        <v>118</v>
      </c>
      <c r="J7" s="5" t="s">
        <v>126</v>
      </c>
      <c r="K7" s="5" t="s">
        <v>127</v>
      </c>
      <c r="L7" s="7" t="s">
        <v>117</v>
      </c>
      <c r="M7" s="7" t="s">
        <v>118</v>
      </c>
    </row>
    <row r="8" spans="1:13" ht="16.8" x14ac:dyDescent="0.3">
      <c r="A8" s="84" t="s">
        <v>2</v>
      </c>
      <c r="B8" s="8">
        <f>B9+B18+B20</f>
        <v>2543515.3646400003</v>
      </c>
      <c r="C8" s="8">
        <f>C9+C18+C20</f>
        <v>3124514.1448900001</v>
      </c>
      <c r="D8" s="10">
        <f t="shared" ref="D8:D46" si="0">(C8-B8)/B8*100</f>
        <v>22.842353866898392</v>
      </c>
      <c r="E8" s="10">
        <f t="shared" ref="E8:E45" si="1">C8/C$46*100</f>
        <v>14.818253517949042</v>
      </c>
      <c r="F8" s="8">
        <f>F9+F18+F20</f>
        <v>5402483.1070400011</v>
      </c>
      <c r="G8" s="8">
        <f>G9+G18+G20</f>
        <v>6243578.2029499989</v>
      </c>
      <c r="H8" s="10">
        <f t="shared" ref="H8:H46" si="2">(G8-F8)/F8*100</f>
        <v>15.568676092924063</v>
      </c>
      <c r="I8" s="10">
        <f t="shared" ref="I8:I45" si="3">G8/G$46*100</f>
        <v>15.199693578049636</v>
      </c>
      <c r="J8" s="8">
        <f>J9+J18+J20</f>
        <v>34322487.373789996</v>
      </c>
      <c r="K8" s="8">
        <f>K9+K18+K20</f>
        <v>35965740.698140003</v>
      </c>
      <c r="L8" s="10">
        <f t="shared" ref="L8:L46" si="4">(K8-J8)/J8*100</f>
        <v>4.787687169796615</v>
      </c>
      <c r="M8" s="10">
        <f t="shared" ref="M8:M45" si="5">K8/K$46*100</f>
        <v>13.900102096250119</v>
      </c>
    </row>
    <row r="9" spans="1:13" ht="15.6" x14ac:dyDescent="0.3">
      <c r="A9" s="9" t="s">
        <v>3</v>
      </c>
      <c r="B9" s="8">
        <f>B10+B11+B12+B13+B14+B15+B16+B17</f>
        <v>1725097.7621900002</v>
      </c>
      <c r="C9" s="8">
        <f>C10+C11+C12+C13+C14+C15+C16+C17</f>
        <v>2158333.94888</v>
      </c>
      <c r="D9" s="10">
        <f t="shared" si="0"/>
        <v>25.113717969236099</v>
      </c>
      <c r="E9" s="10">
        <f t="shared" si="1"/>
        <v>10.236068120608836</v>
      </c>
      <c r="F9" s="8">
        <f>F10+F11+F12+F13+F14+F15+F16+F17</f>
        <v>3689975.7181300009</v>
      </c>
      <c r="G9" s="8">
        <f>G10+G11+G12+G13+G14+G15+G16+G17</f>
        <v>4318567.9605799997</v>
      </c>
      <c r="H9" s="10">
        <f t="shared" si="2"/>
        <v>17.035132219475845</v>
      </c>
      <c r="I9" s="10">
        <f t="shared" si="3"/>
        <v>10.513347885317488</v>
      </c>
      <c r="J9" s="8">
        <f>J10+J11+J12+J13+J14+J15+J16+J17</f>
        <v>21907528.601299997</v>
      </c>
      <c r="K9" s="8">
        <f>K10+K11+K12+K13+K14+K15+K16+K17</f>
        <v>24288080.818480004</v>
      </c>
      <c r="L9" s="10">
        <f t="shared" si="4"/>
        <v>10.866365898701799</v>
      </c>
      <c r="M9" s="10">
        <f t="shared" si="5"/>
        <v>9.3868997703224242</v>
      </c>
    </row>
    <row r="10" spans="1:13" ht="13.8" x14ac:dyDescent="0.25">
      <c r="A10" s="11" t="s">
        <v>128</v>
      </c>
      <c r="B10" s="12">
        <v>822133.35999000003</v>
      </c>
      <c r="C10" s="12">
        <v>1051912.1669099999</v>
      </c>
      <c r="D10" s="13">
        <f t="shared" si="0"/>
        <v>27.949091729204955</v>
      </c>
      <c r="E10" s="13">
        <f t="shared" si="1"/>
        <v>4.9887759968634331</v>
      </c>
      <c r="F10" s="12">
        <v>1803810.5766199999</v>
      </c>
      <c r="G10" s="12">
        <v>2083225.75343</v>
      </c>
      <c r="H10" s="13">
        <f t="shared" si="2"/>
        <v>15.490272672287537</v>
      </c>
      <c r="I10" s="13">
        <f t="shared" si="3"/>
        <v>5.0715138141581413</v>
      </c>
      <c r="J10" s="12">
        <v>11497082.051859999</v>
      </c>
      <c r="K10" s="12">
        <v>12637619.59867</v>
      </c>
      <c r="L10" s="13">
        <f t="shared" si="4"/>
        <v>9.9202349053904939</v>
      </c>
      <c r="M10" s="13">
        <f t="shared" si="5"/>
        <v>4.8842092298176718</v>
      </c>
    </row>
    <row r="11" spans="1:13" ht="13.8" x14ac:dyDescent="0.25">
      <c r="A11" s="11" t="s">
        <v>129</v>
      </c>
      <c r="B11" s="12">
        <v>307939.05497</v>
      </c>
      <c r="C11" s="12">
        <v>319573.09210000001</v>
      </c>
      <c r="D11" s="13">
        <f t="shared" si="0"/>
        <v>3.7780323548545742</v>
      </c>
      <c r="E11" s="13">
        <f t="shared" si="1"/>
        <v>1.5156004667149281</v>
      </c>
      <c r="F11" s="12">
        <v>632115.51676000003</v>
      </c>
      <c r="G11" s="12">
        <v>686448.25358999998</v>
      </c>
      <c r="H11" s="13">
        <f t="shared" si="2"/>
        <v>8.5953809690498186</v>
      </c>
      <c r="I11" s="13">
        <f t="shared" si="3"/>
        <v>1.671125558549982</v>
      </c>
      <c r="J11" s="12">
        <v>3045888.3827999998</v>
      </c>
      <c r="K11" s="12">
        <v>3544825.7205099999</v>
      </c>
      <c r="L11" s="13">
        <f t="shared" si="4"/>
        <v>16.3806835643577</v>
      </c>
      <c r="M11" s="13">
        <f t="shared" si="5"/>
        <v>1.3700104174707184</v>
      </c>
    </row>
    <row r="12" spans="1:13" ht="13.8" x14ac:dyDescent="0.25">
      <c r="A12" s="11" t="s">
        <v>130</v>
      </c>
      <c r="B12" s="12">
        <v>170702.45671</v>
      </c>
      <c r="C12" s="12">
        <v>234779.66086999999</v>
      </c>
      <c r="D12" s="13">
        <f t="shared" si="0"/>
        <v>37.537364953603657</v>
      </c>
      <c r="E12" s="13">
        <f t="shared" si="1"/>
        <v>1.1134609652254401</v>
      </c>
      <c r="F12" s="12">
        <v>341144.00718000002</v>
      </c>
      <c r="G12" s="12">
        <v>467551.00384999998</v>
      </c>
      <c r="H12" s="13">
        <f t="shared" si="2"/>
        <v>37.053852334947521</v>
      </c>
      <c r="I12" s="13">
        <f t="shared" si="3"/>
        <v>1.1382306362834897</v>
      </c>
      <c r="J12" s="12">
        <v>2489410.1660699998</v>
      </c>
      <c r="K12" s="12">
        <v>2534308.3491099998</v>
      </c>
      <c r="L12" s="13">
        <f t="shared" si="4"/>
        <v>1.8035671120794139</v>
      </c>
      <c r="M12" s="13">
        <f t="shared" si="5"/>
        <v>0.97946390404326888</v>
      </c>
    </row>
    <row r="13" spans="1:13" ht="13.8" x14ac:dyDescent="0.25">
      <c r="A13" s="11" t="s">
        <v>131</v>
      </c>
      <c r="B13" s="12">
        <v>106463.87293</v>
      </c>
      <c r="C13" s="12">
        <v>178070.65445999999</v>
      </c>
      <c r="D13" s="13">
        <f t="shared" si="0"/>
        <v>67.259230346693712</v>
      </c>
      <c r="E13" s="13">
        <f t="shared" si="1"/>
        <v>0.84451405227620757</v>
      </c>
      <c r="F13" s="12">
        <v>233958.27241000001</v>
      </c>
      <c r="G13" s="12">
        <v>338917.84276999999</v>
      </c>
      <c r="H13" s="13">
        <f t="shared" si="2"/>
        <v>44.862517268063797</v>
      </c>
      <c r="I13" s="13">
        <f t="shared" si="3"/>
        <v>0.82507933604541417</v>
      </c>
      <c r="J13" s="12">
        <v>1556711.4609399999</v>
      </c>
      <c r="K13" s="12">
        <v>1713882.84461</v>
      </c>
      <c r="L13" s="13">
        <f t="shared" si="4"/>
        <v>10.096372231697597</v>
      </c>
      <c r="M13" s="13">
        <f t="shared" si="5"/>
        <v>0.66238442636390948</v>
      </c>
    </row>
    <row r="14" spans="1:13" ht="13.8" x14ac:dyDescent="0.25">
      <c r="A14" s="11" t="s">
        <v>132</v>
      </c>
      <c r="B14" s="12">
        <v>155574.24458</v>
      </c>
      <c r="C14" s="12">
        <v>197244.80945</v>
      </c>
      <c r="D14" s="13">
        <f t="shared" si="0"/>
        <v>26.785002223534498</v>
      </c>
      <c r="E14" s="13">
        <f t="shared" si="1"/>
        <v>0.93544898694403256</v>
      </c>
      <c r="F14" s="12">
        <v>297529.14074</v>
      </c>
      <c r="G14" s="12">
        <v>403793.27396999998</v>
      </c>
      <c r="H14" s="13">
        <f t="shared" si="2"/>
        <v>35.715537969055731</v>
      </c>
      <c r="I14" s="13">
        <f t="shared" si="3"/>
        <v>0.98301548146246509</v>
      </c>
      <c r="J14" s="12">
        <v>1696667.6146</v>
      </c>
      <c r="K14" s="12">
        <v>1971405.2409600001</v>
      </c>
      <c r="L14" s="13">
        <f t="shared" si="4"/>
        <v>16.192778361292127</v>
      </c>
      <c r="M14" s="13">
        <f t="shared" si="5"/>
        <v>0.76191213055828211</v>
      </c>
    </row>
    <row r="15" spans="1:13" ht="13.8" x14ac:dyDescent="0.25">
      <c r="A15" s="11" t="s">
        <v>133</v>
      </c>
      <c r="B15" s="12">
        <v>81393.866899999994</v>
      </c>
      <c r="C15" s="12">
        <v>82904.788260000001</v>
      </c>
      <c r="D15" s="13">
        <f t="shared" si="0"/>
        <v>1.856308610888725</v>
      </c>
      <c r="E15" s="13">
        <f t="shared" si="1"/>
        <v>0.39318246399931578</v>
      </c>
      <c r="F15" s="12">
        <v>200498.28164</v>
      </c>
      <c r="G15" s="12">
        <v>166366.88896000001</v>
      </c>
      <c r="H15" s="13">
        <f t="shared" si="2"/>
        <v>-17.023284389680612</v>
      </c>
      <c r="I15" s="13">
        <f t="shared" si="3"/>
        <v>0.40501226244441418</v>
      </c>
      <c r="J15" s="12">
        <v>612174.16217000003</v>
      </c>
      <c r="K15" s="12">
        <v>837328.46401</v>
      </c>
      <c r="L15" s="13">
        <f t="shared" si="4"/>
        <v>36.779451952347323</v>
      </c>
      <c r="M15" s="13">
        <f t="shared" si="5"/>
        <v>0.32361216290582917</v>
      </c>
    </row>
    <row r="16" spans="1:13" ht="13.8" x14ac:dyDescent="0.25">
      <c r="A16" s="11" t="s">
        <v>134</v>
      </c>
      <c r="B16" s="12">
        <v>64822.363810000003</v>
      </c>
      <c r="C16" s="12">
        <v>76359.962920000005</v>
      </c>
      <c r="D16" s="13">
        <f t="shared" si="0"/>
        <v>17.798794168965685</v>
      </c>
      <c r="E16" s="13">
        <f t="shared" si="1"/>
        <v>0.36214311624106416</v>
      </c>
      <c r="F16" s="12">
        <v>150908.47427000001</v>
      </c>
      <c r="G16" s="12">
        <v>140786.78307</v>
      </c>
      <c r="H16" s="13">
        <f t="shared" si="2"/>
        <v>-6.7071721776807811</v>
      </c>
      <c r="I16" s="13">
        <f t="shared" si="3"/>
        <v>0.34273871375428078</v>
      </c>
      <c r="J16" s="12">
        <v>870528.50543999998</v>
      </c>
      <c r="K16" s="12">
        <v>912166.91047999996</v>
      </c>
      <c r="L16" s="13">
        <f t="shared" si="4"/>
        <v>4.7831179312105654</v>
      </c>
      <c r="M16" s="13">
        <f t="shared" si="5"/>
        <v>0.35253585602224946</v>
      </c>
    </row>
    <row r="17" spans="1:13" ht="13.8" x14ac:dyDescent="0.25">
      <c r="A17" s="11" t="s">
        <v>135</v>
      </c>
      <c r="B17" s="12">
        <v>16068.542299999999</v>
      </c>
      <c r="C17" s="12">
        <v>17488.813910000001</v>
      </c>
      <c r="D17" s="13">
        <f t="shared" si="0"/>
        <v>8.8388329413054585</v>
      </c>
      <c r="E17" s="13">
        <f t="shared" si="1"/>
        <v>8.294207234441478E-2</v>
      </c>
      <c r="F17" s="12">
        <v>30011.448509999998</v>
      </c>
      <c r="G17" s="12">
        <v>31478.160940000002</v>
      </c>
      <c r="H17" s="13">
        <f t="shared" si="2"/>
        <v>4.8871764037356797</v>
      </c>
      <c r="I17" s="13">
        <f t="shared" si="3"/>
        <v>7.6632082619300948E-2</v>
      </c>
      <c r="J17" s="12">
        <v>139066.25742000001</v>
      </c>
      <c r="K17" s="12">
        <v>136543.69013</v>
      </c>
      <c r="L17" s="13">
        <f t="shared" si="4"/>
        <v>-1.8139319607785893</v>
      </c>
      <c r="M17" s="13">
        <f t="shared" si="5"/>
        <v>5.2771643140492722E-2</v>
      </c>
    </row>
    <row r="18" spans="1:13" ht="15.6" x14ac:dyDescent="0.3">
      <c r="A18" s="9" t="s">
        <v>12</v>
      </c>
      <c r="B18" s="8">
        <f>B19</f>
        <v>242539.37667</v>
      </c>
      <c r="C18" s="8">
        <f>C19</f>
        <v>312122.79545999999</v>
      </c>
      <c r="D18" s="10">
        <f t="shared" si="0"/>
        <v>28.689534765596214</v>
      </c>
      <c r="E18" s="10">
        <f t="shared" si="1"/>
        <v>1.4802668502625913</v>
      </c>
      <c r="F18" s="8">
        <f>F19</f>
        <v>513488.02785999997</v>
      </c>
      <c r="G18" s="8">
        <f>G19</f>
        <v>668662.63569999998</v>
      </c>
      <c r="H18" s="10">
        <f t="shared" si="2"/>
        <v>30.219712908731655</v>
      </c>
      <c r="I18" s="10">
        <f t="shared" si="3"/>
        <v>1.6278273194254127</v>
      </c>
      <c r="J18" s="8">
        <f>J19</f>
        <v>3960571.2332799998</v>
      </c>
      <c r="K18" s="8">
        <f>K19</f>
        <v>3641050.0617300002</v>
      </c>
      <c r="L18" s="10">
        <f t="shared" si="4"/>
        <v>-8.0675527021233222</v>
      </c>
      <c r="M18" s="10">
        <f t="shared" si="5"/>
        <v>1.4071993684318085</v>
      </c>
    </row>
    <row r="19" spans="1:13" ht="13.8" x14ac:dyDescent="0.25">
      <c r="A19" s="11" t="s">
        <v>136</v>
      </c>
      <c r="B19" s="12">
        <v>242539.37667</v>
      </c>
      <c r="C19" s="12">
        <v>312122.79545999999</v>
      </c>
      <c r="D19" s="13">
        <f t="shared" si="0"/>
        <v>28.689534765596214</v>
      </c>
      <c r="E19" s="13">
        <f t="shared" si="1"/>
        <v>1.4802668502625913</v>
      </c>
      <c r="F19" s="12">
        <v>513488.02785999997</v>
      </c>
      <c r="G19" s="12">
        <v>668662.63569999998</v>
      </c>
      <c r="H19" s="13">
        <f t="shared" si="2"/>
        <v>30.219712908731655</v>
      </c>
      <c r="I19" s="13">
        <f t="shared" si="3"/>
        <v>1.6278273194254127</v>
      </c>
      <c r="J19" s="12">
        <v>3960571.2332799998</v>
      </c>
      <c r="K19" s="12">
        <v>3641050.0617300002</v>
      </c>
      <c r="L19" s="13">
        <f t="shared" si="4"/>
        <v>-8.0675527021233222</v>
      </c>
      <c r="M19" s="13">
        <f t="shared" si="5"/>
        <v>1.4071993684318085</v>
      </c>
    </row>
    <row r="20" spans="1:13" ht="15.6" x14ac:dyDescent="0.3">
      <c r="A20" s="9" t="s">
        <v>110</v>
      </c>
      <c r="B20" s="8">
        <f>B21</f>
        <v>575878.22577999998</v>
      </c>
      <c r="C20" s="8">
        <f>C21</f>
        <v>654057.40055000002</v>
      </c>
      <c r="D20" s="10">
        <f t="shared" si="0"/>
        <v>13.575643472907839</v>
      </c>
      <c r="E20" s="10">
        <f t="shared" si="1"/>
        <v>3.1019185470776143</v>
      </c>
      <c r="F20" s="8">
        <f>F21</f>
        <v>1199019.3610499999</v>
      </c>
      <c r="G20" s="8">
        <f>G21</f>
        <v>1256347.6066699999</v>
      </c>
      <c r="H20" s="10">
        <f t="shared" si="2"/>
        <v>4.7812610440082217</v>
      </c>
      <c r="I20" s="10">
        <f t="shared" si="3"/>
        <v>3.058518373306736</v>
      </c>
      <c r="J20" s="8">
        <f>J21</f>
        <v>8454387.5392099991</v>
      </c>
      <c r="K20" s="8">
        <f>K21</f>
        <v>8036609.8179299999</v>
      </c>
      <c r="L20" s="10">
        <f t="shared" si="4"/>
        <v>-4.9415492174024171</v>
      </c>
      <c r="M20" s="10">
        <f t="shared" si="5"/>
        <v>3.1060029574958881</v>
      </c>
    </row>
    <row r="21" spans="1:13" ht="13.8" x14ac:dyDescent="0.25">
      <c r="A21" s="11" t="s">
        <v>137</v>
      </c>
      <c r="B21" s="12">
        <v>575878.22577999998</v>
      </c>
      <c r="C21" s="12">
        <v>654057.40055000002</v>
      </c>
      <c r="D21" s="13">
        <f t="shared" si="0"/>
        <v>13.575643472907839</v>
      </c>
      <c r="E21" s="13">
        <f t="shared" si="1"/>
        <v>3.1019185470776143</v>
      </c>
      <c r="F21" s="12">
        <v>1199019.3610499999</v>
      </c>
      <c r="G21" s="12">
        <v>1256347.6066699999</v>
      </c>
      <c r="H21" s="13">
        <f t="shared" si="2"/>
        <v>4.7812610440082217</v>
      </c>
      <c r="I21" s="13">
        <f t="shared" si="3"/>
        <v>3.058518373306736</v>
      </c>
      <c r="J21" s="12">
        <v>8454387.5392099991</v>
      </c>
      <c r="K21" s="12">
        <v>8036609.8179299999</v>
      </c>
      <c r="L21" s="13">
        <f t="shared" si="4"/>
        <v>-4.9415492174024171</v>
      </c>
      <c r="M21" s="13">
        <f t="shared" si="5"/>
        <v>3.1060029574958881</v>
      </c>
    </row>
    <row r="22" spans="1:13" ht="16.8" x14ac:dyDescent="0.3">
      <c r="A22" s="84" t="s">
        <v>14</v>
      </c>
      <c r="B22" s="8">
        <f>B23+B27+B29</f>
        <v>13457120.067209998</v>
      </c>
      <c r="C22" s="8">
        <f>C23+C27+C29</f>
        <v>14908698.666719999</v>
      </c>
      <c r="D22" s="10">
        <f t="shared" si="0"/>
        <v>10.786695758529783</v>
      </c>
      <c r="E22" s="10">
        <f t="shared" si="1"/>
        <v>70.705673337236064</v>
      </c>
      <c r="F22" s="8">
        <f>F23+F27+F29</f>
        <v>27065412.795959998</v>
      </c>
      <c r="G22" s="8">
        <f>G23+G27+G29</f>
        <v>28530982.443320006</v>
      </c>
      <c r="H22" s="10">
        <f t="shared" si="2"/>
        <v>5.4149170323342375</v>
      </c>
      <c r="I22" s="10">
        <f t="shared" si="3"/>
        <v>69.457317026041082</v>
      </c>
      <c r="J22" s="8">
        <f>J23+J27+J29</f>
        <v>184747424.70591995</v>
      </c>
      <c r="K22" s="8">
        <f>K23+K27+K29</f>
        <v>182171491.09430999</v>
      </c>
      <c r="L22" s="10">
        <f t="shared" si="4"/>
        <v>-1.3943001455691868</v>
      </c>
      <c r="M22" s="10">
        <f t="shared" si="5"/>
        <v>70.405955114056169</v>
      </c>
    </row>
    <row r="23" spans="1:13" ht="15.6" x14ac:dyDescent="0.3">
      <c r="A23" s="9" t="s">
        <v>15</v>
      </c>
      <c r="B23" s="8">
        <f>B24+B25+B26</f>
        <v>1017517.1864</v>
      </c>
      <c r="C23" s="8">
        <f>C24+C25+C26</f>
        <v>1216646.5304500002</v>
      </c>
      <c r="D23" s="10">
        <f>(C23-B23)/B23*100</f>
        <v>19.570120948475036</v>
      </c>
      <c r="E23" s="10">
        <f t="shared" si="1"/>
        <v>5.7700416429306696</v>
      </c>
      <c r="F23" s="8">
        <f>F24+F25+F26</f>
        <v>2220160.6244899998</v>
      </c>
      <c r="G23" s="8">
        <f>G24+G25+G26</f>
        <v>2361423.3536200002</v>
      </c>
      <c r="H23" s="10">
        <f t="shared" si="2"/>
        <v>6.3627256321803412</v>
      </c>
      <c r="I23" s="10">
        <f t="shared" si="3"/>
        <v>5.7487726134535277</v>
      </c>
      <c r="J23" s="8">
        <f>J24+J25+J26</f>
        <v>14925685.286900001</v>
      </c>
      <c r="K23" s="8">
        <f>K24+K25+K26</f>
        <v>14307569.792339999</v>
      </c>
      <c r="L23" s="10">
        <f t="shared" si="4"/>
        <v>-4.1412872017508633</v>
      </c>
      <c r="M23" s="10">
        <f t="shared" si="5"/>
        <v>5.5296144887413696</v>
      </c>
    </row>
    <row r="24" spans="1:13" ht="13.8" x14ac:dyDescent="0.25">
      <c r="A24" s="11" t="s">
        <v>138</v>
      </c>
      <c r="B24" s="12">
        <v>714627.24962999998</v>
      </c>
      <c r="C24" s="12">
        <v>813043.42708000005</v>
      </c>
      <c r="D24" s="13">
        <f t="shared" si="0"/>
        <v>13.771679921379334</v>
      </c>
      <c r="E24" s="13">
        <f t="shared" si="1"/>
        <v>3.8559222537933842</v>
      </c>
      <c r="F24" s="12">
        <v>1530441.0492700001</v>
      </c>
      <c r="G24" s="12">
        <v>1598176.92976</v>
      </c>
      <c r="H24" s="13">
        <f t="shared" si="2"/>
        <v>4.4259058865618508</v>
      </c>
      <c r="I24" s="13">
        <f t="shared" si="3"/>
        <v>3.8906855694355902</v>
      </c>
      <c r="J24" s="12">
        <v>10185891.41179</v>
      </c>
      <c r="K24" s="12">
        <v>9621392.3330000006</v>
      </c>
      <c r="L24" s="13">
        <f t="shared" si="4"/>
        <v>-5.5419703192260759</v>
      </c>
      <c r="M24" s="13">
        <f t="shared" si="5"/>
        <v>3.7184924636820984</v>
      </c>
    </row>
    <row r="25" spans="1:13" ht="13.8" x14ac:dyDescent="0.25">
      <c r="A25" s="11" t="s">
        <v>139</v>
      </c>
      <c r="B25" s="12">
        <v>171497.03586999999</v>
      </c>
      <c r="C25" s="12">
        <v>143194.77348999999</v>
      </c>
      <c r="D25" s="13">
        <f t="shared" si="0"/>
        <v>-16.50306212957172</v>
      </c>
      <c r="E25" s="13">
        <f t="shared" si="1"/>
        <v>0.679112450007747</v>
      </c>
      <c r="F25" s="12">
        <v>349227.14623999997</v>
      </c>
      <c r="G25" s="12">
        <v>263678.57206999999</v>
      </c>
      <c r="H25" s="13">
        <f t="shared" si="2"/>
        <v>-24.496541890019135</v>
      </c>
      <c r="I25" s="13">
        <f t="shared" si="3"/>
        <v>0.64191291728644229</v>
      </c>
      <c r="J25" s="12">
        <v>2095426.3515300001</v>
      </c>
      <c r="K25" s="12">
        <v>1774625.7622</v>
      </c>
      <c r="L25" s="13">
        <f t="shared" si="4"/>
        <v>-15.30956166012534</v>
      </c>
      <c r="M25" s="13">
        <f t="shared" si="5"/>
        <v>0.68586045493264058</v>
      </c>
    </row>
    <row r="26" spans="1:13" ht="13.8" x14ac:dyDescent="0.25">
      <c r="A26" s="11" t="s">
        <v>140</v>
      </c>
      <c r="B26" s="12">
        <v>131392.90090000001</v>
      </c>
      <c r="C26" s="12">
        <v>260408.32988</v>
      </c>
      <c r="D26" s="13">
        <f t="shared" si="0"/>
        <v>98.190562881468423</v>
      </c>
      <c r="E26" s="13">
        <f t="shared" si="1"/>
        <v>1.235006939129538</v>
      </c>
      <c r="F26" s="12">
        <v>340492.42898000003</v>
      </c>
      <c r="G26" s="12">
        <v>499567.85178999999</v>
      </c>
      <c r="H26" s="13">
        <f t="shared" si="2"/>
        <v>46.719224649586494</v>
      </c>
      <c r="I26" s="13">
        <f t="shared" si="3"/>
        <v>1.2161741267314956</v>
      </c>
      <c r="J26" s="12">
        <v>2644367.5235799998</v>
      </c>
      <c r="K26" s="12">
        <v>2911551.6971399998</v>
      </c>
      <c r="L26" s="13">
        <f t="shared" si="4"/>
        <v>10.103897101197209</v>
      </c>
      <c r="M26" s="13">
        <f t="shared" si="5"/>
        <v>1.1252615701266313</v>
      </c>
    </row>
    <row r="27" spans="1:13" ht="15.6" x14ac:dyDescent="0.3">
      <c r="A27" s="9" t="s">
        <v>19</v>
      </c>
      <c r="B27" s="8">
        <f>B28</f>
        <v>2263014.0898199999</v>
      </c>
      <c r="C27" s="8">
        <f>C28</f>
        <v>2607303.8848999999</v>
      </c>
      <c r="D27" s="10">
        <f t="shared" si="0"/>
        <v>15.213771607908322</v>
      </c>
      <c r="E27" s="10">
        <f t="shared" si="1"/>
        <v>12.365343273599363</v>
      </c>
      <c r="F27" s="8">
        <f>F28</f>
        <v>4563530.8528699996</v>
      </c>
      <c r="G27" s="8">
        <f>G28</f>
        <v>4964336.1396000003</v>
      </c>
      <c r="H27" s="10">
        <f t="shared" si="2"/>
        <v>8.7827890213108724</v>
      </c>
      <c r="I27" s="10">
        <f t="shared" si="3"/>
        <v>12.085439741061593</v>
      </c>
      <c r="J27" s="8">
        <f>J28</f>
        <v>33514954.195099998</v>
      </c>
      <c r="K27" s="8">
        <f>K28</f>
        <v>30928893.183800001</v>
      </c>
      <c r="L27" s="10">
        <f t="shared" si="4"/>
        <v>-7.7161406703580955</v>
      </c>
      <c r="M27" s="10">
        <f t="shared" si="5"/>
        <v>11.953452497672815</v>
      </c>
    </row>
    <row r="28" spans="1:13" ht="13.8" x14ac:dyDescent="0.25">
      <c r="A28" s="11" t="s">
        <v>141</v>
      </c>
      <c r="B28" s="12">
        <v>2263014.0898199999</v>
      </c>
      <c r="C28" s="12">
        <v>2607303.8848999999</v>
      </c>
      <c r="D28" s="13">
        <f t="shared" si="0"/>
        <v>15.213771607908322</v>
      </c>
      <c r="E28" s="13">
        <f t="shared" si="1"/>
        <v>12.365343273599363</v>
      </c>
      <c r="F28" s="12">
        <v>4563530.8528699996</v>
      </c>
      <c r="G28" s="12">
        <v>4964336.1396000003</v>
      </c>
      <c r="H28" s="13">
        <f t="shared" si="2"/>
        <v>8.7827890213108724</v>
      </c>
      <c r="I28" s="13">
        <f t="shared" si="3"/>
        <v>12.085439741061593</v>
      </c>
      <c r="J28" s="12">
        <v>33514954.195099998</v>
      </c>
      <c r="K28" s="12">
        <v>30928893.183800001</v>
      </c>
      <c r="L28" s="13">
        <f t="shared" si="4"/>
        <v>-7.7161406703580955</v>
      </c>
      <c r="M28" s="13">
        <f t="shared" si="5"/>
        <v>11.953452497672815</v>
      </c>
    </row>
    <row r="29" spans="1:13" ht="15.6" x14ac:dyDescent="0.3">
      <c r="A29" s="9" t="s">
        <v>21</v>
      </c>
      <c r="B29" s="8">
        <f>B30+B31+B32+B33+B34+B35+B36+B37+B38+B39+B40+B41</f>
        <v>10176588.790989999</v>
      </c>
      <c r="C29" s="8">
        <f>C30+C31+C32+C33+C34+C35+C36+C37+C38+C39+C40+C41</f>
        <v>11084748.251369998</v>
      </c>
      <c r="D29" s="10">
        <f t="shared" si="0"/>
        <v>8.9240066493013082</v>
      </c>
      <c r="E29" s="10">
        <f t="shared" si="1"/>
        <v>52.570288420706021</v>
      </c>
      <c r="F29" s="8">
        <f>F30+F31+F32+F33+F34+F35+F36+F37+F38+F39+F40+F41</f>
        <v>20281721.318599999</v>
      </c>
      <c r="G29" s="8">
        <f>G30+G31+G32+G33+G34+G35+G36+G37+G38+G39+G40+G41</f>
        <v>21205222.950100005</v>
      </c>
      <c r="H29" s="10">
        <f t="shared" si="2"/>
        <v>4.5533691001516674</v>
      </c>
      <c r="I29" s="10">
        <f t="shared" si="3"/>
        <v>51.623104671525965</v>
      </c>
      <c r="J29" s="8">
        <f>J30+J31+J32+J33+J34+J35+J36+J37+J38+J39+J40+J41</f>
        <v>136306785.22391996</v>
      </c>
      <c r="K29" s="8">
        <f>K30+K31+K32+K33+K34+K35+K36+K37+K38+K39+K40+K41</f>
        <v>136935028.11816999</v>
      </c>
      <c r="L29" s="10">
        <f t="shared" si="4"/>
        <v>0.46090361035071009</v>
      </c>
      <c r="M29" s="10">
        <f t="shared" si="5"/>
        <v>52.92288812764199</v>
      </c>
    </row>
    <row r="30" spans="1:13" ht="13.8" x14ac:dyDescent="0.25">
      <c r="A30" s="11" t="s">
        <v>142</v>
      </c>
      <c r="B30" s="12">
        <v>1576668.1620499999</v>
      </c>
      <c r="C30" s="12">
        <v>1503505.9864699999</v>
      </c>
      <c r="D30" s="13">
        <f t="shared" si="0"/>
        <v>-4.640302718161939</v>
      </c>
      <c r="E30" s="13">
        <f t="shared" si="1"/>
        <v>7.1304951234429037</v>
      </c>
      <c r="F30" s="12">
        <v>3200395.0473799999</v>
      </c>
      <c r="G30" s="12">
        <v>2924193.7303599999</v>
      </c>
      <c r="H30" s="13">
        <f t="shared" si="2"/>
        <v>-8.6302257356044816</v>
      </c>
      <c r="I30" s="13">
        <f t="shared" si="3"/>
        <v>7.1188102750639723</v>
      </c>
      <c r="J30" s="12">
        <v>20961981.724769998</v>
      </c>
      <c r="K30" s="12">
        <v>18970098.867819998</v>
      </c>
      <c r="L30" s="13">
        <f t="shared" si="4"/>
        <v>-9.5023594768058874</v>
      </c>
      <c r="M30" s="13">
        <f t="shared" si="5"/>
        <v>7.3315968452248095</v>
      </c>
    </row>
    <row r="31" spans="1:13" ht="13.8" x14ac:dyDescent="0.25">
      <c r="A31" s="11" t="s">
        <v>143</v>
      </c>
      <c r="B31" s="12">
        <v>2610330.3924500002</v>
      </c>
      <c r="C31" s="12">
        <v>3130418.1107100002</v>
      </c>
      <c r="D31" s="13">
        <f t="shared" si="0"/>
        <v>19.924210351466538</v>
      </c>
      <c r="E31" s="13">
        <f t="shared" si="1"/>
        <v>14.846253539144385</v>
      </c>
      <c r="F31" s="12">
        <v>5322158.3509999998</v>
      </c>
      <c r="G31" s="12">
        <v>5908633.92772</v>
      </c>
      <c r="H31" s="13">
        <f t="shared" si="2"/>
        <v>11.019506336368313</v>
      </c>
      <c r="I31" s="13">
        <f t="shared" si="3"/>
        <v>14.384287702807702</v>
      </c>
      <c r="J31" s="12">
        <v>31532524.581580002</v>
      </c>
      <c r="K31" s="12">
        <v>35578534.66629</v>
      </c>
      <c r="L31" s="13">
        <f t="shared" si="4"/>
        <v>12.831227877876641</v>
      </c>
      <c r="M31" s="13">
        <f t="shared" si="5"/>
        <v>13.750454034774847</v>
      </c>
    </row>
    <row r="32" spans="1:13" ht="13.8" x14ac:dyDescent="0.25">
      <c r="A32" s="11" t="s">
        <v>144</v>
      </c>
      <c r="B32" s="12">
        <v>48988.009310000001</v>
      </c>
      <c r="C32" s="12">
        <v>141289.65002</v>
      </c>
      <c r="D32" s="13">
        <f t="shared" si="0"/>
        <v>188.41680241772619</v>
      </c>
      <c r="E32" s="13">
        <f t="shared" si="1"/>
        <v>0.67007725245307292</v>
      </c>
      <c r="F32" s="12">
        <v>69499.090299999996</v>
      </c>
      <c r="G32" s="12">
        <v>308583.77872</v>
      </c>
      <c r="H32" s="13">
        <f t="shared" si="2"/>
        <v>344.01124876306477</v>
      </c>
      <c r="I32" s="13">
        <f t="shared" si="3"/>
        <v>0.75123250277934184</v>
      </c>
      <c r="J32" s="12">
        <v>1384718.0938500001</v>
      </c>
      <c r="K32" s="12">
        <v>2179001.32638</v>
      </c>
      <c r="L32" s="13">
        <f t="shared" si="4"/>
        <v>57.360645178082059</v>
      </c>
      <c r="M32" s="13">
        <f t="shared" si="5"/>
        <v>0.84214422716206749</v>
      </c>
    </row>
    <row r="33" spans="1:13" ht="13.8" x14ac:dyDescent="0.25">
      <c r="A33" s="11" t="s">
        <v>145</v>
      </c>
      <c r="B33" s="12">
        <v>1303143.8735499999</v>
      </c>
      <c r="C33" s="12">
        <v>1290457.48994</v>
      </c>
      <c r="D33" s="13">
        <f t="shared" si="0"/>
        <v>-0.97352133310038103</v>
      </c>
      <c r="E33" s="13">
        <f t="shared" si="1"/>
        <v>6.1200959103804298</v>
      </c>
      <c r="F33" s="12">
        <v>2476516.3287800001</v>
      </c>
      <c r="G33" s="12">
        <v>2500058.11974</v>
      </c>
      <c r="H33" s="13">
        <f t="shared" si="2"/>
        <v>0.9506010796866915</v>
      </c>
      <c r="I33" s="13">
        <f t="shared" si="3"/>
        <v>6.0862723445040583</v>
      </c>
      <c r="J33" s="12">
        <v>15488560.87837</v>
      </c>
      <c r="K33" s="12">
        <v>16231457.466</v>
      </c>
      <c r="L33" s="13">
        <f t="shared" si="4"/>
        <v>4.7964210068571687</v>
      </c>
      <c r="M33" s="13">
        <f t="shared" si="5"/>
        <v>6.2731619471418059</v>
      </c>
    </row>
    <row r="34" spans="1:13" ht="13.8" x14ac:dyDescent="0.25">
      <c r="A34" s="11" t="s">
        <v>146</v>
      </c>
      <c r="B34" s="12">
        <v>847876.68735000002</v>
      </c>
      <c r="C34" s="12">
        <v>911767.64948000002</v>
      </c>
      <c r="D34" s="13">
        <f t="shared" si="0"/>
        <v>7.535407339679109</v>
      </c>
      <c r="E34" s="13">
        <f t="shared" si="1"/>
        <v>4.3241296255788892</v>
      </c>
      <c r="F34" s="12">
        <v>1689060.5781</v>
      </c>
      <c r="G34" s="12">
        <v>1735928.74606</v>
      </c>
      <c r="H34" s="13">
        <f t="shared" si="2"/>
        <v>2.7748068108203272</v>
      </c>
      <c r="I34" s="13">
        <f t="shared" si="3"/>
        <v>4.2260358012290355</v>
      </c>
      <c r="J34" s="12">
        <v>10526797.187860001</v>
      </c>
      <c r="K34" s="12">
        <v>11378951.368659999</v>
      </c>
      <c r="L34" s="13">
        <f t="shared" si="4"/>
        <v>8.0950945058839228</v>
      </c>
      <c r="M34" s="13">
        <f t="shared" si="5"/>
        <v>4.3977569404213286</v>
      </c>
    </row>
    <row r="35" spans="1:13" ht="13.8" x14ac:dyDescent="0.25">
      <c r="A35" s="11" t="s">
        <v>147</v>
      </c>
      <c r="B35" s="12">
        <v>1000933.74123</v>
      </c>
      <c r="C35" s="12">
        <v>985390.21690999996</v>
      </c>
      <c r="D35" s="13">
        <f t="shared" si="0"/>
        <v>-1.5529024229815036</v>
      </c>
      <c r="E35" s="13">
        <f t="shared" si="1"/>
        <v>4.6732904289006632</v>
      </c>
      <c r="F35" s="12">
        <v>2050963.28755</v>
      </c>
      <c r="G35" s="12">
        <v>1925161.0421800001</v>
      </c>
      <c r="H35" s="13">
        <f t="shared" si="2"/>
        <v>-6.1338126398292729</v>
      </c>
      <c r="I35" s="13">
        <f t="shared" si="3"/>
        <v>4.6867128076827633</v>
      </c>
      <c r="J35" s="12">
        <v>14069338.855590001</v>
      </c>
      <c r="K35" s="12">
        <v>12341882.45913</v>
      </c>
      <c r="L35" s="13">
        <f t="shared" si="4"/>
        <v>-12.278163275409712</v>
      </c>
      <c r="M35" s="13">
        <f t="shared" si="5"/>
        <v>4.769912225127551</v>
      </c>
    </row>
    <row r="36" spans="1:13" ht="13.8" x14ac:dyDescent="0.25">
      <c r="A36" s="11" t="s">
        <v>148</v>
      </c>
      <c r="B36" s="12">
        <v>1056070.5457599999</v>
      </c>
      <c r="C36" s="12">
        <v>1386037.6675199999</v>
      </c>
      <c r="D36" s="13">
        <f t="shared" si="0"/>
        <v>31.244799230958531</v>
      </c>
      <c r="E36" s="13">
        <f t="shared" si="1"/>
        <v>6.5733924028886728</v>
      </c>
      <c r="F36" s="12">
        <v>2161763.9397100001</v>
      </c>
      <c r="G36" s="12">
        <v>2503141.4863100001</v>
      </c>
      <c r="H36" s="13">
        <f t="shared" si="2"/>
        <v>15.791619997408029</v>
      </c>
      <c r="I36" s="13">
        <f t="shared" si="3"/>
        <v>6.0937786534713521</v>
      </c>
      <c r="J36" s="12">
        <v>19816511.788290001</v>
      </c>
      <c r="K36" s="12">
        <v>15202376.376429999</v>
      </c>
      <c r="L36" s="13">
        <f t="shared" si="4"/>
        <v>-23.284296757952088</v>
      </c>
      <c r="M36" s="13">
        <f t="shared" si="5"/>
        <v>5.8754408955889019</v>
      </c>
    </row>
    <row r="37" spans="1:13" ht="13.8" x14ac:dyDescent="0.25">
      <c r="A37" s="14" t="s">
        <v>149</v>
      </c>
      <c r="B37" s="12">
        <v>354125.73582</v>
      </c>
      <c r="C37" s="12">
        <v>353005.71473000001</v>
      </c>
      <c r="D37" s="13">
        <f t="shared" si="0"/>
        <v>-0.31627780099249686</v>
      </c>
      <c r="E37" s="13">
        <f t="shared" si="1"/>
        <v>1.6741573030510621</v>
      </c>
      <c r="F37" s="12">
        <v>714576.84221000003</v>
      </c>
      <c r="G37" s="12">
        <v>678239.10965</v>
      </c>
      <c r="H37" s="13">
        <f t="shared" si="2"/>
        <v>-5.0852099331426546</v>
      </c>
      <c r="I37" s="13">
        <f t="shared" si="3"/>
        <v>1.6511407888601992</v>
      </c>
      <c r="J37" s="12">
        <v>5379899.2519699996</v>
      </c>
      <c r="K37" s="12">
        <v>4562942.0426700003</v>
      </c>
      <c r="L37" s="13">
        <f t="shared" si="4"/>
        <v>-15.185362606945619</v>
      </c>
      <c r="M37" s="13">
        <f t="shared" si="5"/>
        <v>1.7634937866208094</v>
      </c>
    </row>
    <row r="38" spans="1:13" ht="13.8" x14ac:dyDescent="0.25">
      <c r="A38" s="11" t="s">
        <v>150</v>
      </c>
      <c r="B38" s="12">
        <v>525446.20097000001</v>
      </c>
      <c r="C38" s="12">
        <v>481943.08363000001</v>
      </c>
      <c r="D38" s="13">
        <f t="shared" si="0"/>
        <v>-8.2792714572283632</v>
      </c>
      <c r="E38" s="13">
        <f t="shared" si="1"/>
        <v>2.2856528929885442</v>
      </c>
      <c r="F38" s="12">
        <v>939674.49844</v>
      </c>
      <c r="G38" s="12">
        <v>941012.72302999999</v>
      </c>
      <c r="H38" s="13">
        <f t="shared" si="2"/>
        <v>0.14241363282941599</v>
      </c>
      <c r="I38" s="13">
        <f t="shared" si="3"/>
        <v>2.290850627344442</v>
      </c>
      <c r="J38" s="12">
        <v>5946284.4079999998</v>
      </c>
      <c r="K38" s="12">
        <v>7653706.36204</v>
      </c>
      <c r="L38" s="13">
        <f t="shared" si="4"/>
        <v>28.714098366080044</v>
      </c>
      <c r="M38" s="13">
        <f t="shared" si="5"/>
        <v>2.9580177630702038</v>
      </c>
    </row>
    <row r="39" spans="1:13" ht="13.8" x14ac:dyDescent="0.25">
      <c r="A39" s="11" t="s">
        <v>151</v>
      </c>
      <c r="B39" s="12">
        <v>287110.67463999998</v>
      </c>
      <c r="C39" s="12">
        <v>302538.53843999997</v>
      </c>
      <c r="D39" s="13">
        <f>(C39-B39)/B39*100</f>
        <v>5.3734901425537576</v>
      </c>
      <c r="E39" s="13">
        <f t="shared" si="1"/>
        <v>1.4348127592526934</v>
      </c>
      <c r="F39" s="12">
        <v>565995.62335000001</v>
      </c>
      <c r="G39" s="12">
        <v>632782.87378999998</v>
      </c>
      <c r="H39" s="13">
        <f t="shared" si="2"/>
        <v>11.799958813232751</v>
      </c>
      <c r="I39" s="13">
        <f t="shared" si="3"/>
        <v>1.5404797490165563</v>
      </c>
      <c r="J39" s="12">
        <v>4310027.4216400003</v>
      </c>
      <c r="K39" s="12">
        <v>5612100.1746500004</v>
      </c>
      <c r="L39" s="13">
        <f t="shared" si="4"/>
        <v>30.210312502247394</v>
      </c>
      <c r="M39" s="13">
        <f t="shared" si="5"/>
        <v>2.1689742484867667</v>
      </c>
    </row>
    <row r="40" spans="1:13" ht="13.8" x14ac:dyDescent="0.25">
      <c r="A40" s="11" t="s">
        <v>152</v>
      </c>
      <c r="B40" s="12">
        <v>565894.76786000002</v>
      </c>
      <c r="C40" s="12">
        <v>598394.14352000004</v>
      </c>
      <c r="D40" s="13">
        <f>(C40-B40)/B40*100</f>
        <v>5.7430069167983948</v>
      </c>
      <c r="E40" s="13">
        <f t="shared" si="1"/>
        <v>2.8379311826247204</v>
      </c>
      <c r="F40" s="12">
        <v>1091117.73178</v>
      </c>
      <c r="G40" s="12">
        <v>1147487.4125399999</v>
      </c>
      <c r="H40" s="13">
        <f t="shared" si="2"/>
        <v>5.1662326729894632</v>
      </c>
      <c r="I40" s="13">
        <f t="shared" si="3"/>
        <v>2.7935034187665333</v>
      </c>
      <c r="J40" s="12">
        <v>6772774.5509599997</v>
      </c>
      <c r="K40" s="12">
        <v>7223977.0081000002</v>
      </c>
      <c r="L40" s="13">
        <f t="shared" si="4"/>
        <v>6.6620031974347249</v>
      </c>
      <c r="M40" s="13">
        <f t="shared" si="5"/>
        <v>2.7919352140228959</v>
      </c>
    </row>
    <row r="41" spans="1:13" ht="13.8" hidden="1" x14ac:dyDescent="0.25">
      <c r="A41" s="11" t="s">
        <v>153</v>
      </c>
      <c r="B41" s="12">
        <v>0</v>
      </c>
      <c r="C41" s="12">
        <v>0</v>
      </c>
      <c r="D41" s="13" t="e">
        <f t="shared" si="0"/>
        <v>#DIV/0!</v>
      </c>
      <c r="E41" s="13">
        <f t="shared" si="1"/>
        <v>0</v>
      </c>
      <c r="F41" s="12">
        <v>0</v>
      </c>
      <c r="G41" s="12">
        <v>0</v>
      </c>
      <c r="H41" s="13" t="e">
        <f t="shared" si="2"/>
        <v>#DIV/0!</v>
      </c>
      <c r="I41" s="13">
        <f t="shared" si="3"/>
        <v>0</v>
      </c>
      <c r="J41" s="12">
        <v>117366.48104</v>
      </c>
      <c r="K41" s="12">
        <v>0</v>
      </c>
      <c r="L41" s="13">
        <f t="shared" si="4"/>
        <v>-100</v>
      </c>
      <c r="M41" s="13">
        <f t="shared" si="5"/>
        <v>0</v>
      </c>
    </row>
    <row r="42" spans="1:13" ht="15.6" x14ac:dyDescent="0.3">
      <c r="A42" s="9" t="s">
        <v>31</v>
      </c>
      <c r="B42" s="8">
        <f>B43</f>
        <v>397254.84522000002</v>
      </c>
      <c r="C42" s="8">
        <f>C43</f>
        <v>453396.74225000001</v>
      </c>
      <c r="D42" s="10">
        <f t="shared" si="0"/>
        <v>14.132463758600245</v>
      </c>
      <c r="E42" s="10">
        <f t="shared" si="1"/>
        <v>2.1502696289151308</v>
      </c>
      <c r="F42" s="8">
        <f>F43</f>
        <v>838563.01396000001</v>
      </c>
      <c r="G42" s="8">
        <f>G43</f>
        <v>899095.56853000005</v>
      </c>
      <c r="H42" s="10">
        <f t="shared" si="2"/>
        <v>7.2186053477535648</v>
      </c>
      <c r="I42" s="10">
        <f t="shared" si="3"/>
        <v>2.18880531240585</v>
      </c>
      <c r="J42" s="8">
        <f>J43</f>
        <v>6324084.2177499998</v>
      </c>
      <c r="K42" s="8">
        <f>K43</f>
        <v>5805940.9968499998</v>
      </c>
      <c r="L42" s="10">
        <f t="shared" si="4"/>
        <v>-8.1931739530873369</v>
      </c>
      <c r="M42" s="10">
        <f t="shared" si="5"/>
        <v>2.2438901870076826</v>
      </c>
    </row>
    <row r="43" spans="1:13" ht="13.8" x14ac:dyDescent="0.25">
      <c r="A43" s="11" t="s">
        <v>154</v>
      </c>
      <c r="B43" s="12">
        <v>397254.84522000002</v>
      </c>
      <c r="C43" s="12">
        <v>453396.74225000001</v>
      </c>
      <c r="D43" s="13">
        <f t="shared" si="0"/>
        <v>14.132463758600245</v>
      </c>
      <c r="E43" s="13">
        <f t="shared" si="1"/>
        <v>2.1502696289151308</v>
      </c>
      <c r="F43" s="12">
        <v>838563.01396000001</v>
      </c>
      <c r="G43" s="12">
        <v>899095.56853000005</v>
      </c>
      <c r="H43" s="13">
        <f t="shared" si="2"/>
        <v>7.2186053477535648</v>
      </c>
      <c r="I43" s="13">
        <f t="shared" si="3"/>
        <v>2.18880531240585</v>
      </c>
      <c r="J43" s="12">
        <v>6324084.2177499998</v>
      </c>
      <c r="K43" s="12">
        <v>5805940.9968499998</v>
      </c>
      <c r="L43" s="13">
        <f t="shared" si="4"/>
        <v>-8.1931739530873369</v>
      </c>
      <c r="M43" s="13">
        <f t="shared" si="5"/>
        <v>2.2438901870076826</v>
      </c>
    </row>
    <row r="44" spans="1:13" ht="15.6" x14ac:dyDescent="0.3">
      <c r="A44" s="9" t="s">
        <v>33</v>
      </c>
      <c r="B44" s="8">
        <f>B8+B22+B42</f>
        <v>16397890.277069997</v>
      </c>
      <c r="C44" s="8">
        <f>C8+C22+C42</f>
        <v>18486609.553859998</v>
      </c>
      <c r="D44" s="10">
        <f t="shared" si="0"/>
        <v>12.737731753887649</v>
      </c>
      <c r="E44" s="10">
        <f t="shared" si="1"/>
        <v>87.674196484100236</v>
      </c>
      <c r="F44" s="15">
        <f>F8+F22+F42</f>
        <v>33306458.916959997</v>
      </c>
      <c r="G44" s="15">
        <f>G8+G22+G42</f>
        <v>35673656.214800008</v>
      </c>
      <c r="H44" s="16">
        <f t="shared" si="2"/>
        <v>7.1073220474801326</v>
      </c>
      <c r="I44" s="16">
        <f t="shared" si="3"/>
        <v>86.845815916496576</v>
      </c>
      <c r="J44" s="15">
        <f>J8+J22+J42</f>
        <v>225393996.29745996</v>
      </c>
      <c r="K44" s="15">
        <f>K8+K22+K42</f>
        <v>223943172.78929999</v>
      </c>
      <c r="L44" s="16">
        <f t="shared" si="4"/>
        <v>-0.64368329768875709</v>
      </c>
      <c r="M44" s="16">
        <f t="shared" si="5"/>
        <v>86.549947397313971</v>
      </c>
    </row>
    <row r="45" spans="1:13" ht="30" x14ac:dyDescent="0.25">
      <c r="A45" s="154" t="s">
        <v>223</v>
      </c>
      <c r="B45" s="155">
        <f>B46-B44</f>
        <v>2161346.3189300038</v>
      </c>
      <c r="C45" s="155">
        <f>C46-C44</f>
        <v>2598966.6991400011</v>
      </c>
      <c r="D45" s="156">
        <f t="shared" si="0"/>
        <v>20.247582554314832</v>
      </c>
      <c r="E45" s="156">
        <f t="shared" si="1"/>
        <v>12.325803515899771</v>
      </c>
      <c r="F45" s="155">
        <f>F46-F44</f>
        <v>4564299.5460400023</v>
      </c>
      <c r="G45" s="155">
        <f>G46-G44</f>
        <v>5403344.2581999898</v>
      </c>
      <c r="H45" s="157">
        <f t="shared" si="2"/>
        <v>18.382770536783568</v>
      </c>
      <c r="I45" s="156">
        <f t="shared" si="3"/>
        <v>13.15418408350342</v>
      </c>
      <c r="J45" s="155">
        <f>J46-J44</f>
        <v>29188433.641540051</v>
      </c>
      <c r="K45" s="155">
        <f>K46-K44</f>
        <v>34801262.676699996</v>
      </c>
      <c r="L45" s="157">
        <f t="shared" si="4"/>
        <v>19.229634258865968</v>
      </c>
      <c r="M45" s="156">
        <f t="shared" si="5"/>
        <v>13.450052602686025</v>
      </c>
    </row>
    <row r="46" spans="1:13" ht="21" x14ac:dyDescent="0.25">
      <c r="A46" s="158" t="s">
        <v>224</v>
      </c>
      <c r="B46" s="159">
        <v>18559236.596000001</v>
      </c>
      <c r="C46" s="159">
        <v>21085576.252999999</v>
      </c>
      <c r="D46" s="160">
        <f t="shared" si="0"/>
        <v>13.612303738530333</v>
      </c>
      <c r="E46" s="161">
        <f>C46/C$46*100</f>
        <v>100</v>
      </c>
      <c r="F46" s="159">
        <v>37870758.463</v>
      </c>
      <c r="G46" s="159">
        <v>41077000.472999997</v>
      </c>
      <c r="H46" s="160">
        <f t="shared" si="2"/>
        <v>8.4662735580870887</v>
      </c>
      <c r="I46" s="161">
        <f>G46/G$46*100</f>
        <v>100</v>
      </c>
      <c r="J46" s="159">
        <v>254582429.93900001</v>
      </c>
      <c r="K46" s="159">
        <v>258744435.46599999</v>
      </c>
      <c r="L46" s="160">
        <f t="shared" si="4"/>
        <v>1.634836122821685</v>
      </c>
      <c r="M46" s="161">
        <f>K46/K$46*100</f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I8" sqref="I8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6" sqref="I6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J14" sqref="J14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Q44" sqref="Q44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topLeftCell="A64" zoomScale="90" zoomScaleNormal="90" workbookViewId="0">
      <selection activeCell="B8" sqref="B8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5"/>
      <c r="B1" s="109" t="s">
        <v>60</v>
      </c>
      <c r="C1" s="110" t="s">
        <v>44</v>
      </c>
      <c r="D1" s="110" t="s">
        <v>45</v>
      </c>
      <c r="E1" s="110" t="s">
        <v>46</v>
      </c>
      <c r="F1" s="110" t="s">
        <v>47</v>
      </c>
      <c r="G1" s="110" t="s">
        <v>48</v>
      </c>
      <c r="H1" s="110" t="s">
        <v>49</v>
      </c>
      <c r="I1" s="110" t="s">
        <v>0</v>
      </c>
      <c r="J1" s="110" t="s">
        <v>61</v>
      </c>
      <c r="K1" s="110" t="s">
        <v>50</v>
      </c>
      <c r="L1" s="110" t="s">
        <v>51</v>
      </c>
      <c r="M1" s="110" t="s">
        <v>52</v>
      </c>
      <c r="N1" s="110" t="s">
        <v>53</v>
      </c>
      <c r="O1" s="111" t="s">
        <v>42</v>
      </c>
    </row>
    <row r="2" spans="1:15" s="36" customFormat="1" ht="15" thickTop="1" thickBot="1" x14ac:dyDescent="0.3">
      <c r="A2" s="86">
        <v>2024</v>
      </c>
      <c r="B2" s="112" t="s">
        <v>2</v>
      </c>
      <c r="C2" s="113">
        <f>C4+C6+C8+C10+C12+C14+C16+C18+C20+C22</f>
        <v>3119064.0580599997</v>
      </c>
      <c r="D2" s="113">
        <f t="shared" ref="D2:O2" si="0">D4+D6+D8+D10+D12+D14+D16+D18+D20+D22</f>
        <v>3124514.1448900001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>
        <f t="shared" si="0"/>
        <v>6243578.2029499989</v>
      </c>
    </row>
    <row r="3" spans="1:15" ht="14.4" thickTop="1" x14ac:dyDescent="0.25">
      <c r="A3" s="85">
        <v>2023</v>
      </c>
      <c r="B3" s="112" t="s">
        <v>2</v>
      </c>
      <c r="C3" s="113">
        <f>C5+C7+C9+C11+C13+C15+C17+C19+C21+C23</f>
        <v>2858967.7423999994</v>
      </c>
      <c r="D3" s="113">
        <f t="shared" ref="D3:O3" si="1">D5+D7+D9+D11+D13+D15+D17+D19+D21+D23</f>
        <v>2543515.3646400003</v>
      </c>
      <c r="E3" s="113">
        <f t="shared" si="1"/>
        <v>3180656.65386</v>
      </c>
      <c r="F3" s="113">
        <f t="shared" si="1"/>
        <v>2551829.2997300001</v>
      </c>
      <c r="G3" s="113">
        <f t="shared" si="1"/>
        <v>2885334.1678399993</v>
      </c>
      <c r="H3" s="113">
        <f t="shared" si="1"/>
        <v>2566566.5277500004</v>
      </c>
      <c r="I3" s="113">
        <f t="shared" si="1"/>
        <v>2784331.9583200002</v>
      </c>
      <c r="J3" s="113">
        <f t="shared" si="1"/>
        <v>2802990.8785399995</v>
      </c>
      <c r="K3" s="113">
        <f t="shared" si="1"/>
        <v>3025254.6680199997</v>
      </c>
      <c r="L3" s="113">
        <f t="shared" si="1"/>
        <v>3219594.8700900003</v>
      </c>
      <c r="M3" s="113">
        <f t="shared" si="1"/>
        <v>3321714.5308400001</v>
      </c>
      <c r="N3" s="113">
        <f t="shared" si="1"/>
        <v>3383888.9401999996</v>
      </c>
      <c r="O3" s="113">
        <f t="shared" si="1"/>
        <v>35124645.602229998</v>
      </c>
    </row>
    <row r="4" spans="1:15" s="36" customFormat="1" ht="13.8" x14ac:dyDescent="0.25">
      <c r="A4" s="86">
        <v>2024</v>
      </c>
      <c r="B4" s="114" t="s">
        <v>128</v>
      </c>
      <c r="C4" s="115">
        <v>1031313.58652</v>
      </c>
      <c r="D4" s="115">
        <v>1051912.1669099999</v>
      </c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6">
        <v>2083225.75343</v>
      </c>
    </row>
    <row r="5" spans="1:15" ht="13.8" x14ac:dyDescent="0.25">
      <c r="A5" s="85">
        <v>2023</v>
      </c>
      <c r="B5" s="114" t="s">
        <v>128</v>
      </c>
      <c r="C5" s="115">
        <v>981677.21663000004</v>
      </c>
      <c r="D5" s="115">
        <v>822133.35999000003</v>
      </c>
      <c r="E5" s="115">
        <v>1114279.33018</v>
      </c>
      <c r="F5" s="115">
        <v>857032.33392999996</v>
      </c>
      <c r="G5" s="115">
        <v>937011.98442999995</v>
      </c>
      <c r="H5" s="115">
        <v>771907.00292</v>
      </c>
      <c r="I5" s="115">
        <v>1097255.77611</v>
      </c>
      <c r="J5" s="115">
        <v>1112494.4221399999</v>
      </c>
      <c r="K5" s="115">
        <v>1161795.2625</v>
      </c>
      <c r="L5" s="115">
        <v>1186594.1521900001</v>
      </c>
      <c r="M5" s="115">
        <v>1182200.19948</v>
      </c>
      <c r="N5" s="115">
        <v>1133823.38136</v>
      </c>
      <c r="O5" s="116">
        <v>12358204.42186</v>
      </c>
    </row>
    <row r="6" spans="1:15" s="36" customFormat="1" ht="13.8" x14ac:dyDescent="0.25">
      <c r="A6" s="86">
        <v>2024</v>
      </c>
      <c r="B6" s="114" t="s">
        <v>129</v>
      </c>
      <c r="C6" s="115">
        <v>366875.16149000003</v>
      </c>
      <c r="D6" s="115">
        <v>319573.09210000001</v>
      </c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>
        <v>686448.25358999998</v>
      </c>
    </row>
    <row r="7" spans="1:15" ht="13.8" x14ac:dyDescent="0.25">
      <c r="A7" s="85">
        <v>2023</v>
      </c>
      <c r="B7" s="114" t="s">
        <v>129</v>
      </c>
      <c r="C7" s="115">
        <v>324176.46178999997</v>
      </c>
      <c r="D7" s="115">
        <v>307939.05497</v>
      </c>
      <c r="E7" s="115">
        <v>306941.33895</v>
      </c>
      <c r="F7" s="115">
        <v>234938.64133000001</v>
      </c>
      <c r="G7" s="115">
        <v>248942.20541</v>
      </c>
      <c r="H7" s="115">
        <v>272479.31365000003</v>
      </c>
      <c r="I7" s="115">
        <v>197102.69247000001</v>
      </c>
      <c r="J7" s="115">
        <v>157582.85154</v>
      </c>
      <c r="K7" s="115">
        <v>244150.50528000001</v>
      </c>
      <c r="L7" s="115">
        <v>313157.26481999998</v>
      </c>
      <c r="M7" s="115">
        <v>395692.72515000001</v>
      </c>
      <c r="N7" s="115">
        <v>487389.92832000001</v>
      </c>
      <c r="O7" s="116">
        <v>3490492.9836800001</v>
      </c>
    </row>
    <row r="8" spans="1:15" s="36" customFormat="1" ht="13.8" x14ac:dyDescent="0.25">
      <c r="A8" s="86">
        <v>2024</v>
      </c>
      <c r="B8" s="114" t="s">
        <v>130</v>
      </c>
      <c r="C8" s="115">
        <v>232771.34297999999</v>
      </c>
      <c r="D8" s="115">
        <v>234779.66086999999</v>
      </c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6">
        <v>467551.00384999998</v>
      </c>
    </row>
    <row r="9" spans="1:15" ht="13.8" x14ac:dyDescent="0.25">
      <c r="A9" s="85">
        <v>2023</v>
      </c>
      <c r="B9" s="114" t="s">
        <v>130</v>
      </c>
      <c r="C9" s="115">
        <v>170441.55046999999</v>
      </c>
      <c r="D9" s="115">
        <v>170702.45671</v>
      </c>
      <c r="E9" s="115">
        <v>208485.47463000001</v>
      </c>
      <c r="F9" s="115">
        <v>168426.20799</v>
      </c>
      <c r="G9" s="115">
        <v>185263.85227</v>
      </c>
      <c r="H9" s="115">
        <v>169810.66354000001</v>
      </c>
      <c r="I9" s="115">
        <v>185580.07097</v>
      </c>
      <c r="J9" s="115">
        <v>221636.16844000001</v>
      </c>
      <c r="K9" s="115">
        <v>218653.61679</v>
      </c>
      <c r="L9" s="115">
        <v>238848.17632999999</v>
      </c>
      <c r="M9" s="115">
        <v>230080.63209999999</v>
      </c>
      <c r="N9" s="115">
        <v>239972.4822</v>
      </c>
      <c r="O9" s="116">
        <v>2407901.35244</v>
      </c>
    </row>
    <row r="10" spans="1:15" s="36" customFormat="1" ht="13.8" x14ac:dyDescent="0.25">
      <c r="A10" s="86">
        <v>2024</v>
      </c>
      <c r="B10" s="114" t="s">
        <v>131</v>
      </c>
      <c r="C10" s="115">
        <v>160847.18831</v>
      </c>
      <c r="D10" s="115">
        <v>178070.65445999999</v>
      </c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6">
        <v>338917.84276999999</v>
      </c>
    </row>
    <row r="11" spans="1:15" ht="13.8" x14ac:dyDescent="0.25">
      <c r="A11" s="85">
        <v>2023</v>
      </c>
      <c r="B11" s="114" t="s">
        <v>131</v>
      </c>
      <c r="C11" s="115">
        <v>127494.39947999999</v>
      </c>
      <c r="D11" s="115">
        <v>106463.87293</v>
      </c>
      <c r="E11" s="115">
        <v>149165.60537</v>
      </c>
      <c r="F11" s="115">
        <v>109004.49069999999</v>
      </c>
      <c r="G11" s="115">
        <v>119577.46162</v>
      </c>
      <c r="H11" s="115">
        <v>111353.50995000001</v>
      </c>
      <c r="I11" s="115">
        <v>101373.98437000001</v>
      </c>
      <c r="J11" s="115">
        <v>115709.60778000001</v>
      </c>
      <c r="K11" s="115">
        <v>134690.41097999999</v>
      </c>
      <c r="L11" s="115">
        <v>183565.45754999999</v>
      </c>
      <c r="M11" s="115">
        <v>181244.59732</v>
      </c>
      <c r="N11" s="115">
        <v>169279.8762</v>
      </c>
      <c r="O11" s="116">
        <v>1608923.27425</v>
      </c>
    </row>
    <row r="12" spans="1:15" s="36" customFormat="1" ht="13.8" x14ac:dyDescent="0.25">
      <c r="A12" s="86">
        <v>2024</v>
      </c>
      <c r="B12" s="114" t="s">
        <v>132</v>
      </c>
      <c r="C12" s="115">
        <v>206548.46452000001</v>
      </c>
      <c r="D12" s="115">
        <v>197244.80945</v>
      </c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6">
        <v>403793.27396999998</v>
      </c>
    </row>
    <row r="13" spans="1:15" ht="13.8" x14ac:dyDescent="0.25">
      <c r="A13" s="85">
        <v>2023</v>
      </c>
      <c r="B13" s="114" t="s">
        <v>132</v>
      </c>
      <c r="C13" s="115">
        <v>141954.89616</v>
      </c>
      <c r="D13" s="115">
        <v>155574.24458</v>
      </c>
      <c r="E13" s="115">
        <v>155777.83470000001</v>
      </c>
      <c r="F13" s="115">
        <v>124195.91894</v>
      </c>
      <c r="G13" s="115">
        <v>142783.85787000001</v>
      </c>
      <c r="H13" s="115">
        <v>118585.45311</v>
      </c>
      <c r="I13" s="115">
        <v>125970.1995</v>
      </c>
      <c r="J13" s="115">
        <v>91383.503140000001</v>
      </c>
      <c r="K13" s="115">
        <v>151375.80962000001</v>
      </c>
      <c r="L13" s="115">
        <v>204707.87202000001</v>
      </c>
      <c r="M13" s="115">
        <v>213381.90760999999</v>
      </c>
      <c r="N13" s="115">
        <v>239449.61048</v>
      </c>
      <c r="O13" s="116">
        <v>1865141.10773</v>
      </c>
    </row>
    <row r="14" spans="1:15" s="36" customFormat="1" ht="13.8" x14ac:dyDescent="0.25">
      <c r="A14" s="86">
        <v>2024</v>
      </c>
      <c r="B14" s="114" t="s">
        <v>133</v>
      </c>
      <c r="C14" s="115">
        <v>83462.100699999995</v>
      </c>
      <c r="D14" s="115">
        <v>82904.788260000001</v>
      </c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6">
        <v>166366.88896000001</v>
      </c>
    </row>
    <row r="15" spans="1:15" ht="13.8" x14ac:dyDescent="0.25">
      <c r="A15" s="85">
        <v>2023</v>
      </c>
      <c r="B15" s="114" t="s">
        <v>133</v>
      </c>
      <c r="C15" s="115">
        <v>119104.41473999999</v>
      </c>
      <c r="D15" s="115">
        <v>81393.866899999994</v>
      </c>
      <c r="E15" s="115">
        <v>91928.388930000001</v>
      </c>
      <c r="F15" s="115">
        <v>84225.148029999997</v>
      </c>
      <c r="G15" s="115">
        <v>103626.08791</v>
      </c>
      <c r="H15" s="115">
        <v>79520.73646</v>
      </c>
      <c r="I15" s="115">
        <v>71697.434299999994</v>
      </c>
      <c r="J15" s="115">
        <v>42495.028660000004</v>
      </c>
      <c r="K15" s="115">
        <v>53857.130770000003</v>
      </c>
      <c r="L15" s="115">
        <v>41785.951780000003</v>
      </c>
      <c r="M15" s="115">
        <v>47730.163439999997</v>
      </c>
      <c r="N15" s="115">
        <v>54095.50477</v>
      </c>
      <c r="O15" s="116">
        <v>871459.85669000004</v>
      </c>
    </row>
    <row r="16" spans="1:15" ht="13.8" x14ac:dyDescent="0.25">
      <c r="A16" s="86">
        <v>2024</v>
      </c>
      <c r="B16" s="114" t="s">
        <v>134</v>
      </c>
      <c r="C16" s="115">
        <v>64426.82015</v>
      </c>
      <c r="D16" s="115">
        <v>76359.962920000005</v>
      </c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6">
        <v>140786.78307</v>
      </c>
    </row>
    <row r="17" spans="1:15" ht="13.8" x14ac:dyDescent="0.25">
      <c r="A17" s="85">
        <v>2023</v>
      </c>
      <c r="B17" s="114" t="s">
        <v>134</v>
      </c>
      <c r="C17" s="115">
        <v>86086.110459999996</v>
      </c>
      <c r="D17" s="115">
        <v>64822.363810000003</v>
      </c>
      <c r="E17" s="115">
        <v>71187.896110000001</v>
      </c>
      <c r="F17" s="115">
        <v>58280.474829999999</v>
      </c>
      <c r="G17" s="115">
        <v>94991.992450000005</v>
      </c>
      <c r="H17" s="115">
        <v>80637.588019999996</v>
      </c>
      <c r="I17" s="115">
        <v>91732.632410000006</v>
      </c>
      <c r="J17" s="115">
        <v>83292.168380000003</v>
      </c>
      <c r="K17" s="115">
        <v>80258.621660000004</v>
      </c>
      <c r="L17" s="115">
        <v>75327.552849999993</v>
      </c>
      <c r="M17" s="115">
        <v>68137.909379999997</v>
      </c>
      <c r="N17" s="115">
        <v>67533.291320000004</v>
      </c>
      <c r="O17" s="116">
        <v>922288.60167999996</v>
      </c>
    </row>
    <row r="18" spans="1:15" ht="13.8" x14ac:dyDescent="0.25">
      <c r="A18" s="86">
        <v>2024</v>
      </c>
      <c r="B18" s="114" t="s">
        <v>135</v>
      </c>
      <c r="C18" s="115">
        <v>13989.347030000001</v>
      </c>
      <c r="D18" s="115">
        <v>17488.813910000001</v>
      </c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6">
        <v>31478.160940000002</v>
      </c>
    </row>
    <row r="19" spans="1:15" ht="13.8" x14ac:dyDescent="0.25">
      <c r="A19" s="85">
        <v>2023</v>
      </c>
      <c r="B19" s="114" t="s">
        <v>135</v>
      </c>
      <c r="C19" s="115">
        <v>13942.906209999999</v>
      </c>
      <c r="D19" s="115">
        <v>16068.542299999999</v>
      </c>
      <c r="E19" s="115">
        <v>18032.499930000002</v>
      </c>
      <c r="F19" s="115">
        <v>14477.681780000001</v>
      </c>
      <c r="G19" s="115">
        <v>13997.55701</v>
      </c>
      <c r="H19" s="115">
        <v>8514.9922299999998</v>
      </c>
      <c r="I19" s="115">
        <v>7353.5853699999998</v>
      </c>
      <c r="J19" s="115">
        <v>7429.0817399999996</v>
      </c>
      <c r="K19" s="115">
        <v>6531.4781000000003</v>
      </c>
      <c r="L19" s="115">
        <v>7631.6759300000003</v>
      </c>
      <c r="M19" s="115">
        <v>9334.0265299999992</v>
      </c>
      <c r="N19" s="115">
        <v>11762.950570000001</v>
      </c>
      <c r="O19" s="116">
        <v>135076.97769999999</v>
      </c>
    </row>
    <row r="20" spans="1:15" ht="13.8" x14ac:dyDescent="0.25">
      <c r="A20" s="86">
        <v>2024</v>
      </c>
      <c r="B20" s="114" t="s">
        <v>136</v>
      </c>
      <c r="C20" s="117">
        <v>356539.84023999999</v>
      </c>
      <c r="D20" s="117">
        <v>312122.79545999999</v>
      </c>
      <c r="E20" s="117"/>
      <c r="F20" s="117"/>
      <c r="G20" s="117"/>
      <c r="H20" s="115"/>
      <c r="I20" s="115"/>
      <c r="J20" s="115"/>
      <c r="K20" s="115"/>
      <c r="L20" s="115"/>
      <c r="M20" s="115"/>
      <c r="N20" s="115"/>
      <c r="O20" s="116">
        <v>668662.63569999998</v>
      </c>
    </row>
    <row r="21" spans="1:15" ht="13.8" x14ac:dyDescent="0.25">
      <c r="A21" s="85">
        <v>2023</v>
      </c>
      <c r="B21" s="114" t="s">
        <v>136</v>
      </c>
      <c r="C21" s="115">
        <v>270948.65119</v>
      </c>
      <c r="D21" s="115">
        <v>242539.37667</v>
      </c>
      <c r="E21" s="115">
        <v>306367.79639999999</v>
      </c>
      <c r="F21" s="115">
        <v>274546.70837000001</v>
      </c>
      <c r="G21" s="115">
        <v>310016.05894999998</v>
      </c>
      <c r="H21" s="115">
        <v>289588.08308000001</v>
      </c>
      <c r="I21" s="115">
        <v>299245.19647000002</v>
      </c>
      <c r="J21" s="115">
        <v>293762.87426999997</v>
      </c>
      <c r="K21" s="115">
        <v>294377.23917000002</v>
      </c>
      <c r="L21" s="115">
        <v>291710.90834999998</v>
      </c>
      <c r="M21" s="115">
        <v>306960.24896</v>
      </c>
      <c r="N21" s="115">
        <v>305812.31200999999</v>
      </c>
      <c r="O21" s="116">
        <v>3485875.45389</v>
      </c>
    </row>
    <row r="22" spans="1:15" ht="13.8" x14ac:dyDescent="0.25">
      <c r="A22" s="86">
        <v>2024</v>
      </c>
      <c r="B22" s="114" t="s">
        <v>137</v>
      </c>
      <c r="C22" s="117">
        <v>602290.20611999999</v>
      </c>
      <c r="D22" s="117">
        <v>654057.40055000002</v>
      </c>
      <c r="E22" s="117"/>
      <c r="F22" s="117"/>
      <c r="G22" s="117"/>
      <c r="H22" s="115"/>
      <c r="I22" s="115"/>
      <c r="J22" s="115"/>
      <c r="K22" s="115"/>
      <c r="L22" s="115"/>
      <c r="M22" s="115"/>
      <c r="N22" s="115"/>
      <c r="O22" s="116">
        <v>1256347.6066699999</v>
      </c>
    </row>
    <row r="23" spans="1:15" ht="13.8" x14ac:dyDescent="0.25">
      <c r="A23" s="85">
        <v>2023</v>
      </c>
      <c r="B23" s="114" t="s">
        <v>137</v>
      </c>
      <c r="C23" s="115">
        <v>623141.13526999997</v>
      </c>
      <c r="D23" s="117">
        <v>575878.22577999998</v>
      </c>
      <c r="E23" s="115">
        <v>758490.48866000003</v>
      </c>
      <c r="F23" s="115">
        <v>626701.69383</v>
      </c>
      <c r="G23" s="115">
        <v>729123.10991999996</v>
      </c>
      <c r="H23" s="115">
        <v>664169.18478999997</v>
      </c>
      <c r="I23" s="115">
        <v>607020.38635000004</v>
      </c>
      <c r="J23" s="115">
        <v>677205.17244999995</v>
      </c>
      <c r="K23" s="115">
        <v>679564.59314999997</v>
      </c>
      <c r="L23" s="115">
        <v>676265.85826999997</v>
      </c>
      <c r="M23" s="115">
        <v>686952.12086999998</v>
      </c>
      <c r="N23" s="115">
        <v>674769.60297000001</v>
      </c>
      <c r="O23" s="116">
        <v>7979281.5723099997</v>
      </c>
    </row>
    <row r="24" spans="1:15" ht="13.8" x14ac:dyDescent="0.25">
      <c r="A24" s="86">
        <v>2024</v>
      </c>
      <c r="B24" s="112" t="s">
        <v>14</v>
      </c>
      <c r="C24" s="118">
        <f>C26+C28+C30+C32+C34+C36+C38+C40+C42+C44+C46+C48+C50+C52+C54+C56</f>
        <v>13622283.776600003</v>
      </c>
      <c r="D24" s="118">
        <f t="shared" ref="D24:O24" si="2">D26+D28+D30+D32+D34+D36+D38+D40+D42+D44+D46+D48+D50+D52+D54+D56</f>
        <v>14908698.666720001</v>
      </c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>
        <f t="shared" si="2"/>
        <v>28530982.443320006</v>
      </c>
    </row>
    <row r="25" spans="1:15" ht="13.8" x14ac:dyDescent="0.25">
      <c r="A25" s="85">
        <v>2023</v>
      </c>
      <c r="B25" s="112" t="s">
        <v>14</v>
      </c>
      <c r="C25" s="118">
        <f>C27+C29+C31+C33+C35+C37+C39+C41+C43+C45+C47+C49+C51+C53+C55+C57</f>
        <v>13608292.728750002</v>
      </c>
      <c r="D25" s="118">
        <f t="shared" ref="D25:O25" si="3">D27+D29+D31+D33+D35+D37+D39+D41+D43+D45+D47+D49+D51+D53+D55+D57</f>
        <v>13457120.067209996</v>
      </c>
      <c r="E25" s="118">
        <f t="shared" si="3"/>
        <v>17175591.63318</v>
      </c>
      <c r="F25" s="118">
        <f t="shared" si="3"/>
        <v>13784314.945209999</v>
      </c>
      <c r="G25" s="118">
        <f t="shared" si="3"/>
        <v>15339819.286970001</v>
      </c>
      <c r="H25" s="118">
        <f t="shared" si="3"/>
        <v>14881018.48667</v>
      </c>
      <c r="I25" s="118">
        <f t="shared" si="3"/>
        <v>13988114.969799997</v>
      </c>
      <c r="J25" s="118">
        <f t="shared" si="3"/>
        <v>15155308.239699999</v>
      </c>
      <c r="K25" s="118">
        <f t="shared" si="3"/>
        <v>15635512.106490003</v>
      </c>
      <c r="L25" s="118">
        <f t="shared" si="3"/>
        <v>15774064.075720001</v>
      </c>
      <c r="M25" s="118">
        <f t="shared" si="3"/>
        <v>16127789.507140001</v>
      </c>
      <c r="N25" s="118">
        <f t="shared" si="3"/>
        <v>15778975.400109999</v>
      </c>
      <c r="O25" s="118">
        <f t="shared" si="3"/>
        <v>180705921.44695002</v>
      </c>
    </row>
    <row r="26" spans="1:15" ht="13.8" x14ac:dyDescent="0.25">
      <c r="A26" s="86">
        <v>2024</v>
      </c>
      <c r="B26" s="114" t="s">
        <v>138</v>
      </c>
      <c r="C26" s="115">
        <v>785133.50268000003</v>
      </c>
      <c r="D26" s="115">
        <v>813043.42708000005</v>
      </c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6">
        <v>1598176.92976</v>
      </c>
    </row>
    <row r="27" spans="1:15" ht="13.8" x14ac:dyDescent="0.25">
      <c r="A27" s="85">
        <v>2023</v>
      </c>
      <c r="B27" s="114" t="s">
        <v>138</v>
      </c>
      <c r="C27" s="115">
        <v>815813.79963999998</v>
      </c>
      <c r="D27" s="115">
        <v>714627.24962999998</v>
      </c>
      <c r="E27" s="115">
        <v>899959.10395999998</v>
      </c>
      <c r="F27" s="115">
        <v>756482.24925999995</v>
      </c>
      <c r="G27" s="115">
        <v>846783.64645999996</v>
      </c>
      <c r="H27" s="115">
        <v>769289.90246999997</v>
      </c>
      <c r="I27" s="115">
        <v>694270.54974000005</v>
      </c>
      <c r="J27" s="115">
        <v>781613.40248000005</v>
      </c>
      <c r="K27" s="115">
        <v>870501.54839999997</v>
      </c>
      <c r="L27" s="115">
        <v>839747.49838</v>
      </c>
      <c r="M27" s="115">
        <v>801244.14310999995</v>
      </c>
      <c r="N27" s="115">
        <v>763323.35898000002</v>
      </c>
      <c r="O27" s="116">
        <v>9553656.4525099993</v>
      </c>
    </row>
    <row r="28" spans="1:15" ht="13.8" x14ac:dyDescent="0.25">
      <c r="A28" s="86">
        <v>2024</v>
      </c>
      <c r="B28" s="114" t="s">
        <v>139</v>
      </c>
      <c r="C28" s="115">
        <v>120483.79858</v>
      </c>
      <c r="D28" s="115">
        <v>143194.77348999999</v>
      </c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6">
        <v>263678.57206999999</v>
      </c>
    </row>
    <row r="29" spans="1:15" ht="13.8" x14ac:dyDescent="0.25">
      <c r="A29" s="85">
        <v>2023</v>
      </c>
      <c r="B29" s="114" t="s">
        <v>139</v>
      </c>
      <c r="C29" s="115">
        <v>177730.11037000001</v>
      </c>
      <c r="D29" s="115">
        <v>171497.03586999999</v>
      </c>
      <c r="E29" s="115">
        <v>219458.16172</v>
      </c>
      <c r="F29" s="115">
        <v>145998.42754</v>
      </c>
      <c r="G29" s="115">
        <v>149247.91656000001</v>
      </c>
      <c r="H29" s="115">
        <v>160214.95900999999</v>
      </c>
      <c r="I29" s="115">
        <v>134890.40724999999</v>
      </c>
      <c r="J29" s="115">
        <v>167647.6398</v>
      </c>
      <c r="K29" s="115">
        <v>159090.12160000001</v>
      </c>
      <c r="L29" s="115">
        <v>134636.05168999999</v>
      </c>
      <c r="M29" s="115">
        <v>123874.13919</v>
      </c>
      <c r="N29" s="115">
        <v>115889.36577</v>
      </c>
      <c r="O29" s="116">
        <v>1860174.3363699999</v>
      </c>
    </row>
    <row r="30" spans="1:15" s="36" customFormat="1" ht="13.8" x14ac:dyDescent="0.25">
      <c r="A30" s="86">
        <v>2024</v>
      </c>
      <c r="B30" s="114" t="s">
        <v>140</v>
      </c>
      <c r="C30" s="115">
        <v>239159.52191000001</v>
      </c>
      <c r="D30" s="115">
        <v>260408.32988</v>
      </c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6">
        <v>499567.85178999999</v>
      </c>
    </row>
    <row r="31" spans="1:15" ht="13.8" x14ac:dyDescent="0.25">
      <c r="A31" s="85">
        <v>2023</v>
      </c>
      <c r="B31" s="114" t="s">
        <v>140</v>
      </c>
      <c r="C31" s="115">
        <v>209099.52807999999</v>
      </c>
      <c r="D31" s="115">
        <v>131392.90090000001</v>
      </c>
      <c r="E31" s="115">
        <v>262162.33821000002</v>
      </c>
      <c r="F31" s="115">
        <v>216365.99752999999</v>
      </c>
      <c r="G31" s="115">
        <v>233538.61155999999</v>
      </c>
      <c r="H31" s="115">
        <v>225469.65090000001</v>
      </c>
      <c r="I31" s="115">
        <v>187517.20712000001</v>
      </c>
      <c r="J31" s="115">
        <v>233922.95730000001</v>
      </c>
      <c r="K31" s="115">
        <v>255929.77212000001</v>
      </c>
      <c r="L31" s="115">
        <v>274630.67119999998</v>
      </c>
      <c r="M31" s="115">
        <v>266913.6311</v>
      </c>
      <c r="N31" s="115">
        <v>255533.00831</v>
      </c>
      <c r="O31" s="116">
        <v>2752476.2743299999</v>
      </c>
    </row>
    <row r="32" spans="1:15" ht="13.8" x14ac:dyDescent="0.25">
      <c r="A32" s="86">
        <v>2024</v>
      </c>
      <c r="B32" s="114" t="s">
        <v>141</v>
      </c>
      <c r="C32" s="117">
        <v>2357032.2546999999</v>
      </c>
      <c r="D32" s="117">
        <v>2607303.8848999999</v>
      </c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6">
        <v>4964336.1396000003</v>
      </c>
    </row>
    <row r="33" spans="1:15" ht="13.8" x14ac:dyDescent="0.25">
      <c r="A33" s="85">
        <v>2023</v>
      </c>
      <c r="B33" s="114" t="s">
        <v>141</v>
      </c>
      <c r="C33" s="115">
        <v>2300516.7630500002</v>
      </c>
      <c r="D33" s="115">
        <v>2263014.0898199999</v>
      </c>
      <c r="E33" s="115">
        <v>2881670.6277999999</v>
      </c>
      <c r="F33" s="117">
        <v>2382975.0753600001</v>
      </c>
      <c r="G33" s="117">
        <v>2440306.87017</v>
      </c>
      <c r="H33" s="117">
        <v>2385172.0388699998</v>
      </c>
      <c r="I33" s="117">
        <v>2173860.3588299998</v>
      </c>
      <c r="J33" s="117">
        <v>2665416.9331499999</v>
      </c>
      <c r="K33" s="117">
        <v>2774996.3502000002</v>
      </c>
      <c r="L33" s="117">
        <v>2686098.6860199999</v>
      </c>
      <c r="M33" s="117">
        <v>2858254.1407499998</v>
      </c>
      <c r="N33" s="117">
        <v>2715805.9630499999</v>
      </c>
      <c r="O33" s="116">
        <v>30528087.897070002</v>
      </c>
    </row>
    <row r="34" spans="1:15" ht="13.8" x14ac:dyDescent="0.25">
      <c r="A34" s="86">
        <v>2024</v>
      </c>
      <c r="B34" s="114" t="s">
        <v>142</v>
      </c>
      <c r="C34" s="115">
        <v>1420687.74389</v>
      </c>
      <c r="D34" s="115">
        <v>1503505.9864699999</v>
      </c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6">
        <v>2924193.7303599999</v>
      </c>
    </row>
    <row r="35" spans="1:15" ht="13.8" x14ac:dyDescent="0.25">
      <c r="A35" s="85">
        <v>2023</v>
      </c>
      <c r="B35" s="114" t="s">
        <v>142</v>
      </c>
      <c r="C35" s="115">
        <v>1623726.88533</v>
      </c>
      <c r="D35" s="115">
        <v>1576668.1620499999</v>
      </c>
      <c r="E35" s="115">
        <v>1989796.4872099999</v>
      </c>
      <c r="F35" s="115">
        <v>1496672.2252700001</v>
      </c>
      <c r="G35" s="115">
        <v>1647342.1784000001</v>
      </c>
      <c r="H35" s="115">
        <v>1651355.90751</v>
      </c>
      <c r="I35" s="115">
        <v>1549914.70536</v>
      </c>
      <c r="J35" s="115">
        <v>1668432.1111300001</v>
      </c>
      <c r="K35" s="115">
        <v>1669244.17334</v>
      </c>
      <c r="L35" s="115">
        <v>1493188.4959</v>
      </c>
      <c r="M35" s="115">
        <v>1429153.79416</v>
      </c>
      <c r="N35" s="115">
        <v>1450805.0591800001</v>
      </c>
      <c r="O35" s="116">
        <v>19246300.184840001</v>
      </c>
    </row>
    <row r="36" spans="1:15" ht="13.8" x14ac:dyDescent="0.25">
      <c r="A36" s="86">
        <v>2024</v>
      </c>
      <c r="B36" s="114" t="s">
        <v>143</v>
      </c>
      <c r="C36" s="115">
        <v>2778215.8170099999</v>
      </c>
      <c r="D36" s="115">
        <v>3130418.1107100002</v>
      </c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6">
        <v>5908633.92772</v>
      </c>
    </row>
    <row r="37" spans="1:15" ht="13.8" x14ac:dyDescent="0.25">
      <c r="A37" s="85">
        <v>2023</v>
      </c>
      <c r="B37" s="114" t="s">
        <v>143</v>
      </c>
      <c r="C37" s="115">
        <v>2711827.9585500001</v>
      </c>
      <c r="D37" s="115">
        <v>2610330.3924500002</v>
      </c>
      <c r="E37" s="115">
        <v>3284632.1357999998</v>
      </c>
      <c r="F37" s="115">
        <v>2690023.9138199999</v>
      </c>
      <c r="G37" s="115">
        <v>3025823.4145800001</v>
      </c>
      <c r="H37" s="115">
        <v>2985939.6370799998</v>
      </c>
      <c r="I37" s="115">
        <v>2722883.0578899998</v>
      </c>
      <c r="J37" s="115">
        <v>2725337.7456299998</v>
      </c>
      <c r="K37" s="115">
        <v>2818535.0265199998</v>
      </c>
      <c r="L37" s="115">
        <v>3078196.3635499999</v>
      </c>
      <c r="M37" s="115">
        <v>3167388.64916</v>
      </c>
      <c r="N37" s="115">
        <v>3171140.7945400001</v>
      </c>
      <c r="O37" s="116">
        <v>34992059.089570001</v>
      </c>
    </row>
    <row r="38" spans="1:15" ht="13.8" x14ac:dyDescent="0.25">
      <c r="A38" s="86">
        <v>2024</v>
      </c>
      <c r="B38" s="114" t="s">
        <v>144</v>
      </c>
      <c r="C38" s="115">
        <v>167294.1287</v>
      </c>
      <c r="D38" s="115">
        <v>141289.65002</v>
      </c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>
        <v>308583.77872</v>
      </c>
    </row>
    <row r="39" spans="1:15" ht="13.8" x14ac:dyDescent="0.25">
      <c r="A39" s="85">
        <v>2023</v>
      </c>
      <c r="B39" s="114" t="s">
        <v>144</v>
      </c>
      <c r="C39" s="115">
        <v>20511.080989999999</v>
      </c>
      <c r="D39" s="115">
        <v>48988.009310000001</v>
      </c>
      <c r="E39" s="115">
        <v>108585.76742</v>
      </c>
      <c r="F39" s="115">
        <v>107987.69313</v>
      </c>
      <c r="G39" s="115">
        <v>203809.47146</v>
      </c>
      <c r="H39" s="115">
        <v>185363.21223</v>
      </c>
      <c r="I39" s="115">
        <v>202576.08718999999</v>
      </c>
      <c r="J39" s="115">
        <v>304348.46383999998</v>
      </c>
      <c r="K39" s="115">
        <v>179322.18877000001</v>
      </c>
      <c r="L39" s="115">
        <v>96963.818669999993</v>
      </c>
      <c r="M39" s="115">
        <v>259258.75424000001</v>
      </c>
      <c r="N39" s="115">
        <v>222202.09070999999</v>
      </c>
      <c r="O39" s="116">
        <v>1939916.63796</v>
      </c>
    </row>
    <row r="40" spans="1:15" ht="13.8" x14ac:dyDescent="0.25">
      <c r="A40" s="86">
        <v>2024</v>
      </c>
      <c r="B40" s="114" t="s">
        <v>145</v>
      </c>
      <c r="C40" s="115">
        <v>1209600.6298</v>
      </c>
      <c r="D40" s="115">
        <v>1290457.48994</v>
      </c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6">
        <v>2500058.11974</v>
      </c>
    </row>
    <row r="41" spans="1:15" ht="13.8" x14ac:dyDescent="0.25">
      <c r="A41" s="85">
        <v>2023</v>
      </c>
      <c r="B41" s="114" t="s">
        <v>145</v>
      </c>
      <c r="C41" s="115">
        <v>1173372.45523</v>
      </c>
      <c r="D41" s="115">
        <v>1303143.8735499999</v>
      </c>
      <c r="E41" s="115">
        <v>1511679.34553</v>
      </c>
      <c r="F41" s="115">
        <v>1216086.62953</v>
      </c>
      <c r="G41" s="115">
        <v>1379706.2869200001</v>
      </c>
      <c r="H41" s="115">
        <v>1337329.8750100001</v>
      </c>
      <c r="I41" s="115">
        <v>1262301.0311100001</v>
      </c>
      <c r="J41" s="115">
        <v>1397653.7925100001</v>
      </c>
      <c r="K41" s="115">
        <v>1397338.5992300001</v>
      </c>
      <c r="L41" s="115">
        <v>1410868.23092</v>
      </c>
      <c r="M41" s="115">
        <v>1385937.6651699999</v>
      </c>
      <c r="N41" s="115">
        <v>1432497.8903300001</v>
      </c>
      <c r="O41" s="116">
        <v>16207915.675039999</v>
      </c>
    </row>
    <row r="42" spans="1:15" ht="13.8" x14ac:dyDescent="0.25">
      <c r="A42" s="86">
        <v>2024</v>
      </c>
      <c r="B42" s="114" t="s">
        <v>146</v>
      </c>
      <c r="C42" s="115">
        <v>824161.09658000001</v>
      </c>
      <c r="D42" s="115">
        <v>911767.64948000002</v>
      </c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6">
        <v>1735928.74606</v>
      </c>
    </row>
    <row r="43" spans="1:15" ht="13.8" x14ac:dyDescent="0.25">
      <c r="A43" s="85">
        <v>2023</v>
      </c>
      <c r="B43" s="114" t="s">
        <v>146</v>
      </c>
      <c r="C43" s="115">
        <v>841183.89075000002</v>
      </c>
      <c r="D43" s="115">
        <v>847876.68735000002</v>
      </c>
      <c r="E43" s="115">
        <v>1050020.1388600001</v>
      </c>
      <c r="F43" s="115">
        <v>882570.30371999997</v>
      </c>
      <c r="G43" s="115">
        <v>922095.62025000004</v>
      </c>
      <c r="H43" s="115">
        <v>975711.88552999997</v>
      </c>
      <c r="I43" s="115">
        <v>831420.18810999999</v>
      </c>
      <c r="J43" s="115">
        <v>972074.09378999996</v>
      </c>
      <c r="K43" s="115">
        <v>1006436.20125</v>
      </c>
      <c r="L43" s="115">
        <v>995470.51633999997</v>
      </c>
      <c r="M43" s="115">
        <v>1016395.12492</v>
      </c>
      <c r="N43" s="115">
        <v>990828.54983000003</v>
      </c>
      <c r="O43" s="116">
        <v>11332083.2007</v>
      </c>
    </row>
    <row r="44" spans="1:15" ht="13.8" x14ac:dyDescent="0.25">
      <c r="A44" s="86">
        <v>2024</v>
      </c>
      <c r="B44" s="114" t="s">
        <v>147</v>
      </c>
      <c r="C44" s="115">
        <v>939770.82527000003</v>
      </c>
      <c r="D44" s="115">
        <v>985390.21690999996</v>
      </c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6">
        <v>1925161.0421800001</v>
      </c>
    </row>
    <row r="45" spans="1:15" ht="13.8" x14ac:dyDescent="0.25">
      <c r="A45" s="85">
        <v>2023</v>
      </c>
      <c r="B45" s="114" t="s">
        <v>147</v>
      </c>
      <c r="C45" s="115">
        <v>1050029.54632</v>
      </c>
      <c r="D45" s="115">
        <v>1000933.74123</v>
      </c>
      <c r="E45" s="115">
        <v>1224195.9008200001</v>
      </c>
      <c r="F45" s="115">
        <v>997152.56585999997</v>
      </c>
      <c r="G45" s="115">
        <v>1142773.9772300001</v>
      </c>
      <c r="H45" s="115">
        <v>1088848.90741</v>
      </c>
      <c r="I45" s="115">
        <v>987873.50532999996</v>
      </c>
      <c r="J45" s="115">
        <v>1064739.70144</v>
      </c>
      <c r="K45" s="115">
        <v>1015965.34253</v>
      </c>
      <c r="L45" s="115">
        <v>970232.31166999997</v>
      </c>
      <c r="M45" s="115">
        <v>975419.43833999999</v>
      </c>
      <c r="N45" s="115">
        <v>949519.76632000005</v>
      </c>
      <c r="O45" s="116">
        <v>12467684.704500001</v>
      </c>
    </row>
    <row r="46" spans="1:15" ht="13.8" x14ac:dyDescent="0.25">
      <c r="A46" s="86">
        <v>2024</v>
      </c>
      <c r="B46" s="114" t="s">
        <v>148</v>
      </c>
      <c r="C46" s="115">
        <v>1117103.8187899999</v>
      </c>
      <c r="D46" s="115">
        <v>1386037.6675199999</v>
      </c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6">
        <v>2503141.4863100001</v>
      </c>
    </row>
    <row r="47" spans="1:15" ht="13.8" x14ac:dyDescent="0.25">
      <c r="A47" s="85">
        <v>2023</v>
      </c>
      <c r="B47" s="114" t="s">
        <v>148</v>
      </c>
      <c r="C47" s="115">
        <v>1105693.3939499999</v>
      </c>
      <c r="D47" s="115">
        <v>1056070.5457599999</v>
      </c>
      <c r="E47" s="115">
        <v>1388525.4765000001</v>
      </c>
      <c r="F47" s="115">
        <v>1063452.3621</v>
      </c>
      <c r="G47" s="115">
        <v>1249243.91346</v>
      </c>
      <c r="H47" s="115">
        <v>1314433.07283</v>
      </c>
      <c r="I47" s="115">
        <v>1145915.3399199999</v>
      </c>
      <c r="J47" s="115">
        <v>1338819.0747</v>
      </c>
      <c r="K47" s="115">
        <v>1372269.5374100001</v>
      </c>
      <c r="L47" s="115">
        <v>1315267.2524999999</v>
      </c>
      <c r="M47" s="115">
        <v>1162821.2711799999</v>
      </c>
      <c r="N47" s="115">
        <v>1348487.5895199999</v>
      </c>
      <c r="O47" s="116">
        <v>14860998.82983</v>
      </c>
    </row>
    <row r="48" spans="1:15" ht="13.8" x14ac:dyDescent="0.25">
      <c r="A48" s="86">
        <v>2024</v>
      </c>
      <c r="B48" s="114" t="s">
        <v>149</v>
      </c>
      <c r="C48" s="115">
        <v>325233.39491999999</v>
      </c>
      <c r="D48" s="115">
        <v>353005.71473000001</v>
      </c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6">
        <v>678239.10965</v>
      </c>
    </row>
    <row r="49" spans="1:15" ht="13.8" x14ac:dyDescent="0.25">
      <c r="A49" s="85">
        <v>2023</v>
      </c>
      <c r="B49" s="114" t="s">
        <v>149</v>
      </c>
      <c r="C49" s="115">
        <v>360451.10638999997</v>
      </c>
      <c r="D49" s="115">
        <v>354125.73582</v>
      </c>
      <c r="E49" s="115">
        <v>438196.80982999998</v>
      </c>
      <c r="F49" s="115">
        <v>373566.96041</v>
      </c>
      <c r="G49" s="115">
        <v>450033.32088000001</v>
      </c>
      <c r="H49" s="115">
        <v>411994.10317999998</v>
      </c>
      <c r="I49" s="115">
        <v>371785.77756000002</v>
      </c>
      <c r="J49" s="115">
        <v>395201.73572</v>
      </c>
      <c r="K49" s="115">
        <v>382643.38088999997</v>
      </c>
      <c r="L49" s="115">
        <v>363971.82942999998</v>
      </c>
      <c r="M49" s="115">
        <v>345129.88438</v>
      </c>
      <c r="N49" s="115">
        <v>352179.13073999999</v>
      </c>
      <c r="O49" s="116">
        <v>4599279.7752299998</v>
      </c>
    </row>
    <row r="50" spans="1:15" ht="13.8" x14ac:dyDescent="0.25">
      <c r="A50" s="86">
        <v>2024</v>
      </c>
      <c r="B50" s="114" t="s">
        <v>150</v>
      </c>
      <c r="C50" s="115">
        <v>459069.63939999999</v>
      </c>
      <c r="D50" s="115">
        <v>481943.08363000001</v>
      </c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6">
        <v>941012.72302999999</v>
      </c>
    </row>
    <row r="51" spans="1:15" ht="13.8" x14ac:dyDescent="0.25">
      <c r="A51" s="85">
        <v>2023</v>
      </c>
      <c r="B51" s="114" t="s">
        <v>150</v>
      </c>
      <c r="C51" s="115">
        <v>414228.29746999999</v>
      </c>
      <c r="D51" s="115">
        <v>525446.20097000001</v>
      </c>
      <c r="E51" s="115">
        <v>737508.56022999994</v>
      </c>
      <c r="F51" s="115">
        <v>477350.15331000002</v>
      </c>
      <c r="G51" s="115">
        <v>461593.95452999999</v>
      </c>
      <c r="H51" s="115">
        <v>440829.34839</v>
      </c>
      <c r="I51" s="115">
        <v>496791.71883000003</v>
      </c>
      <c r="J51" s="115">
        <v>463415.51870999997</v>
      </c>
      <c r="K51" s="115">
        <v>698212.79119000002</v>
      </c>
      <c r="L51" s="115">
        <v>994271.79919000005</v>
      </c>
      <c r="M51" s="115">
        <v>1248170.41279</v>
      </c>
      <c r="N51" s="115">
        <v>694549.38184000005</v>
      </c>
      <c r="O51" s="116">
        <v>7652368.1374500003</v>
      </c>
    </row>
    <row r="52" spans="1:15" ht="13.8" x14ac:dyDescent="0.25">
      <c r="A52" s="86">
        <v>2024</v>
      </c>
      <c r="B52" s="114" t="s">
        <v>151</v>
      </c>
      <c r="C52" s="115">
        <v>330244.33535000001</v>
      </c>
      <c r="D52" s="115">
        <v>302538.53843999997</v>
      </c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6">
        <v>632782.87378999998</v>
      </c>
    </row>
    <row r="53" spans="1:15" ht="13.8" x14ac:dyDescent="0.25">
      <c r="A53" s="85">
        <v>2023</v>
      </c>
      <c r="B53" s="114" t="s">
        <v>151</v>
      </c>
      <c r="C53" s="115">
        <v>278884.94871000003</v>
      </c>
      <c r="D53" s="115">
        <v>287110.67463999998</v>
      </c>
      <c r="E53" s="115">
        <v>505697.54947999999</v>
      </c>
      <c r="F53" s="115">
        <v>417259.74021999998</v>
      </c>
      <c r="G53" s="115">
        <v>549934.81740000006</v>
      </c>
      <c r="H53" s="115">
        <v>332633.21338999999</v>
      </c>
      <c r="I53" s="115">
        <v>657172.97959999996</v>
      </c>
      <c r="J53" s="115">
        <v>375762.79655000003</v>
      </c>
      <c r="K53" s="115">
        <v>430282.38802000001</v>
      </c>
      <c r="L53" s="115">
        <v>509992.53152000002</v>
      </c>
      <c r="M53" s="115">
        <v>481780.40470999997</v>
      </c>
      <c r="N53" s="115">
        <v>718800.87997000001</v>
      </c>
      <c r="O53" s="116">
        <v>5545312.9242099999</v>
      </c>
    </row>
    <row r="54" spans="1:15" ht="13.8" x14ac:dyDescent="0.25">
      <c r="A54" s="86">
        <v>2024</v>
      </c>
      <c r="B54" s="114" t="s">
        <v>152</v>
      </c>
      <c r="C54" s="115">
        <v>549093.26902000001</v>
      </c>
      <c r="D54" s="115">
        <v>598394.14352000004</v>
      </c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6">
        <v>1147487.4125399999</v>
      </c>
    </row>
    <row r="55" spans="1:15" ht="13.8" x14ac:dyDescent="0.25">
      <c r="A55" s="85">
        <v>2023</v>
      </c>
      <c r="B55" s="114" t="s">
        <v>152</v>
      </c>
      <c r="C55" s="115">
        <v>525222.96392000001</v>
      </c>
      <c r="D55" s="115">
        <v>565894.76786000002</v>
      </c>
      <c r="E55" s="115">
        <v>673503.22981000005</v>
      </c>
      <c r="F55" s="115">
        <v>560370.64815000002</v>
      </c>
      <c r="G55" s="115">
        <v>637585.28711000003</v>
      </c>
      <c r="H55" s="115">
        <v>616432.77286000003</v>
      </c>
      <c r="I55" s="115">
        <v>568942.05596000003</v>
      </c>
      <c r="J55" s="115">
        <v>600922.27295000001</v>
      </c>
      <c r="K55" s="115">
        <v>604744.68501999998</v>
      </c>
      <c r="L55" s="115">
        <v>610528.01873999997</v>
      </c>
      <c r="M55" s="115">
        <v>606048.05394000001</v>
      </c>
      <c r="N55" s="115">
        <v>597412.57102000003</v>
      </c>
      <c r="O55" s="116">
        <v>7167607.3273400003</v>
      </c>
    </row>
    <row r="56" spans="1:15" ht="13.8" x14ac:dyDescent="0.25">
      <c r="A56" s="86">
        <v>2024</v>
      </c>
      <c r="B56" s="114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6">
        <f t="shared" ref="O56:O57" si="4">SUM(C56:N56)</f>
        <v>0</v>
      </c>
    </row>
    <row r="57" spans="1:15" ht="13.8" x14ac:dyDescent="0.25">
      <c r="A57" s="85">
        <v>2023</v>
      </c>
      <c r="B57" s="114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6">
        <f t="shared" si="4"/>
        <v>0</v>
      </c>
    </row>
    <row r="58" spans="1:15" ht="13.8" x14ac:dyDescent="0.25">
      <c r="A58" s="86">
        <v>2024</v>
      </c>
      <c r="B58" s="112" t="s">
        <v>31</v>
      </c>
      <c r="C58" s="118">
        <f>C60</f>
        <v>445698.82627999998</v>
      </c>
      <c r="D58" s="118">
        <f t="shared" ref="D58:O58" si="5">D60</f>
        <v>453396.74225000001</v>
      </c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>
        <f t="shared" si="5"/>
        <v>899095.56853000005</v>
      </c>
    </row>
    <row r="59" spans="1:15" ht="13.8" x14ac:dyDescent="0.25">
      <c r="A59" s="85">
        <v>2023</v>
      </c>
      <c r="B59" s="112" t="s">
        <v>31</v>
      </c>
      <c r="C59" s="118">
        <f>C61</f>
        <v>441308.16873999999</v>
      </c>
      <c r="D59" s="118">
        <f t="shared" ref="D59:O59" si="6">D61</f>
        <v>397254.84522000002</v>
      </c>
      <c r="E59" s="118">
        <f t="shared" si="6"/>
        <v>478851.44981999998</v>
      </c>
      <c r="F59" s="118">
        <f t="shared" si="6"/>
        <v>467161.27383999998</v>
      </c>
      <c r="G59" s="118">
        <f t="shared" si="6"/>
        <v>546205.85152999999</v>
      </c>
      <c r="H59" s="118">
        <f t="shared" si="6"/>
        <v>482339.12163000001</v>
      </c>
      <c r="I59" s="118">
        <f t="shared" si="6"/>
        <v>462881.67216000002</v>
      </c>
      <c r="J59" s="118">
        <f t="shared" si="6"/>
        <v>495645.64747999999</v>
      </c>
      <c r="K59" s="118">
        <f t="shared" si="6"/>
        <v>487058.71519999998</v>
      </c>
      <c r="L59" s="118">
        <f t="shared" si="6"/>
        <v>498747.59885000001</v>
      </c>
      <c r="M59" s="118">
        <f t="shared" si="6"/>
        <v>481224.25037999998</v>
      </c>
      <c r="N59" s="118">
        <f t="shared" si="6"/>
        <v>506729.84743000002</v>
      </c>
      <c r="O59" s="118">
        <f t="shared" si="6"/>
        <v>5745408.4422800001</v>
      </c>
    </row>
    <row r="60" spans="1:15" ht="13.8" x14ac:dyDescent="0.25">
      <c r="A60" s="86">
        <v>2024</v>
      </c>
      <c r="B60" s="114" t="s">
        <v>154</v>
      </c>
      <c r="C60" s="115">
        <v>445698.82627999998</v>
      </c>
      <c r="D60" s="115">
        <v>453396.74225000001</v>
      </c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6">
        <v>899095.56853000005</v>
      </c>
    </row>
    <row r="61" spans="1:15" ht="14.4" thickBot="1" x14ac:dyDescent="0.3">
      <c r="A61" s="85">
        <v>2023</v>
      </c>
      <c r="B61" s="114" t="s">
        <v>154</v>
      </c>
      <c r="C61" s="115">
        <v>441308.16873999999</v>
      </c>
      <c r="D61" s="115">
        <v>397254.84522000002</v>
      </c>
      <c r="E61" s="115">
        <v>478851.44981999998</v>
      </c>
      <c r="F61" s="115">
        <v>467161.27383999998</v>
      </c>
      <c r="G61" s="115">
        <v>546205.85152999999</v>
      </c>
      <c r="H61" s="115">
        <v>482339.12163000001</v>
      </c>
      <c r="I61" s="115">
        <v>462881.67216000002</v>
      </c>
      <c r="J61" s="115">
        <v>495645.64747999999</v>
      </c>
      <c r="K61" s="115">
        <v>487058.71519999998</v>
      </c>
      <c r="L61" s="115">
        <v>498747.59885000001</v>
      </c>
      <c r="M61" s="115">
        <v>481224.25037999998</v>
      </c>
      <c r="N61" s="115">
        <v>506729.84743000002</v>
      </c>
      <c r="O61" s="116">
        <v>5745408.4422800001</v>
      </c>
    </row>
    <row r="62" spans="1:15" s="32" customFormat="1" ht="15" customHeight="1" thickBot="1" x14ac:dyDescent="0.25">
      <c r="A62" s="119">
        <v>2002</v>
      </c>
      <c r="B62" s="120" t="s">
        <v>40</v>
      </c>
      <c r="C62" s="121">
        <v>2607319.6609999998</v>
      </c>
      <c r="D62" s="121">
        <v>2383772.9539999999</v>
      </c>
      <c r="E62" s="121">
        <v>2918943.5210000002</v>
      </c>
      <c r="F62" s="121">
        <v>2742857.9219999998</v>
      </c>
      <c r="G62" s="121">
        <v>3000325.2429999998</v>
      </c>
      <c r="H62" s="121">
        <v>2770693.8810000001</v>
      </c>
      <c r="I62" s="121">
        <v>3103851.8620000002</v>
      </c>
      <c r="J62" s="121">
        <v>2975888.9739999999</v>
      </c>
      <c r="K62" s="121">
        <v>3218206.861</v>
      </c>
      <c r="L62" s="121">
        <v>3501128.02</v>
      </c>
      <c r="M62" s="121">
        <v>3593604.8960000002</v>
      </c>
      <c r="N62" s="121">
        <v>3242495.2340000002</v>
      </c>
      <c r="O62" s="122">
        <f>SUM(C62:N62)</f>
        <v>36059089.028999999</v>
      </c>
    </row>
    <row r="63" spans="1:15" s="32" customFormat="1" ht="15" customHeight="1" thickBot="1" x14ac:dyDescent="0.25">
      <c r="A63" s="119">
        <v>2003</v>
      </c>
      <c r="B63" s="120" t="s">
        <v>40</v>
      </c>
      <c r="C63" s="121">
        <v>3533705.5819999999</v>
      </c>
      <c r="D63" s="121">
        <v>2923460.39</v>
      </c>
      <c r="E63" s="121">
        <v>3908255.9909999999</v>
      </c>
      <c r="F63" s="121">
        <v>3662183.449</v>
      </c>
      <c r="G63" s="121">
        <v>3860471.3</v>
      </c>
      <c r="H63" s="121">
        <v>3796113.5219999999</v>
      </c>
      <c r="I63" s="121">
        <v>4236114.2640000004</v>
      </c>
      <c r="J63" s="121">
        <v>3828726.17</v>
      </c>
      <c r="K63" s="121">
        <v>4114677.523</v>
      </c>
      <c r="L63" s="121">
        <v>4824388.2589999996</v>
      </c>
      <c r="M63" s="121">
        <v>3969697.4580000001</v>
      </c>
      <c r="N63" s="121">
        <v>4595042.3940000003</v>
      </c>
      <c r="O63" s="122">
        <f t="shared" ref="O63:O81" si="7">SUM(C63:N63)</f>
        <v>47252836.302000001</v>
      </c>
    </row>
    <row r="64" spans="1:15" s="32" customFormat="1" ht="15" customHeight="1" thickBot="1" x14ac:dyDescent="0.25">
      <c r="A64" s="119">
        <v>2004</v>
      </c>
      <c r="B64" s="120" t="s">
        <v>40</v>
      </c>
      <c r="C64" s="121">
        <v>4619660.84</v>
      </c>
      <c r="D64" s="121">
        <v>3664503.0430000001</v>
      </c>
      <c r="E64" s="121">
        <v>5218042.1770000001</v>
      </c>
      <c r="F64" s="121">
        <v>5072462.9939999999</v>
      </c>
      <c r="G64" s="121">
        <v>5170061.6050000004</v>
      </c>
      <c r="H64" s="121">
        <v>5284383.2860000003</v>
      </c>
      <c r="I64" s="121">
        <v>5632138.7980000004</v>
      </c>
      <c r="J64" s="121">
        <v>4707491.284</v>
      </c>
      <c r="K64" s="121">
        <v>5656283.5209999997</v>
      </c>
      <c r="L64" s="121">
        <v>5867342.1210000003</v>
      </c>
      <c r="M64" s="121">
        <v>5733908.9759999998</v>
      </c>
      <c r="N64" s="121">
        <v>6540874.1749999998</v>
      </c>
      <c r="O64" s="122">
        <f t="shared" si="7"/>
        <v>63167152.819999993</v>
      </c>
    </row>
    <row r="65" spans="1:15" s="32" customFormat="1" ht="15" customHeight="1" thickBot="1" x14ac:dyDescent="0.25">
      <c r="A65" s="119">
        <v>2005</v>
      </c>
      <c r="B65" s="120" t="s">
        <v>40</v>
      </c>
      <c r="C65" s="121">
        <v>4997279.7240000004</v>
      </c>
      <c r="D65" s="121">
        <v>5651741.2520000003</v>
      </c>
      <c r="E65" s="121">
        <v>6591859.2180000003</v>
      </c>
      <c r="F65" s="121">
        <v>6128131.8779999996</v>
      </c>
      <c r="G65" s="121">
        <v>5977226.2170000002</v>
      </c>
      <c r="H65" s="121">
        <v>6038534.3669999996</v>
      </c>
      <c r="I65" s="121">
        <v>5763466.3530000001</v>
      </c>
      <c r="J65" s="121">
        <v>5552867.2120000003</v>
      </c>
      <c r="K65" s="121">
        <v>6814268.9409999996</v>
      </c>
      <c r="L65" s="121">
        <v>6772178.5690000001</v>
      </c>
      <c r="M65" s="121">
        <v>5942575.7819999997</v>
      </c>
      <c r="N65" s="121">
        <v>7246278.6299999999</v>
      </c>
      <c r="O65" s="122">
        <f t="shared" si="7"/>
        <v>73476408.142999992</v>
      </c>
    </row>
    <row r="66" spans="1:15" s="32" customFormat="1" ht="15" customHeight="1" thickBot="1" x14ac:dyDescent="0.25">
      <c r="A66" s="119">
        <v>2006</v>
      </c>
      <c r="B66" s="120" t="s">
        <v>40</v>
      </c>
      <c r="C66" s="121">
        <v>5133048.8810000001</v>
      </c>
      <c r="D66" s="121">
        <v>6058251.2790000001</v>
      </c>
      <c r="E66" s="121">
        <v>7411101.659</v>
      </c>
      <c r="F66" s="121">
        <v>6456090.2609999999</v>
      </c>
      <c r="G66" s="121">
        <v>7041543.2470000004</v>
      </c>
      <c r="H66" s="121">
        <v>7815434.6220000004</v>
      </c>
      <c r="I66" s="121">
        <v>7067411.4790000003</v>
      </c>
      <c r="J66" s="121">
        <v>6811202.4100000001</v>
      </c>
      <c r="K66" s="121">
        <v>7606551.0949999997</v>
      </c>
      <c r="L66" s="121">
        <v>6888812.5489999996</v>
      </c>
      <c r="M66" s="121">
        <v>8641474.5559999999</v>
      </c>
      <c r="N66" s="121">
        <v>8603753.4800000004</v>
      </c>
      <c r="O66" s="122">
        <f t="shared" si="7"/>
        <v>85534675.517999992</v>
      </c>
    </row>
    <row r="67" spans="1:15" s="32" customFormat="1" ht="15" customHeight="1" thickBot="1" x14ac:dyDescent="0.25">
      <c r="A67" s="119">
        <v>2007</v>
      </c>
      <c r="B67" s="120" t="s">
        <v>40</v>
      </c>
      <c r="C67" s="121">
        <v>6564559.7929999996</v>
      </c>
      <c r="D67" s="121">
        <v>7656951.608</v>
      </c>
      <c r="E67" s="121">
        <v>8957851.6209999993</v>
      </c>
      <c r="F67" s="121">
        <v>8313312.0049999999</v>
      </c>
      <c r="G67" s="121">
        <v>9147620.0419999994</v>
      </c>
      <c r="H67" s="121">
        <v>8980247.4370000008</v>
      </c>
      <c r="I67" s="121">
        <v>8937741.591</v>
      </c>
      <c r="J67" s="121">
        <v>8736689.0920000002</v>
      </c>
      <c r="K67" s="121">
        <v>9038743.8959999997</v>
      </c>
      <c r="L67" s="121">
        <v>9895216.6219999995</v>
      </c>
      <c r="M67" s="121">
        <v>11318798.220000001</v>
      </c>
      <c r="N67" s="121">
        <v>9724017.977</v>
      </c>
      <c r="O67" s="122">
        <f t="shared" si="7"/>
        <v>107271749.90399998</v>
      </c>
    </row>
    <row r="68" spans="1:15" s="32" customFormat="1" ht="15" customHeight="1" thickBot="1" x14ac:dyDescent="0.25">
      <c r="A68" s="119">
        <v>2008</v>
      </c>
      <c r="B68" s="120" t="s">
        <v>40</v>
      </c>
      <c r="C68" s="121">
        <v>10632207.040999999</v>
      </c>
      <c r="D68" s="121">
        <v>11077899.119999999</v>
      </c>
      <c r="E68" s="121">
        <v>11428587.233999999</v>
      </c>
      <c r="F68" s="121">
        <v>11363963.503</v>
      </c>
      <c r="G68" s="121">
        <v>12477968.699999999</v>
      </c>
      <c r="H68" s="121">
        <v>11770634.384</v>
      </c>
      <c r="I68" s="121">
        <v>12595426.863</v>
      </c>
      <c r="J68" s="121">
        <v>11046830.085999999</v>
      </c>
      <c r="K68" s="121">
        <v>12793148.034</v>
      </c>
      <c r="L68" s="121">
        <v>9722708.7899999991</v>
      </c>
      <c r="M68" s="121">
        <v>9395872.8969999999</v>
      </c>
      <c r="N68" s="121">
        <v>7721948.9740000004</v>
      </c>
      <c r="O68" s="122">
        <f t="shared" si="7"/>
        <v>132027195.626</v>
      </c>
    </row>
    <row r="69" spans="1:15" s="32" customFormat="1" ht="15" customHeight="1" thickBot="1" x14ac:dyDescent="0.25">
      <c r="A69" s="119">
        <v>2009</v>
      </c>
      <c r="B69" s="120" t="s">
        <v>40</v>
      </c>
      <c r="C69" s="121">
        <v>7884493.5240000002</v>
      </c>
      <c r="D69" s="121">
        <v>8435115.8340000007</v>
      </c>
      <c r="E69" s="121">
        <v>8155485.0810000002</v>
      </c>
      <c r="F69" s="121">
        <v>7561696.2829999998</v>
      </c>
      <c r="G69" s="121">
        <v>7346407.5279999999</v>
      </c>
      <c r="H69" s="121">
        <v>8329692.7829999998</v>
      </c>
      <c r="I69" s="121">
        <v>9055733.6710000001</v>
      </c>
      <c r="J69" s="121">
        <v>7839908.8420000002</v>
      </c>
      <c r="K69" s="121">
        <v>8480708.3870000001</v>
      </c>
      <c r="L69" s="121">
        <v>10095768.029999999</v>
      </c>
      <c r="M69" s="121">
        <v>8903010.773</v>
      </c>
      <c r="N69" s="121">
        <v>10054591.867000001</v>
      </c>
      <c r="O69" s="122">
        <f t="shared" si="7"/>
        <v>102142612.603</v>
      </c>
    </row>
    <row r="70" spans="1:15" s="32" customFormat="1" ht="15" customHeight="1" thickBot="1" x14ac:dyDescent="0.25">
      <c r="A70" s="119">
        <v>2010</v>
      </c>
      <c r="B70" s="120" t="s">
        <v>40</v>
      </c>
      <c r="C70" s="121">
        <v>7828748.0580000002</v>
      </c>
      <c r="D70" s="121">
        <v>8263237.8140000002</v>
      </c>
      <c r="E70" s="121">
        <v>9886488.1710000001</v>
      </c>
      <c r="F70" s="121">
        <v>9396006.6539999992</v>
      </c>
      <c r="G70" s="121">
        <v>9799958.1170000006</v>
      </c>
      <c r="H70" s="121">
        <v>9542907.6439999994</v>
      </c>
      <c r="I70" s="121">
        <v>9564682.5449999999</v>
      </c>
      <c r="J70" s="121">
        <v>8523451.9729999993</v>
      </c>
      <c r="K70" s="121">
        <v>8909230.5209999997</v>
      </c>
      <c r="L70" s="121">
        <v>10963586.27</v>
      </c>
      <c r="M70" s="121">
        <v>9382369.7180000003</v>
      </c>
      <c r="N70" s="121">
        <v>11822551.698999999</v>
      </c>
      <c r="O70" s="122">
        <f t="shared" si="7"/>
        <v>113883219.18399999</v>
      </c>
    </row>
    <row r="71" spans="1:15" s="32" customFormat="1" ht="15" customHeight="1" thickBot="1" x14ac:dyDescent="0.25">
      <c r="A71" s="119">
        <v>2011</v>
      </c>
      <c r="B71" s="120" t="s">
        <v>40</v>
      </c>
      <c r="C71" s="121">
        <v>9551084.6390000004</v>
      </c>
      <c r="D71" s="121">
        <v>10059126.307</v>
      </c>
      <c r="E71" s="121">
        <v>11811085.16</v>
      </c>
      <c r="F71" s="121">
        <v>11873269.447000001</v>
      </c>
      <c r="G71" s="121">
        <v>10943364.372</v>
      </c>
      <c r="H71" s="121">
        <v>11349953.558</v>
      </c>
      <c r="I71" s="121">
        <v>11860004.271</v>
      </c>
      <c r="J71" s="121">
        <v>11245124.657</v>
      </c>
      <c r="K71" s="121">
        <v>10750626.098999999</v>
      </c>
      <c r="L71" s="121">
        <v>11907219.297</v>
      </c>
      <c r="M71" s="121">
        <v>11078524.743000001</v>
      </c>
      <c r="N71" s="121">
        <v>12477486.279999999</v>
      </c>
      <c r="O71" s="122">
        <f t="shared" si="7"/>
        <v>134906868.83000001</v>
      </c>
    </row>
    <row r="72" spans="1:15" ht="13.8" thickBot="1" x14ac:dyDescent="0.3">
      <c r="A72" s="119">
        <v>2012</v>
      </c>
      <c r="B72" s="120" t="s">
        <v>40</v>
      </c>
      <c r="C72" s="121">
        <v>10348187.165999999</v>
      </c>
      <c r="D72" s="121">
        <v>11748000.124</v>
      </c>
      <c r="E72" s="121">
        <v>13208572.977</v>
      </c>
      <c r="F72" s="121">
        <v>12630226.718</v>
      </c>
      <c r="G72" s="121">
        <v>13131530.960999999</v>
      </c>
      <c r="H72" s="121">
        <v>13231198.687999999</v>
      </c>
      <c r="I72" s="121">
        <v>12830675.307</v>
      </c>
      <c r="J72" s="121">
        <v>12831394.572000001</v>
      </c>
      <c r="K72" s="121">
        <v>12952651.721999999</v>
      </c>
      <c r="L72" s="121">
        <v>13190769.654999999</v>
      </c>
      <c r="M72" s="121">
        <v>13753052.493000001</v>
      </c>
      <c r="N72" s="121">
        <v>12605476.173</v>
      </c>
      <c r="O72" s="122">
        <f t="shared" si="7"/>
        <v>152461736.55599999</v>
      </c>
    </row>
    <row r="73" spans="1:15" ht="13.8" thickBot="1" x14ac:dyDescent="0.3">
      <c r="A73" s="119">
        <v>2013</v>
      </c>
      <c r="B73" s="120" t="s">
        <v>40</v>
      </c>
      <c r="C73" s="121">
        <v>11481521.079</v>
      </c>
      <c r="D73" s="121">
        <v>12385690.909</v>
      </c>
      <c r="E73" s="121">
        <v>13122058.141000001</v>
      </c>
      <c r="F73" s="121">
        <v>12468202.903000001</v>
      </c>
      <c r="G73" s="121">
        <v>13277209.017000001</v>
      </c>
      <c r="H73" s="121">
        <v>12399973.961999999</v>
      </c>
      <c r="I73" s="121">
        <v>13059519.685000001</v>
      </c>
      <c r="J73" s="121">
        <v>11118300.903000001</v>
      </c>
      <c r="K73" s="121">
        <v>13060371.039000001</v>
      </c>
      <c r="L73" s="121">
        <v>12053704.638</v>
      </c>
      <c r="M73" s="121">
        <v>14201227.351</v>
      </c>
      <c r="N73" s="121">
        <v>13174857.460000001</v>
      </c>
      <c r="O73" s="122">
        <f t="shared" si="7"/>
        <v>151802637.08700001</v>
      </c>
    </row>
    <row r="74" spans="1:15" ht="13.8" thickBot="1" x14ac:dyDescent="0.3">
      <c r="A74" s="119">
        <v>2014</v>
      </c>
      <c r="B74" s="120" t="s">
        <v>40</v>
      </c>
      <c r="C74" s="121">
        <v>12399761.948000001</v>
      </c>
      <c r="D74" s="121">
        <v>13053292.493000001</v>
      </c>
      <c r="E74" s="121">
        <v>14680110.779999999</v>
      </c>
      <c r="F74" s="121">
        <v>13371185.664000001</v>
      </c>
      <c r="G74" s="121">
        <v>13681906.159</v>
      </c>
      <c r="H74" s="121">
        <v>12880924.245999999</v>
      </c>
      <c r="I74" s="121">
        <v>13344776.958000001</v>
      </c>
      <c r="J74" s="121">
        <v>11386828.925000001</v>
      </c>
      <c r="K74" s="121">
        <v>13583120.905999999</v>
      </c>
      <c r="L74" s="121">
        <v>12891630.102</v>
      </c>
      <c r="M74" s="121">
        <v>13067348.107000001</v>
      </c>
      <c r="N74" s="121">
        <v>13269271.402000001</v>
      </c>
      <c r="O74" s="122">
        <f t="shared" si="7"/>
        <v>157610157.69</v>
      </c>
    </row>
    <row r="75" spans="1:15" ht="13.8" thickBot="1" x14ac:dyDescent="0.3">
      <c r="A75" s="119">
        <v>2015</v>
      </c>
      <c r="B75" s="120" t="s">
        <v>40</v>
      </c>
      <c r="C75" s="121">
        <v>12301766.75</v>
      </c>
      <c r="D75" s="121">
        <v>12231860.140000001</v>
      </c>
      <c r="E75" s="121">
        <v>12519910.437999999</v>
      </c>
      <c r="F75" s="121">
        <v>13349346.866</v>
      </c>
      <c r="G75" s="121">
        <v>11080385.127</v>
      </c>
      <c r="H75" s="121">
        <v>11949647.085999999</v>
      </c>
      <c r="I75" s="121">
        <v>11129358.973999999</v>
      </c>
      <c r="J75" s="121">
        <v>11022045.344000001</v>
      </c>
      <c r="K75" s="121">
        <v>11581703.842</v>
      </c>
      <c r="L75" s="121">
        <v>13240039.088</v>
      </c>
      <c r="M75" s="121">
        <v>11681989.013</v>
      </c>
      <c r="N75" s="121">
        <v>11750818.76</v>
      </c>
      <c r="O75" s="122">
        <f t="shared" si="7"/>
        <v>143838871.428</v>
      </c>
    </row>
    <row r="76" spans="1:15" ht="13.8" thickBot="1" x14ac:dyDescent="0.3">
      <c r="A76" s="119">
        <v>2016</v>
      </c>
      <c r="B76" s="120" t="s">
        <v>40</v>
      </c>
      <c r="C76" s="121">
        <v>9546115.4000000004</v>
      </c>
      <c r="D76" s="121">
        <v>12366388.057</v>
      </c>
      <c r="E76" s="121">
        <v>12757672.093</v>
      </c>
      <c r="F76" s="121">
        <v>11950497.685000001</v>
      </c>
      <c r="G76" s="121">
        <v>12098611.067</v>
      </c>
      <c r="H76" s="121">
        <v>12864154.060000001</v>
      </c>
      <c r="I76" s="121">
        <v>9850124.8719999995</v>
      </c>
      <c r="J76" s="121">
        <v>11830762.82</v>
      </c>
      <c r="K76" s="121">
        <v>10901638.452</v>
      </c>
      <c r="L76" s="121">
        <v>12796159.91</v>
      </c>
      <c r="M76" s="121">
        <v>12786936.247</v>
      </c>
      <c r="N76" s="121">
        <v>12780523.145</v>
      </c>
      <c r="O76" s="122">
        <f t="shared" si="7"/>
        <v>142529583.80799997</v>
      </c>
    </row>
    <row r="77" spans="1:15" ht="13.8" thickBot="1" x14ac:dyDescent="0.3">
      <c r="A77" s="119">
        <v>2017</v>
      </c>
      <c r="B77" s="120" t="s">
        <v>40</v>
      </c>
      <c r="C77" s="121">
        <v>11247585.677000133</v>
      </c>
      <c r="D77" s="121">
        <v>12089908.933999483</v>
      </c>
      <c r="E77" s="121">
        <v>14470814.05899963</v>
      </c>
      <c r="F77" s="121">
        <v>12859938.790999187</v>
      </c>
      <c r="G77" s="121">
        <v>13582079.73099998</v>
      </c>
      <c r="H77" s="121">
        <v>13125306.943999315</v>
      </c>
      <c r="I77" s="121">
        <v>12612074.05599888</v>
      </c>
      <c r="J77" s="121">
        <v>13248462.990000026</v>
      </c>
      <c r="K77" s="121">
        <v>11810080.804999635</v>
      </c>
      <c r="L77" s="121">
        <v>13912699.49399944</v>
      </c>
      <c r="M77" s="121">
        <v>14188323.115998682</v>
      </c>
      <c r="N77" s="121">
        <v>13845665.816998869</v>
      </c>
      <c r="O77" s="122">
        <f t="shared" si="7"/>
        <v>156992940.41399324</v>
      </c>
    </row>
    <row r="78" spans="1:15" ht="13.8" thickBot="1" x14ac:dyDescent="0.3">
      <c r="A78" s="119">
        <v>2018</v>
      </c>
      <c r="B78" s="120" t="s">
        <v>40</v>
      </c>
      <c r="C78" s="121">
        <v>13080096.762</v>
      </c>
      <c r="D78" s="121">
        <v>13827132.654999999</v>
      </c>
      <c r="E78" s="121">
        <v>16338253.918</v>
      </c>
      <c r="F78" s="121">
        <v>14530822.873</v>
      </c>
      <c r="G78" s="121">
        <v>15166648.044</v>
      </c>
      <c r="H78" s="121">
        <v>13657091.159</v>
      </c>
      <c r="I78" s="121">
        <v>14771360.698000001</v>
      </c>
      <c r="J78" s="121">
        <v>12926754.198999999</v>
      </c>
      <c r="K78" s="121">
        <v>15247368.846000001</v>
      </c>
      <c r="L78" s="121">
        <v>16590652.49</v>
      </c>
      <c r="M78" s="121">
        <v>16386878.392999999</v>
      </c>
      <c r="N78" s="121">
        <v>14645696.251</v>
      </c>
      <c r="O78" s="122">
        <f t="shared" si="7"/>
        <v>177168756.28799999</v>
      </c>
    </row>
    <row r="79" spans="1:15" ht="13.8" thickBot="1" x14ac:dyDescent="0.3">
      <c r="A79" s="119">
        <v>2019</v>
      </c>
      <c r="B79" s="120" t="s">
        <v>40</v>
      </c>
      <c r="C79" s="121">
        <v>13874826.012</v>
      </c>
      <c r="D79" s="121">
        <v>14323043.041999999</v>
      </c>
      <c r="E79" s="121">
        <v>16335862.397</v>
      </c>
      <c r="F79" s="121">
        <v>15340619.824999999</v>
      </c>
      <c r="G79" s="121">
        <v>16855105.096999999</v>
      </c>
      <c r="H79" s="121">
        <v>11634653.880999999</v>
      </c>
      <c r="I79" s="121">
        <v>15932004.723999999</v>
      </c>
      <c r="J79" s="121">
        <v>13222876.222999999</v>
      </c>
      <c r="K79" s="121">
        <v>15273579.960999999</v>
      </c>
      <c r="L79" s="121">
        <v>16410781.68</v>
      </c>
      <c r="M79" s="121">
        <v>16242650.391000001</v>
      </c>
      <c r="N79" s="121">
        <v>15386718.469000001</v>
      </c>
      <c r="O79" s="121">
        <f t="shared" si="7"/>
        <v>180832721.70199999</v>
      </c>
    </row>
    <row r="80" spans="1:15" ht="13.8" thickBot="1" x14ac:dyDescent="0.3">
      <c r="A80" s="119">
        <v>2020</v>
      </c>
      <c r="B80" s="120" t="s">
        <v>40</v>
      </c>
      <c r="C80" s="121">
        <v>14701346.982000001</v>
      </c>
      <c r="D80" s="121">
        <v>14608289.785</v>
      </c>
      <c r="E80" s="121">
        <v>13353075.963</v>
      </c>
      <c r="F80" s="121">
        <v>8978290.7589999996</v>
      </c>
      <c r="G80" s="121">
        <v>9957512.1809999999</v>
      </c>
      <c r="H80" s="121">
        <v>13460251.822000001</v>
      </c>
      <c r="I80" s="121">
        <v>14890653.468</v>
      </c>
      <c r="J80" s="121">
        <v>12456453.472999999</v>
      </c>
      <c r="K80" s="121">
        <v>15990797.705</v>
      </c>
      <c r="L80" s="121">
        <v>17315266.203000002</v>
      </c>
      <c r="M80" s="121">
        <v>16088682.231000001</v>
      </c>
      <c r="N80" s="121">
        <v>17837134.738000002</v>
      </c>
      <c r="O80" s="121">
        <f t="shared" si="7"/>
        <v>169637755.31000003</v>
      </c>
    </row>
    <row r="81" spans="1:15" ht="13.8" thickBot="1" x14ac:dyDescent="0.3">
      <c r="A81" s="119">
        <v>2021</v>
      </c>
      <c r="B81" s="120" t="s">
        <v>40</v>
      </c>
      <c r="C81" s="121">
        <v>15306487.643915899</v>
      </c>
      <c r="D81" s="121">
        <v>15777151.373676499</v>
      </c>
      <c r="E81" s="121">
        <v>18125533.345878098</v>
      </c>
      <c r="F81" s="121">
        <v>18106582.520971801</v>
      </c>
      <c r="G81" s="121">
        <v>18587253.5966384</v>
      </c>
      <c r="H81" s="121">
        <v>19036800.670268498</v>
      </c>
      <c r="I81" s="121">
        <v>19020902.292177301</v>
      </c>
      <c r="J81" s="121">
        <v>18681996.8976386</v>
      </c>
      <c r="K81" s="121">
        <v>19984264.497713201</v>
      </c>
      <c r="L81" s="121">
        <v>21100833.1277362</v>
      </c>
      <c r="M81" s="121">
        <v>20749365.9948617</v>
      </c>
      <c r="N81" s="121">
        <v>21316881.481321499</v>
      </c>
      <c r="O81" s="121">
        <f t="shared" si="7"/>
        <v>225794053.44279772</v>
      </c>
    </row>
    <row r="82" spans="1:15" ht="13.8" thickBot="1" x14ac:dyDescent="0.3">
      <c r="A82" s="119">
        <v>2022</v>
      </c>
      <c r="B82" s="120" t="s">
        <v>40</v>
      </c>
      <c r="C82" s="121">
        <v>17553745.067000002</v>
      </c>
      <c r="D82" s="121">
        <v>19904331.120000001</v>
      </c>
      <c r="E82" s="121">
        <v>22609642.478</v>
      </c>
      <c r="F82" s="121">
        <v>23330991.125</v>
      </c>
      <c r="G82" s="121">
        <v>18931811.633000001</v>
      </c>
      <c r="H82" s="121">
        <v>23359482.375999998</v>
      </c>
      <c r="I82" s="121">
        <v>18536547.530999999</v>
      </c>
      <c r="J82" s="121">
        <v>21275849.662</v>
      </c>
      <c r="K82" s="121">
        <v>22596774.302000001</v>
      </c>
      <c r="L82" s="121">
        <v>21300785.131999999</v>
      </c>
      <c r="M82" s="121">
        <v>21871038.612</v>
      </c>
      <c r="N82" s="121">
        <v>22898748.625</v>
      </c>
      <c r="O82" s="121">
        <f t="shared" ref="O82" si="8">SUM(C82:N82)</f>
        <v>254169747.66300002</v>
      </c>
    </row>
    <row r="83" spans="1:15" ht="13.8" thickBot="1" x14ac:dyDescent="0.3">
      <c r="A83" s="119">
        <v>2023</v>
      </c>
      <c r="B83" s="120" t="s">
        <v>40</v>
      </c>
      <c r="C83" s="121">
        <v>19311521.866999999</v>
      </c>
      <c r="D83" s="121">
        <v>18559236.596000001</v>
      </c>
      <c r="E83" s="121">
        <v>23547989.638999999</v>
      </c>
      <c r="F83" s="121">
        <v>19246559.682</v>
      </c>
      <c r="G83" s="121">
        <v>21620494.263</v>
      </c>
      <c r="H83" s="121">
        <v>20821692.145</v>
      </c>
      <c r="I83" s="121">
        <v>19772459.899</v>
      </c>
      <c r="J83" s="121">
        <v>21549643.028000001</v>
      </c>
      <c r="K83" s="121">
        <v>22402661.833999999</v>
      </c>
      <c r="L83" s="121">
        <v>22784411.890999999</v>
      </c>
      <c r="M83" s="121">
        <v>22959734.710000001</v>
      </c>
      <c r="N83" s="121">
        <v>22961787.901999999</v>
      </c>
      <c r="O83" s="121">
        <f t="shared" ref="O83" si="9">SUM(C83:N83)</f>
        <v>255538193.456</v>
      </c>
    </row>
    <row r="84" spans="1:15" ht="13.8" thickBot="1" x14ac:dyDescent="0.3">
      <c r="A84" s="119">
        <v>2024</v>
      </c>
      <c r="B84" s="120" t="s">
        <v>40</v>
      </c>
      <c r="C84" s="121">
        <v>19991424.219999999</v>
      </c>
      <c r="D84" s="162">
        <v>21085576.252999999</v>
      </c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>
        <f t="shared" ref="O84" si="10">SUM(C84:N84)</f>
        <v>41077000.472999997</v>
      </c>
    </row>
  </sheetData>
  <autoFilter ref="A1:O84" xr:uid="{34A068CF-6DE7-4AB4-8028-E3810351DCA3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A93" sqref="A93"/>
    </sheetView>
  </sheetViews>
  <sheetFormatPr defaultColWidth="9.109375" defaultRowHeight="13.2" x14ac:dyDescent="0.25"/>
  <cols>
    <col min="1" max="1" width="29.109375" customWidth="1"/>
    <col min="2" max="2" width="20" style="35" customWidth="1"/>
    <col min="3" max="3" width="17.5546875" style="35" customWidth="1"/>
    <col min="4" max="4" width="9.33203125" bestFit="1" customWidth="1"/>
  </cols>
  <sheetData>
    <row r="2" spans="1:4" ht="24.6" customHeight="1" x14ac:dyDescent="0.35">
      <c r="A2" s="142" t="s">
        <v>62</v>
      </c>
      <c r="B2" s="142"/>
      <c r="C2" s="142"/>
      <c r="D2" s="142"/>
    </row>
    <row r="3" spans="1:4" ht="15.6" x14ac:dyDescent="0.3">
      <c r="A3" s="141" t="s">
        <v>63</v>
      </c>
      <c r="B3" s="141"/>
      <c r="C3" s="141"/>
      <c r="D3" s="141"/>
    </row>
    <row r="4" spans="1:4" x14ac:dyDescent="0.25">
      <c r="A4" s="123"/>
      <c r="B4" s="124"/>
      <c r="C4" s="124"/>
      <c r="D4" s="123"/>
    </row>
    <row r="5" spans="1:4" x14ac:dyDescent="0.25">
      <c r="A5" s="125" t="s">
        <v>64</v>
      </c>
      <c r="B5" s="126" t="s">
        <v>155</v>
      </c>
      <c r="C5" s="126" t="s">
        <v>156</v>
      </c>
      <c r="D5" s="127" t="s">
        <v>65</v>
      </c>
    </row>
    <row r="6" spans="1:4" x14ac:dyDescent="0.25">
      <c r="A6" s="128" t="s">
        <v>157</v>
      </c>
      <c r="B6" s="129">
        <v>24.87735</v>
      </c>
      <c r="C6" s="129">
        <v>37296.685740000001</v>
      </c>
      <c r="D6" s="135">
        <f t="shared" ref="D6:D15" si="0">(C6-B6)/B6</f>
        <v>1498.2226157528835</v>
      </c>
    </row>
    <row r="7" spans="1:4" x14ac:dyDescent="0.25">
      <c r="A7" s="128" t="s">
        <v>158</v>
      </c>
      <c r="B7" s="129">
        <v>1.5</v>
      </c>
      <c r="C7" s="129">
        <v>987.76432999999997</v>
      </c>
      <c r="D7" s="135">
        <f t="shared" si="0"/>
        <v>657.50955333333332</v>
      </c>
    </row>
    <row r="8" spans="1:4" x14ac:dyDescent="0.25">
      <c r="A8" s="128" t="s">
        <v>159</v>
      </c>
      <c r="B8" s="129">
        <v>7.4166999999999996</v>
      </c>
      <c r="C8" s="129">
        <v>576.60015999999996</v>
      </c>
      <c r="D8" s="135">
        <f t="shared" si="0"/>
        <v>76.743492388798259</v>
      </c>
    </row>
    <row r="9" spans="1:4" x14ac:dyDescent="0.25">
      <c r="A9" s="128" t="s">
        <v>160</v>
      </c>
      <c r="B9" s="129">
        <v>3.9788000000000001</v>
      </c>
      <c r="C9" s="129">
        <v>57.026649999999997</v>
      </c>
      <c r="D9" s="135">
        <f t="shared" si="0"/>
        <v>13.332625414697898</v>
      </c>
    </row>
    <row r="10" spans="1:4" x14ac:dyDescent="0.25">
      <c r="A10" s="128" t="s">
        <v>161</v>
      </c>
      <c r="B10" s="129">
        <v>54.456870000000002</v>
      </c>
      <c r="C10" s="129">
        <v>775.46015</v>
      </c>
      <c r="D10" s="135">
        <f t="shared" si="0"/>
        <v>13.239895719309612</v>
      </c>
    </row>
    <row r="11" spans="1:4" x14ac:dyDescent="0.25">
      <c r="A11" s="128" t="s">
        <v>162</v>
      </c>
      <c r="B11" s="129">
        <v>1304.8679299999999</v>
      </c>
      <c r="C11" s="129">
        <v>9791.1756800000003</v>
      </c>
      <c r="D11" s="135">
        <f t="shared" si="0"/>
        <v>6.5035759979172765</v>
      </c>
    </row>
    <row r="12" spans="1:4" x14ac:dyDescent="0.25">
      <c r="A12" s="128" t="s">
        <v>163</v>
      </c>
      <c r="B12" s="129">
        <v>305.38184999999999</v>
      </c>
      <c r="C12" s="129">
        <v>1884.6075499999999</v>
      </c>
      <c r="D12" s="135">
        <f t="shared" si="0"/>
        <v>5.1713148636698616</v>
      </c>
    </row>
    <row r="13" spans="1:4" x14ac:dyDescent="0.25">
      <c r="A13" s="128" t="s">
        <v>164</v>
      </c>
      <c r="B13" s="129">
        <v>6286.2994699999999</v>
      </c>
      <c r="C13" s="129">
        <v>33232.057679999998</v>
      </c>
      <c r="D13" s="135">
        <f t="shared" si="0"/>
        <v>4.2864261142175586</v>
      </c>
    </row>
    <row r="14" spans="1:4" x14ac:dyDescent="0.25">
      <c r="A14" s="128" t="s">
        <v>165</v>
      </c>
      <c r="B14" s="129">
        <v>1666.0474099999999</v>
      </c>
      <c r="C14" s="129">
        <v>8254.9755700000005</v>
      </c>
      <c r="D14" s="135">
        <f t="shared" si="0"/>
        <v>3.9548263275413036</v>
      </c>
    </row>
    <row r="15" spans="1:4" x14ac:dyDescent="0.25">
      <c r="A15" s="128" t="s">
        <v>166</v>
      </c>
      <c r="B15" s="129">
        <v>731.37878000000001</v>
      </c>
      <c r="C15" s="129">
        <v>3191.6193800000001</v>
      </c>
      <c r="D15" s="135">
        <f t="shared" si="0"/>
        <v>3.3638391860370902</v>
      </c>
    </row>
    <row r="16" spans="1:4" x14ac:dyDescent="0.25">
      <c r="A16" s="130"/>
      <c r="B16" s="124"/>
      <c r="C16" s="124"/>
      <c r="D16" s="131"/>
    </row>
    <row r="17" spans="1:4" x14ac:dyDescent="0.25">
      <c r="A17" s="132"/>
      <c r="B17" s="124"/>
      <c r="C17" s="124"/>
      <c r="D17" s="123"/>
    </row>
    <row r="18" spans="1:4" ht="19.2" x14ac:dyDescent="0.35">
      <c r="A18" s="142" t="s">
        <v>66</v>
      </c>
      <c r="B18" s="142"/>
      <c r="C18" s="142"/>
      <c r="D18" s="142"/>
    </row>
    <row r="19" spans="1:4" ht="15.6" x14ac:dyDescent="0.3">
      <c r="A19" s="141" t="s">
        <v>67</v>
      </c>
      <c r="B19" s="141"/>
      <c r="C19" s="141"/>
      <c r="D19" s="141"/>
    </row>
    <row r="20" spans="1:4" x14ac:dyDescent="0.25">
      <c r="A20" s="133"/>
      <c r="B20" s="124"/>
      <c r="C20" s="124"/>
      <c r="D20" s="123"/>
    </row>
    <row r="21" spans="1:4" x14ac:dyDescent="0.25">
      <c r="A21" s="125" t="s">
        <v>64</v>
      </c>
      <c r="B21" s="126" t="s">
        <v>155</v>
      </c>
      <c r="C21" s="126" t="s">
        <v>156</v>
      </c>
      <c r="D21" s="127" t="s">
        <v>65</v>
      </c>
    </row>
    <row r="22" spans="1:4" x14ac:dyDescent="0.25">
      <c r="A22" s="128" t="s">
        <v>167</v>
      </c>
      <c r="B22" s="129">
        <v>1507097.2731000001</v>
      </c>
      <c r="C22" s="129">
        <v>1532875.5467999999</v>
      </c>
      <c r="D22" s="135">
        <f t="shared" ref="D22:D31" si="1">(C22-B22)/B22</f>
        <v>1.7104585191754458E-2</v>
      </c>
    </row>
    <row r="23" spans="1:4" x14ac:dyDescent="0.25">
      <c r="A23" s="128" t="s">
        <v>168</v>
      </c>
      <c r="B23" s="129">
        <v>895388.41147000005</v>
      </c>
      <c r="C23" s="129">
        <v>1101937.75618</v>
      </c>
      <c r="D23" s="135">
        <f t="shared" si="1"/>
        <v>0.23068127983798503</v>
      </c>
    </row>
    <row r="24" spans="1:4" x14ac:dyDescent="0.25">
      <c r="A24" s="128" t="s">
        <v>169</v>
      </c>
      <c r="B24" s="129">
        <v>965616.03937000001</v>
      </c>
      <c r="C24" s="129">
        <v>1080194.2694900001</v>
      </c>
      <c r="D24" s="135">
        <f t="shared" si="1"/>
        <v>0.11865816789327022</v>
      </c>
    </row>
    <row r="25" spans="1:4" x14ac:dyDescent="0.25">
      <c r="A25" s="128" t="s">
        <v>170</v>
      </c>
      <c r="B25" s="129">
        <v>803940.03309000004</v>
      </c>
      <c r="C25" s="129">
        <v>1002289.89407</v>
      </c>
      <c r="D25" s="135">
        <f t="shared" si="1"/>
        <v>0.24672220913993842</v>
      </c>
    </row>
    <row r="26" spans="1:4" x14ac:dyDescent="0.25">
      <c r="A26" s="128" t="s">
        <v>171</v>
      </c>
      <c r="B26" s="129">
        <v>555285.09929000004</v>
      </c>
      <c r="C26" s="129">
        <v>872036.37089000002</v>
      </c>
      <c r="D26" s="135">
        <f t="shared" si="1"/>
        <v>0.57042998633495701</v>
      </c>
    </row>
    <row r="27" spans="1:4" x14ac:dyDescent="0.25">
      <c r="A27" s="128" t="s">
        <v>172</v>
      </c>
      <c r="B27" s="129">
        <v>788199.93258999998</v>
      </c>
      <c r="C27" s="129">
        <v>762172.11161000002</v>
      </c>
      <c r="D27" s="135">
        <f t="shared" si="1"/>
        <v>-3.3021851314390963E-2</v>
      </c>
    </row>
    <row r="28" spans="1:4" x14ac:dyDescent="0.25">
      <c r="A28" s="128" t="s">
        <v>173</v>
      </c>
      <c r="B28" s="129">
        <v>730546.48175000004</v>
      </c>
      <c r="C28" s="129">
        <v>703185.75340000005</v>
      </c>
      <c r="D28" s="135">
        <f t="shared" si="1"/>
        <v>-3.7452412725961344E-2</v>
      </c>
    </row>
    <row r="29" spans="1:4" x14ac:dyDescent="0.25">
      <c r="A29" s="128" t="s">
        <v>174</v>
      </c>
      <c r="B29" s="129">
        <v>412931.54904000001</v>
      </c>
      <c r="C29" s="129">
        <v>606395.51107999997</v>
      </c>
      <c r="D29" s="135">
        <f t="shared" si="1"/>
        <v>0.46851339523408375</v>
      </c>
    </row>
    <row r="30" spans="1:4" x14ac:dyDescent="0.25">
      <c r="A30" s="128" t="s">
        <v>175</v>
      </c>
      <c r="B30" s="129">
        <v>772593.38526999997</v>
      </c>
      <c r="C30" s="129">
        <v>603847.53891999996</v>
      </c>
      <c r="D30" s="135">
        <f t="shared" si="1"/>
        <v>-0.21841482151834371</v>
      </c>
    </row>
    <row r="31" spans="1:4" x14ac:dyDescent="0.25">
      <c r="A31" s="128" t="s">
        <v>176</v>
      </c>
      <c r="B31" s="129">
        <v>451387.01594999997</v>
      </c>
      <c r="C31" s="129">
        <v>602340.15686999995</v>
      </c>
      <c r="D31" s="135">
        <f t="shared" si="1"/>
        <v>0.33442065364308354</v>
      </c>
    </row>
    <row r="32" spans="1:4" x14ac:dyDescent="0.25">
      <c r="A32" s="123"/>
      <c r="B32" s="124"/>
      <c r="C32" s="124"/>
      <c r="D32" s="123"/>
    </row>
    <row r="33" spans="1:4" ht="19.2" x14ac:dyDescent="0.35">
      <c r="A33" s="142" t="s">
        <v>68</v>
      </c>
      <c r="B33" s="142"/>
      <c r="C33" s="142"/>
      <c r="D33" s="142"/>
    </row>
    <row r="34" spans="1:4" ht="15.6" x14ac:dyDescent="0.3">
      <c r="A34" s="141" t="s">
        <v>72</v>
      </c>
      <c r="B34" s="141"/>
      <c r="C34" s="141"/>
      <c r="D34" s="141"/>
    </row>
    <row r="35" spans="1:4" x14ac:dyDescent="0.25">
      <c r="A35" s="123"/>
      <c r="B35" s="124"/>
      <c r="C35" s="124"/>
      <c r="D35" s="123"/>
    </row>
    <row r="36" spans="1:4" x14ac:dyDescent="0.25">
      <c r="A36" s="125" t="s">
        <v>70</v>
      </c>
      <c r="B36" s="126" t="s">
        <v>155</v>
      </c>
      <c r="C36" s="126" t="s">
        <v>156</v>
      </c>
      <c r="D36" s="127" t="s">
        <v>65</v>
      </c>
    </row>
    <row r="37" spans="1:4" x14ac:dyDescent="0.25">
      <c r="A37" s="128" t="s">
        <v>144</v>
      </c>
      <c r="B37" s="129">
        <v>48988.009310000001</v>
      </c>
      <c r="C37" s="129">
        <v>141289.65002</v>
      </c>
      <c r="D37" s="135">
        <f t="shared" ref="D37:D46" si="2">(C37-B37)/B37</f>
        <v>1.8841680241772618</v>
      </c>
    </row>
    <row r="38" spans="1:4" x14ac:dyDescent="0.25">
      <c r="A38" s="128" t="s">
        <v>140</v>
      </c>
      <c r="B38" s="129">
        <v>131392.90090000001</v>
      </c>
      <c r="C38" s="129">
        <v>260408.32988</v>
      </c>
      <c r="D38" s="135">
        <f t="shared" si="2"/>
        <v>0.98190562881468424</v>
      </c>
    </row>
    <row r="39" spans="1:4" x14ac:dyDescent="0.25">
      <c r="A39" s="128" t="s">
        <v>131</v>
      </c>
      <c r="B39" s="129">
        <v>106463.87293</v>
      </c>
      <c r="C39" s="129">
        <v>178070.65445999999</v>
      </c>
      <c r="D39" s="135">
        <f t="shared" si="2"/>
        <v>0.6725923034669371</v>
      </c>
    </row>
    <row r="40" spans="1:4" x14ac:dyDescent="0.25">
      <c r="A40" s="128" t="s">
        <v>130</v>
      </c>
      <c r="B40" s="129">
        <v>170702.45671</v>
      </c>
      <c r="C40" s="129">
        <v>234779.66086999999</v>
      </c>
      <c r="D40" s="135">
        <f t="shared" si="2"/>
        <v>0.37537364953603658</v>
      </c>
    </row>
    <row r="41" spans="1:4" x14ac:dyDescent="0.25">
      <c r="A41" s="128" t="s">
        <v>148</v>
      </c>
      <c r="B41" s="129">
        <v>1056070.5457599999</v>
      </c>
      <c r="C41" s="129">
        <v>1386037.6675199999</v>
      </c>
      <c r="D41" s="135">
        <f t="shared" si="2"/>
        <v>0.31244799230958531</v>
      </c>
    </row>
    <row r="42" spans="1:4" x14ac:dyDescent="0.25">
      <c r="A42" s="128" t="s">
        <v>136</v>
      </c>
      <c r="B42" s="129">
        <v>242539.37667</v>
      </c>
      <c r="C42" s="129">
        <v>312122.79545999999</v>
      </c>
      <c r="D42" s="135">
        <f t="shared" si="2"/>
        <v>0.28689534765596214</v>
      </c>
    </row>
    <row r="43" spans="1:4" x14ac:dyDescent="0.25">
      <c r="A43" s="130" t="s">
        <v>128</v>
      </c>
      <c r="B43" s="129">
        <v>822133.35999000003</v>
      </c>
      <c r="C43" s="129">
        <v>1051912.1669099999</v>
      </c>
      <c r="D43" s="135">
        <f t="shared" si="2"/>
        <v>0.27949091729204956</v>
      </c>
    </row>
    <row r="44" spans="1:4" x14ac:dyDescent="0.25">
      <c r="A44" s="128" t="s">
        <v>132</v>
      </c>
      <c r="B44" s="129">
        <v>155574.24458</v>
      </c>
      <c r="C44" s="129">
        <v>197244.80945</v>
      </c>
      <c r="D44" s="135">
        <f t="shared" si="2"/>
        <v>0.26785002223534499</v>
      </c>
    </row>
    <row r="45" spans="1:4" x14ac:dyDescent="0.25">
      <c r="A45" s="128" t="s">
        <v>143</v>
      </c>
      <c r="B45" s="129">
        <v>2610330.3924500002</v>
      </c>
      <c r="C45" s="129">
        <v>3130418.1107100002</v>
      </c>
      <c r="D45" s="135">
        <f t="shared" si="2"/>
        <v>0.19924210351466537</v>
      </c>
    </row>
    <row r="46" spans="1:4" x14ac:dyDescent="0.25">
      <c r="A46" s="128" t="s">
        <v>134</v>
      </c>
      <c r="B46" s="129">
        <v>64822.363810000003</v>
      </c>
      <c r="C46" s="129">
        <v>76359.962920000005</v>
      </c>
      <c r="D46" s="135">
        <f t="shared" si="2"/>
        <v>0.17798794168965684</v>
      </c>
    </row>
    <row r="47" spans="1:4" x14ac:dyDescent="0.25">
      <c r="A47" s="123"/>
      <c r="B47" s="124"/>
      <c r="C47" s="124"/>
      <c r="D47" s="123"/>
    </row>
    <row r="48" spans="1:4" ht="19.2" x14ac:dyDescent="0.35">
      <c r="A48" s="142" t="s">
        <v>71</v>
      </c>
      <c r="B48" s="142"/>
      <c r="C48" s="142"/>
      <c r="D48" s="142"/>
    </row>
    <row r="49" spans="1:4" ht="15.6" x14ac:dyDescent="0.3">
      <c r="A49" s="141" t="s">
        <v>69</v>
      </c>
      <c r="B49" s="141"/>
      <c r="C49" s="141"/>
      <c r="D49" s="141"/>
    </row>
    <row r="50" spans="1:4" x14ac:dyDescent="0.25">
      <c r="A50" s="123"/>
      <c r="B50" s="124"/>
      <c r="C50" s="124"/>
      <c r="D50" s="123"/>
    </row>
    <row r="51" spans="1:4" x14ac:dyDescent="0.25">
      <c r="A51" s="125" t="s">
        <v>70</v>
      </c>
      <c r="B51" s="126" t="s">
        <v>155</v>
      </c>
      <c r="C51" s="126" t="s">
        <v>156</v>
      </c>
      <c r="D51" s="127" t="s">
        <v>65</v>
      </c>
    </row>
    <row r="52" spans="1:4" x14ac:dyDescent="0.25">
      <c r="A52" s="128" t="s">
        <v>143</v>
      </c>
      <c r="B52" s="129">
        <v>2610330.3924500002</v>
      </c>
      <c r="C52" s="129">
        <v>3130418.1107100002</v>
      </c>
      <c r="D52" s="135">
        <f t="shared" ref="D52:D61" si="3">(C52-B52)/B52</f>
        <v>0.19924210351466537</v>
      </c>
    </row>
    <row r="53" spans="1:4" x14ac:dyDescent="0.25">
      <c r="A53" s="128" t="s">
        <v>141</v>
      </c>
      <c r="B53" s="129">
        <v>2263014.0898199999</v>
      </c>
      <c r="C53" s="129">
        <v>2607303.8848999999</v>
      </c>
      <c r="D53" s="135">
        <f t="shared" si="3"/>
        <v>0.15213771607908322</v>
      </c>
    </row>
    <row r="54" spans="1:4" x14ac:dyDescent="0.25">
      <c r="A54" s="128" t="s">
        <v>142</v>
      </c>
      <c r="B54" s="129">
        <v>1576668.1620499999</v>
      </c>
      <c r="C54" s="129">
        <v>1503505.9864699999</v>
      </c>
      <c r="D54" s="135">
        <f t="shared" si="3"/>
        <v>-4.6403027181619393E-2</v>
      </c>
    </row>
    <row r="55" spans="1:4" x14ac:dyDescent="0.25">
      <c r="A55" s="128" t="s">
        <v>148</v>
      </c>
      <c r="B55" s="129">
        <v>1056070.5457599999</v>
      </c>
      <c r="C55" s="129">
        <v>1386037.6675199999</v>
      </c>
      <c r="D55" s="135">
        <f t="shared" si="3"/>
        <v>0.31244799230958531</v>
      </c>
    </row>
    <row r="56" spans="1:4" x14ac:dyDescent="0.25">
      <c r="A56" s="128" t="s">
        <v>145</v>
      </c>
      <c r="B56" s="129">
        <v>1303143.8735499999</v>
      </c>
      <c r="C56" s="129">
        <v>1290457.48994</v>
      </c>
      <c r="D56" s="135">
        <f t="shared" si="3"/>
        <v>-9.7352133310038107E-3</v>
      </c>
    </row>
    <row r="57" spans="1:4" x14ac:dyDescent="0.25">
      <c r="A57" s="128" t="s">
        <v>128</v>
      </c>
      <c r="B57" s="129">
        <v>822133.35999000003</v>
      </c>
      <c r="C57" s="129">
        <v>1051912.1669099999</v>
      </c>
      <c r="D57" s="135">
        <f t="shared" si="3"/>
        <v>0.27949091729204956</v>
      </c>
    </row>
    <row r="58" spans="1:4" x14ac:dyDescent="0.25">
      <c r="A58" s="128" t="s">
        <v>147</v>
      </c>
      <c r="B58" s="129">
        <v>1000933.74123</v>
      </c>
      <c r="C58" s="129">
        <v>985390.21690999996</v>
      </c>
      <c r="D58" s="135">
        <f t="shared" si="3"/>
        <v>-1.5529024229815036E-2</v>
      </c>
    </row>
    <row r="59" spans="1:4" x14ac:dyDescent="0.25">
      <c r="A59" s="128" t="s">
        <v>146</v>
      </c>
      <c r="B59" s="129">
        <v>847876.68735000002</v>
      </c>
      <c r="C59" s="129">
        <v>911767.64948000002</v>
      </c>
      <c r="D59" s="135">
        <f t="shared" si="3"/>
        <v>7.5354073396791094E-2</v>
      </c>
    </row>
    <row r="60" spans="1:4" x14ac:dyDescent="0.25">
      <c r="A60" s="128" t="s">
        <v>138</v>
      </c>
      <c r="B60" s="129">
        <v>714627.24962999998</v>
      </c>
      <c r="C60" s="129">
        <v>813043.42708000005</v>
      </c>
      <c r="D60" s="135">
        <f t="shared" si="3"/>
        <v>0.13771679921379334</v>
      </c>
    </row>
    <row r="61" spans="1:4" x14ac:dyDescent="0.25">
      <c r="A61" s="128" t="s">
        <v>137</v>
      </c>
      <c r="B61" s="129">
        <v>575878.22577999998</v>
      </c>
      <c r="C61" s="129">
        <v>654057.40055000002</v>
      </c>
      <c r="D61" s="135">
        <f t="shared" si="3"/>
        <v>0.13575643472907839</v>
      </c>
    </row>
    <row r="62" spans="1:4" x14ac:dyDescent="0.25">
      <c r="A62" s="123"/>
      <c r="B62" s="124"/>
      <c r="C62" s="124"/>
      <c r="D62" s="123"/>
    </row>
    <row r="63" spans="1:4" ht="19.2" x14ac:dyDescent="0.35">
      <c r="A63" s="142" t="s">
        <v>73</v>
      </c>
      <c r="B63" s="142"/>
      <c r="C63" s="142"/>
      <c r="D63" s="142"/>
    </row>
    <row r="64" spans="1:4" ht="15.6" x14ac:dyDescent="0.3">
      <c r="A64" s="141" t="s">
        <v>74</v>
      </c>
      <c r="B64" s="141"/>
      <c r="C64" s="141"/>
      <c r="D64" s="141"/>
    </row>
    <row r="65" spans="1:4" x14ac:dyDescent="0.25">
      <c r="A65" s="123"/>
      <c r="B65" s="124"/>
      <c r="C65" s="124"/>
      <c r="D65" s="123"/>
    </row>
    <row r="66" spans="1:4" x14ac:dyDescent="0.25">
      <c r="A66" s="125" t="s">
        <v>75</v>
      </c>
      <c r="B66" s="126" t="s">
        <v>155</v>
      </c>
      <c r="C66" s="126" t="s">
        <v>156</v>
      </c>
      <c r="D66" s="127" t="s">
        <v>65</v>
      </c>
    </row>
    <row r="67" spans="1:4" x14ac:dyDescent="0.25">
      <c r="A67" s="128" t="s">
        <v>177</v>
      </c>
      <c r="B67" s="134">
        <v>7459300.5496800002</v>
      </c>
      <c r="C67" s="134">
        <v>7718581.1821299996</v>
      </c>
      <c r="D67" s="135">
        <f t="shared" ref="D67:D76" si="4">(C67-B67)/B67</f>
        <v>3.475937599284995E-2</v>
      </c>
    </row>
    <row r="68" spans="1:4" x14ac:dyDescent="0.25">
      <c r="A68" s="128" t="s">
        <v>178</v>
      </c>
      <c r="B68" s="134">
        <v>1425528.26049</v>
      </c>
      <c r="C68" s="134">
        <v>1599876.80073</v>
      </c>
      <c r="D68" s="135">
        <f t="shared" si="4"/>
        <v>0.12230451340197969</v>
      </c>
    </row>
    <row r="69" spans="1:4" x14ac:dyDescent="0.25">
      <c r="A69" s="128" t="s">
        <v>179</v>
      </c>
      <c r="B69" s="134">
        <v>1287204.9225000001</v>
      </c>
      <c r="C69" s="134">
        <v>1421939.8827200001</v>
      </c>
      <c r="D69" s="135">
        <f t="shared" si="4"/>
        <v>0.10467250230702874</v>
      </c>
    </row>
    <row r="70" spans="1:4" x14ac:dyDescent="0.25">
      <c r="A70" s="128" t="s">
        <v>180</v>
      </c>
      <c r="B70" s="134">
        <v>1129215.6222699999</v>
      </c>
      <c r="C70" s="134">
        <v>1169084.23988</v>
      </c>
      <c r="D70" s="135">
        <f t="shared" si="4"/>
        <v>3.5306470105199564E-2</v>
      </c>
    </row>
    <row r="71" spans="1:4" x14ac:dyDescent="0.25">
      <c r="A71" s="128" t="s">
        <v>181</v>
      </c>
      <c r="B71" s="134">
        <v>846765.01488000003</v>
      </c>
      <c r="C71" s="134">
        <v>974617.73635000002</v>
      </c>
      <c r="D71" s="135">
        <f t="shared" si="4"/>
        <v>0.15098961249375512</v>
      </c>
    </row>
    <row r="72" spans="1:4" x14ac:dyDescent="0.25">
      <c r="A72" s="128" t="s">
        <v>182</v>
      </c>
      <c r="B72" s="134">
        <v>504843.68197999999</v>
      </c>
      <c r="C72" s="134">
        <v>863583.47496000002</v>
      </c>
      <c r="D72" s="135">
        <f t="shared" si="4"/>
        <v>0.71059578595303075</v>
      </c>
    </row>
    <row r="73" spans="1:4" x14ac:dyDescent="0.25">
      <c r="A73" s="128" t="s">
        <v>183</v>
      </c>
      <c r="B73" s="134">
        <v>322334.65447000001</v>
      </c>
      <c r="C73" s="134">
        <v>492477.04584999999</v>
      </c>
      <c r="D73" s="135">
        <f t="shared" si="4"/>
        <v>0.52784393182841993</v>
      </c>
    </row>
    <row r="74" spans="1:4" x14ac:dyDescent="0.25">
      <c r="A74" s="128" t="s">
        <v>184</v>
      </c>
      <c r="B74" s="134">
        <v>447224.23707999999</v>
      </c>
      <c r="C74" s="134">
        <v>441181.27497999999</v>
      </c>
      <c r="D74" s="135">
        <f t="shared" si="4"/>
        <v>-1.35121525153813E-2</v>
      </c>
    </row>
    <row r="75" spans="1:4" x14ac:dyDescent="0.25">
      <c r="A75" s="128" t="s">
        <v>185</v>
      </c>
      <c r="B75" s="134">
        <v>339126.62724</v>
      </c>
      <c r="C75" s="134">
        <v>360122.47149999999</v>
      </c>
      <c r="D75" s="135">
        <f t="shared" si="4"/>
        <v>6.1911517921420009E-2</v>
      </c>
    </row>
    <row r="76" spans="1:4" x14ac:dyDescent="0.25">
      <c r="A76" s="128" t="s">
        <v>186</v>
      </c>
      <c r="B76" s="134">
        <v>238520.86867</v>
      </c>
      <c r="C76" s="134">
        <v>293825.89687</v>
      </c>
      <c r="D76" s="135">
        <f t="shared" si="4"/>
        <v>0.23186662244013537</v>
      </c>
    </row>
    <row r="77" spans="1:4" x14ac:dyDescent="0.25">
      <c r="A77" s="123"/>
      <c r="B77" s="124"/>
      <c r="C77" s="124"/>
      <c r="D77" s="123"/>
    </row>
    <row r="78" spans="1:4" ht="19.2" x14ac:dyDescent="0.35">
      <c r="A78" s="142" t="s">
        <v>76</v>
      </c>
      <c r="B78" s="142"/>
      <c r="C78" s="142"/>
      <c r="D78" s="142"/>
    </row>
    <row r="79" spans="1:4" ht="15.6" x14ac:dyDescent="0.3">
      <c r="A79" s="141" t="s">
        <v>77</v>
      </c>
      <c r="B79" s="141"/>
      <c r="C79" s="141"/>
      <c r="D79" s="141"/>
    </row>
    <row r="80" spans="1:4" x14ac:dyDescent="0.25">
      <c r="A80" s="123"/>
      <c r="B80" s="124"/>
      <c r="C80" s="124"/>
      <c r="D80" s="123"/>
    </row>
    <row r="81" spans="1:4" x14ac:dyDescent="0.25">
      <c r="A81" s="125" t="s">
        <v>75</v>
      </c>
      <c r="B81" s="126" t="s">
        <v>155</v>
      </c>
      <c r="C81" s="126" t="s">
        <v>156</v>
      </c>
      <c r="D81" s="127" t="s">
        <v>65</v>
      </c>
    </row>
    <row r="82" spans="1:4" x14ac:dyDescent="0.25">
      <c r="A82" s="128" t="s">
        <v>187</v>
      </c>
      <c r="B82" s="134">
        <v>184.09259</v>
      </c>
      <c r="C82" s="134">
        <v>2946.1793499999999</v>
      </c>
      <c r="D82" s="135">
        <f t="shared" ref="D82:D91" si="5">(C82-B82)/B82</f>
        <v>15.003791081433532</v>
      </c>
    </row>
    <row r="83" spans="1:4" x14ac:dyDescent="0.25">
      <c r="A83" s="128" t="s">
        <v>188</v>
      </c>
      <c r="B83" s="134">
        <v>8.7641299999999998</v>
      </c>
      <c r="C83" s="134">
        <v>129.66717</v>
      </c>
      <c r="D83" s="135">
        <f t="shared" si="5"/>
        <v>13.795212987484213</v>
      </c>
    </row>
    <row r="84" spans="1:4" x14ac:dyDescent="0.25">
      <c r="A84" s="128" t="s">
        <v>189</v>
      </c>
      <c r="B84" s="134">
        <v>6135.7013399999996</v>
      </c>
      <c r="C84" s="134">
        <v>36376.428780000002</v>
      </c>
      <c r="D84" s="135">
        <f t="shared" si="5"/>
        <v>4.9286504939303324</v>
      </c>
    </row>
    <row r="85" spans="1:4" x14ac:dyDescent="0.25">
      <c r="A85" s="128" t="s">
        <v>190</v>
      </c>
      <c r="B85" s="134">
        <v>49946.388370000001</v>
      </c>
      <c r="C85" s="134">
        <v>159310.52220000001</v>
      </c>
      <c r="D85" s="135">
        <f t="shared" si="5"/>
        <v>2.1896304697716427</v>
      </c>
    </row>
    <row r="86" spans="1:4" x14ac:dyDescent="0.25">
      <c r="A86" s="128" t="s">
        <v>191</v>
      </c>
      <c r="B86" s="134">
        <v>1014.77489</v>
      </c>
      <c r="C86" s="134">
        <v>2955.8199800000002</v>
      </c>
      <c r="D86" s="135">
        <f t="shared" si="5"/>
        <v>1.9127839180175221</v>
      </c>
    </row>
    <row r="87" spans="1:4" x14ac:dyDescent="0.25">
      <c r="A87" s="128" t="s">
        <v>192</v>
      </c>
      <c r="B87" s="134">
        <v>105664.95097000001</v>
      </c>
      <c r="C87" s="134">
        <v>280604.93397999997</v>
      </c>
      <c r="D87" s="135">
        <f t="shared" si="5"/>
        <v>1.6556103173669032</v>
      </c>
    </row>
    <row r="88" spans="1:4" x14ac:dyDescent="0.25">
      <c r="A88" s="128" t="s">
        <v>193</v>
      </c>
      <c r="B88" s="134">
        <v>1696.0259100000001</v>
      </c>
      <c r="C88" s="134">
        <v>4471.2759900000001</v>
      </c>
      <c r="D88" s="135">
        <f t="shared" si="5"/>
        <v>1.6363252846768124</v>
      </c>
    </row>
    <row r="89" spans="1:4" x14ac:dyDescent="0.25">
      <c r="A89" s="128" t="s">
        <v>194</v>
      </c>
      <c r="B89" s="134">
        <v>2117.1597900000002</v>
      </c>
      <c r="C89" s="134">
        <v>5167.5410400000001</v>
      </c>
      <c r="D89" s="135">
        <f t="shared" si="5"/>
        <v>1.4407893369257687</v>
      </c>
    </row>
    <row r="90" spans="1:4" x14ac:dyDescent="0.25">
      <c r="A90" s="128" t="s">
        <v>195</v>
      </c>
      <c r="B90" s="134">
        <v>394.94533999999999</v>
      </c>
      <c r="C90" s="134">
        <v>846.44422999999995</v>
      </c>
      <c r="D90" s="135">
        <f t="shared" si="5"/>
        <v>1.1431933593646149</v>
      </c>
    </row>
    <row r="91" spans="1:4" x14ac:dyDescent="0.25">
      <c r="A91" s="128" t="s">
        <v>196</v>
      </c>
      <c r="B91" s="134">
        <v>16682.159350000002</v>
      </c>
      <c r="C91" s="134">
        <v>35238.666340000003</v>
      </c>
      <c r="D91" s="135">
        <f t="shared" si="5"/>
        <v>1.1123564162573474</v>
      </c>
    </row>
    <row r="92" spans="1:4" x14ac:dyDescent="0.25">
      <c r="A92" s="123" t="s">
        <v>116</v>
      </c>
      <c r="B92" s="124"/>
      <c r="C92" s="124"/>
      <c r="D92" s="123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J3" sqref="J3"/>
    </sheetView>
  </sheetViews>
  <sheetFormatPr defaultColWidth="9.109375" defaultRowHeight="13.2" x14ac:dyDescent="0.25"/>
  <cols>
    <col min="1" max="1" width="44.6640625" style="17" customWidth="1"/>
    <col min="2" max="2" width="16" style="19" customWidth="1"/>
    <col min="3" max="3" width="16" style="17" customWidth="1"/>
    <col min="4" max="4" width="10.3320312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1" width="17.109375" style="17" customWidth="1"/>
    <col min="12" max="12" width="10.5546875" style="17" bestFit="1" customWidth="1"/>
    <col min="13" max="13" width="10.6640625" style="17" bestFit="1" customWidth="1"/>
    <col min="14" max="16384" width="9.109375" style="17"/>
  </cols>
  <sheetData>
    <row r="1" spans="1:13" ht="24.6" x14ac:dyDescent="0.4">
      <c r="B1" s="140" t="s">
        <v>221</v>
      </c>
      <c r="C1" s="140"/>
      <c r="D1" s="140"/>
      <c r="E1" s="140"/>
      <c r="F1" s="140"/>
      <c r="G1" s="140"/>
      <c r="H1" s="140"/>
      <c r="I1" s="140"/>
      <c r="J1" s="140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44" t="s">
        <v>112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6"/>
    </row>
    <row r="6" spans="1:13" ht="17.399999999999999" x14ac:dyDescent="0.25">
      <c r="A6" s="87"/>
      <c r="B6" s="143" t="str">
        <f>SEKTOR_USD!B6</f>
        <v>1 - 29 ŞUBAT</v>
      </c>
      <c r="C6" s="143"/>
      <c r="D6" s="143"/>
      <c r="E6" s="143"/>
      <c r="F6" s="143" t="str">
        <f>SEKTOR_USD!F6</f>
        <v>1 OCAK  -  29 ŞUBAT</v>
      </c>
      <c r="G6" s="143"/>
      <c r="H6" s="143"/>
      <c r="I6" s="143"/>
      <c r="J6" s="143" t="s">
        <v>104</v>
      </c>
      <c r="K6" s="143"/>
      <c r="L6" s="143"/>
      <c r="M6" s="143"/>
    </row>
    <row r="7" spans="1:13" ht="28.2" x14ac:dyDescent="0.3">
      <c r="A7" s="88" t="s">
        <v>1</v>
      </c>
      <c r="B7" s="89">
        <f>SEKTOR_USD!B7</f>
        <v>2023</v>
      </c>
      <c r="C7" s="90">
        <f>SEKTOR_USD!C7</f>
        <v>2024</v>
      </c>
      <c r="D7" s="7" t="s">
        <v>117</v>
      </c>
      <c r="E7" s="7" t="s">
        <v>118</v>
      </c>
      <c r="F7" s="5"/>
      <c r="G7" s="6"/>
      <c r="H7" s="7" t="s">
        <v>117</v>
      </c>
      <c r="I7" s="7" t="s">
        <v>118</v>
      </c>
      <c r="J7" s="5"/>
      <c r="K7" s="5"/>
      <c r="L7" s="7" t="s">
        <v>117</v>
      </c>
      <c r="M7" s="7" t="s">
        <v>118</v>
      </c>
    </row>
    <row r="8" spans="1:13" ht="16.8" x14ac:dyDescent="0.3">
      <c r="A8" s="91" t="s">
        <v>2</v>
      </c>
      <c r="B8" s="92">
        <f>SEKTOR_USD!B8*$B$53</f>
        <v>47940416.683178999</v>
      </c>
      <c r="C8" s="92">
        <f>SEKTOR_USD!C8*$C$53</f>
        <v>96185637.093981296</v>
      </c>
      <c r="D8" s="93">
        <f t="shared" ref="D8:D43" si="0">(C8-B8)/B8*100</f>
        <v>100.63579699283306</v>
      </c>
      <c r="E8" s="93">
        <f t="shared" ref="E8:E40" si="1">C8/C$44*100</f>
        <v>16.90149908660565</v>
      </c>
      <c r="F8" s="92">
        <f>SEKTOR_USD!F8*$B$54</f>
        <v>101640990.86624782</v>
      </c>
      <c r="G8" s="92">
        <f>SEKTOR_USD!G8*$C$54</f>
        <v>189960682.63919672</v>
      </c>
      <c r="H8" s="93">
        <f t="shared" ref="H8:H43" si="2">(G8-F8)/F8*100</f>
        <v>86.893772896381165</v>
      </c>
      <c r="I8" s="93">
        <f t="shared" ref="I8:I40" si="3">G8/G$44*100</f>
        <v>17.501929618191788</v>
      </c>
      <c r="J8" s="92">
        <f>SEKTOR_USD!J8*$B$55</f>
        <v>597887613.49826825</v>
      </c>
      <c r="K8" s="92">
        <f>SEKTOR_USD!K8*$C$55</f>
        <v>924275073.29526007</v>
      </c>
      <c r="L8" s="93">
        <f t="shared" ref="L8:L43" si="4">(K8-J8)/J8*100</f>
        <v>54.590102291513219</v>
      </c>
      <c r="M8" s="93">
        <f t="shared" ref="M8:M40" si="5">K8/K$44*100</f>
        <v>16.060208601214587</v>
      </c>
    </row>
    <row r="9" spans="1:13" s="21" customFormat="1" ht="15.6" x14ac:dyDescent="0.3">
      <c r="A9" s="94" t="s">
        <v>3</v>
      </c>
      <c r="B9" s="92">
        <f>SEKTOR_USD!B9*$B$53</f>
        <v>32514804.780946769</v>
      </c>
      <c r="C9" s="92">
        <f>SEKTOR_USD!C9*$C$53</f>
        <v>66442562.365772203</v>
      </c>
      <c r="D9" s="95">
        <f t="shared" si="0"/>
        <v>104.34556754499302</v>
      </c>
      <c r="E9" s="95">
        <f t="shared" si="1"/>
        <v>11.675120538418797</v>
      </c>
      <c r="F9" s="92">
        <f>SEKTOR_USD!F9*$B$54</f>
        <v>69422297.271859035</v>
      </c>
      <c r="G9" s="92">
        <f>SEKTOR_USD!G9*$C$54</f>
        <v>131392302.80289166</v>
      </c>
      <c r="H9" s="95">
        <f t="shared" si="2"/>
        <v>89.265276382826841</v>
      </c>
      <c r="I9" s="95">
        <f t="shared" si="3"/>
        <v>12.105762119186275</v>
      </c>
      <c r="J9" s="92">
        <f>SEKTOR_USD!J9*$B$55</f>
        <v>381622690.99059069</v>
      </c>
      <c r="K9" s="92">
        <f>SEKTOR_USD!K9*$C$55</f>
        <v>624173650.8950243</v>
      </c>
      <c r="L9" s="95">
        <f t="shared" si="4"/>
        <v>63.557792979981365</v>
      </c>
      <c r="M9" s="95">
        <f t="shared" si="5"/>
        <v>10.845644685641647</v>
      </c>
    </row>
    <row r="10" spans="1:13" ht="13.8" x14ac:dyDescent="0.25">
      <c r="A10" s="96" t="str">
        <f>SEKTOR_USD!A10</f>
        <v xml:space="preserve"> Hububat, Bakliyat, Yağlı Tohumlar ve Mamulleri </v>
      </c>
      <c r="B10" s="97">
        <f>SEKTOR_USD!B10*$B$53</f>
        <v>15495646.849627359</v>
      </c>
      <c r="C10" s="97">
        <f>SEKTOR_USD!C10*$C$53</f>
        <v>32382264.009469148</v>
      </c>
      <c r="D10" s="98">
        <f t="shared" si="0"/>
        <v>108.97652304361777</v>
      </c>
      <c r="E10" s="98">
        <f t="shared" si="1"/>
        <v>5.6901302742684967</v>
      </c>
      <c r="F10" s="97">
        <f>SEKTOR_USD!F10*$B$54</f>
        <v>33936449.35303212</v>
      </c>
      <c r="G10" s="97">
        <f>SEKTOR_USD!G10*$C$54</f>
        <v>63382082.092948027</v>
      </c>
      <c r="H10" s="98">
        <f t="shared" si="2"/>
        <v>86.766981523613723</v>
      </c>
      <c r="I10" s="98">
        <f t="shared" si="3"/>
        <v>5.8396754761731646</v>
      </c>
      <c r="J10" s="97">
        <f>SEKTOR_USD!J10*$B$55</f>
        <v>200275780.57846639</v>
      </c>
      <c r="K10" s="97">
        <f>SEKTOR_USD!K10*$C$55</f>
        <v>324771200.42859018</v>
      </c>
      <c r="L10" s="98">
        <f t="shared" si="4"/>
        <v>62.161994570954882</v>
      </c>
      <c r="M10" s="98">
        <f t="shared" si="5"/>
        <v>5.6432261101169079</v>
      </c>
    </row>
    <row r="11" spans="1:13" ht="13.8" x14ac:dyDescent="0.25">
      <c r="A11" s="96" t="str">
        <f>SEKTOR_USD!A11</f>
        <v xml:space="preserve"> Yaş Meyve ve Sebze  </v>
      </c>
      <c r="B11" s="97">
        <f>SEKTOR_USD!B11*$B$53</f>
        <v>5804064.2543457272</v>
      </c>
      <c r="C11" s="97">
        <f>SEKTOR_USD!C11*$C$53</f>
        <v>9837798.7860938981</v>
      </c>
      <c r="D11" s="98">
        <f t="shared" si="0"/>
        <v>69.498447208401558</v>
      </c>
      <c r="E11" s="98">
        <f t="shared" si="1"/>
        <v>1.7286733468835191</v>
      </c>
      <c r="F11" s="97">
        <f>SEKTOR_USD!F11*$B$54</f>
        <v>11892466.147963276</v>
      </c>
      <c r="G11" s="97">
        <f>SEKTOR_USD!G11*$C$54</f>
        <v>20885167.865252268</v>
      </c>
      <c r="H11" s="98">
        <f t="shared" si="2"/>
        <v>75.6167947455465</v>
      </c>
      <c r="I11" s="98">
        <f t="shared" si="3"/>
        <v>1.9242441802340731</v>
      </c>
      <c r="J11" s="97">
        <f>SEKTOR_USD!J11*$B$55</f>
        <v>53058477.852775164</v>
      </c>
      <c r="K11" s="97">
        <f>SEKTOR_USD!K11*$C$55</f>
        <v>91097638.726310015</v>
      </c>
      <c r="L11" s="98">
        <f t="shared" si="4"/>
        <v>71.692898878638402</v>
      </c>
      <c r="M11" s="98">
        <f t="shared" si="5"/>
        <v>1.5829130561819793</v>
      </c>
    </row>
    <row r="12" spans="1:13" ht="13.8" x14ac:dyDescent="0.25">
      <c r="A12" s="96" t="str">
        <f>SEKTOR_USD!A12</f>
        <v xml:space="preserve"> Meyve Sebze Mamulleri </v>
      </c>
      <c r="B12" s="97">
        <f>SEKTOR_USD!B12*$B$53</f>
        <v>3217415.9501010105</v>
      </c>
      <c r="C12" s="97">
        <f>SEKTOR_USD!C12*$C$53</f>
        <v>7227501.6883576447</v>
      </c>
      <c r="D12" s="98">
        <f t="shared" si="0"/>
        <v>124.63684523385103</v>
      </c>
      <c r="E12" s="98">
        <f t="shared" si="1"/>
        <v>1.2699984828801563</v>
      </c>
      <c r="F12" s="97">
        <f>SEKTOR_USD!F12*$B$54</f>
        <v>6418199.6002307581</v>
      </c>
      <c r="G12" s="97">
        <f>SEKTOR_USD!G12*$C$54</f>
        <v>14225225.499381635</v>
      </c>
      <c r="H12" s="98">
        <f t="shared" si="2"/>
        <v>121.63887671661358</v>
      </c>
      <c r="I12" s="98">
        <f t="shared" si="3"/>
        <v>1.3106338218733689</v>
      </c>
      <c r="J12" s="97">
        <f>SEKTOR_USD!J12*$B$55</f>
        <v>43364791.339292943</v>
      </c>
      <c r="K12" s="97">
        <f>SEKTOR_USD!K12*$C$55</f>
        <v>65128591.533430412</v>
      </c>
      <c r="L12" s="98">
        <f t="shared" si="4"/>
        <v>50.187720318666074</v>
      </c>
      <c r="M12" s="98">
        <f t="shared" si="5"/>
        <v>1.1316747537083609</v>
      </c>
    </row>
    <row r="13" spans="1:13" ht="13.8" x14ac:dyDescent="0.25">
      <c r="A13" s="96" t="str">
        <f>SEKTOR_USD!A13</f>
        <v xml:space="preserve"> Kuru Meyve ve Mamulleri  </v>
      </c>
      <c r="B13" s="97">
        <f>SEKTOR_USD!B13*$B$53</f>
        <v>2006641.0845886953</v>
      </c>
      <c r="C13" s="97">
        <f>SEKTOR_USD!C13*$C$53</f>
        <v>5481760.8603209872</v>
      </c>
      <c r="D13" s="98">
        <f t="shared" si="0"/>
        <v>173.18093417012804</v>
      </c>
      <c r="E13" s="98">
        <f t="shared" si="1"/>
        <v>0.96324127980957386</v>
      </c>
      <c r="F13" s="97">
        <f>SEKTOR_USD!F13*$B$54</f>
        <v>4401633.5003658636</v>
      </c>
      <c r="G13" s="97">
        <f>SEKTOR_USD!G13*$C$54</f>
        <v>10311565.368200889</v>
      </c>
      <c r="H13" s="98">
        <f t="shared" si="2"/>
        <v>134.26678680412152</v>
      </c>
      <c r="I13" s="98">
        <f t="shared" si="3"/>
        <v>0.95005076219070705</v>
      </c>
      <c r="J13" s="97">
        <f>SEKTOR_USD!J13*$B$55</f>
        <v>27117454.808871686</v>
      </c>
      <c r="K13" s="97">
        <f>SEKTOR_USD!K13*$C$55</f>
        <v>44044670.318810351</v>
      </c>
      <c r="L13" s="98">
        <f t="shared" si="4"/>
        <v>62.42184463565804</v>
      </c>
      <c r="M13" s="98">
        <f t="shared" si="5"/>
        <v>0.76532042627730834</v>
      </c>
    </row>
    <row r="14" spans="1:13" ht="13.8" x14ac:dyDescent="0.25">
      <c r="A14" s="96" t="str">
        <f>SEKTOR_USD!A14</f>
        <v xml:space="preserve"> Fındık ve Mamulleri </v>
      </c>
      <c r="B14" s="97">
        <f>SEKTOR_USD!B14*$B$53</f>
        <v>2932277.9858228303</v>
      </c>
      <c r="C14" s="97">
        <f>SEKTOR_USD!C14*$C$53</f>
        <v>6072021.6906225951</v>
      </c>
      <c r="D14" s="98">
        <f t="shared" si="0"/>
        <v>107.07524047788112</v>
      </c>
      <c r="E14" s="98">
        <f t="shared" si="1"/>
        <v>1.0669604335794249</v>
      </c>
      <c r="F14" s="97">
        <f>SEKTOR_USD!F14*$B$54</f>
        <v>5597640.2104783086</v>
      </c>
      <c r="G14" s="97">
        <f>SEKTOR_USD!G14*$C$54</f>
        <v>12285398.448635668</v>
      </c>
      <c r="H14" s="98">
        <f t="shared" si="2"/>
        <v>119.4745997722119</v>
      </c>
      <c r="I14" s="98">
        <f t="shared" si="3"/>
        <v>1.1319088560439661</v>
      </c>
      <c r="J14" s="97">
        <f>SEKTOR_USD!J14*$B$55</f>
        <v>29555449.753552597</v>
      </c>
      <c r="K14" s="97">
        <f>SEKTOR_USD!K14*$C$55</f>
        <v>50662677.542942867</v>
      </c>
      <c r="L14" s="98">
        <f t="shared" si="4"/>
        <v>71.415688021641955</v>
      </c>
      <c r="M14" s="98">
        <f t="shared" si="5"/>
        <v>0.88031495508676372</v>
      </c>
    </row>
    <row r="15" spans="1:13" ht="13.8" x14ac:dyDescent="0.25">
      <c r="A15" s="96" t="str">
        <f>SEKTOR_USD!A15</f>
        <v xml:space="preserve"> Zeytin ve Zeytinyağı </v>
      </c>
      <c r="B15" s="97">
        <f>SEKTOR_USD!B15*$B$53</f>
        <v>1534119.2543546883</v>
      </c>
      <c r="C15" s="97">
        <f>SEKTOR_USD!C15*$C$53</f>
        <v>2552156.7537056091</v>
      </c>
      <c r="D15" s="98">
        <f t="shared" si="0"/>
        <v>66.359736797589946</v>
      </c>
      <c r="E15" s="98">
        <f t="shared" si="1"/>
        <v>0.44845858846350495</v>
      </c>
      <c r="F15" s="97">
        <f>SEKTOR_USD!F15*$B$54</f>
        <v>3772125.4484468177</v>
      </c>
      <c r="G15" s="97">
        <f>SEKTOR_USD!G15*$C$54</f>
        <v>5061707.6887847763</v>
      </c>
      <c r="H15" s="98">
        <f t="shared" si="2"/>
        <v>34.187151460430549</v>
      </c>
      <c r="I15" s="98">
        <f t="shared" si="3"/>
        <v>0.46635782987385249</v>
      </c>
      <c r="J15" s="97">
        <f>SEKTOR_USD!J15*$B$55</f>
        <v>10663893.466667101</v>
      </c>
      <c r="K15" s="97">
        <f>SEKTOR_USD!K15*$C$55</f>
        <v>21518306.377743367</v>
      </c>
      <c r="L15" s="98">
        <f t="shared" si="4"/>
        <v>101.78658428091659</v>
      </c>
      <c r="M15" s="98">
        <f t="shared" si="5"/>
        <v>0.37390220634134347</v>
      </c>
    </row>
    <row r="16" spans="1:13" ht="13.8" x14ac:dyDescent="0.25">
      <c r="A16" s="96" t="str">
        <f>SEKTOR_USD!A16</f>
        <v xml:space="preserve"> Tütün </v>
      </c>
      <c r="B16" s="97">
        <f>SEKTOR_USD!B16*$B$53</f>
        <v>1221778.0063930782</v>
      </c>
      <c r="C16" s="97">
        <f>SEKTOR_USD!C16*$C$53</f>
        <v>2350679.6069222349</v>
      </c>
      <c r="D16" s="98">
        <f t="shared" si="0"/>
        <v>92.398258490663906</v>
      </c>
      <c r="E16" s="98">
        <f t="shared" si="1"/>
        <v>0.41305552917925981</v>
      </c>
      <c r="F16" s="97">
        <f>SEKTOR_USD!F16*$B$54</f>
        <v>2839154.9868853469</v>
      </c>
      <c r="G16" s="97">
        <f>SEKTOR_USD!G16*$C$54</f>
        <v>4283433.7216946501</v>
      </c>
      <c r="H16" s="98">
        <f t="shared" si="2"/>
        <v>50.870020885817432</v>
      </c>
      <c r="I16" s="98">
        <f t="shared" si="3"/>
        <v>0.39465195891973504</v>
      </c>
      <c r="J16" s="97">
        <f>SEKTOR_USD!J16*$B$55</f>
        <v>15164349.976487821</v>
      </c>
      <c r="K16" s="97">
        <f>SEKTOR_USD!K16*$C$55</f>
        <v>23441561.93299292</v>
      </c>
      <c r="L16" s="98">
        <f t="shared" si="4"/>
        <v>54.583361432167131</v>
      </c>
      <c r="M16" s="98">
        <f t="shared" si="5"/>
        <v>0.40732070512291291</v>
      </c>
    </row>
    <row r="17" spans="1:13" ht="13.8" x14ac:dyDescent="0.25">
      <c r="A17" s="96" t="str">
        <f>SEKTOR_USD!A17</f>
        <v xml:space="preserve"> Süs Bitkileri ve Mamulleri</v>
      </c>
      <c r="B17" s="97">
        <f>SEKTOR_USD!B17*$B$53</f>
        <v>302861.39571337617</v>
      </c>
      <c r="C17" s="97">
        <f>SEKTOR_USD!C17*$C$53</f>
        <v>538378.9702800829</v>
      </c>
      <c r="D17" s="98">
        <f t="shared" si="0"/>
        <v>77.764144886130453</v>
      </c>
      <c r="E17" s="98">
        <f t="shared" si="1"/>
        <v>9.460260335486094E-2</v>
      </c>
      <c r="F17" s="97">
        <f>SEKTOR_USD!F17*$B$54</f>
        <v>564628.02445653081</v>
      </c>
      <c r="G17" s="97">
        <f>SEKTOR_USD!G17*$C$54</f>
        <v>957722.11799375236</v>
      </c>
      <c r="H17" s="98">
        <f t="shared" si="2"/>
        <v>69.620011141952233</v>
      </c>
      <c r="I17" s="98">
        <f t="shared" si="3"/>
        <v>8.8239233877408368E-2</v>
      </c>
      <c r="J17" s="97">
        <f>SEKTOR_USD!J17*$B$55</f>
        <v>2422493.2144770254</v>
      </c>
      <c r="K17" s="97">
        <f>SEKTOR_USD!K17*$C$55</f>
        <v>3509004.034204077</v>
      </c>
      <c r="L17" s="98">
        <f t="shared" si="4"/>
        <v>44.850933461194877</v>
      </c>
      <c r="M17" s="98">
        <f t="shared" si="5"/>
        <v>6.0972472806067185E-2</v>
      </c>
    </row>
    <row r="18" spans="1:13" s="21" customFormat="1" ht="15.6" x14ac:dyDescent="0.3">
      <c r="A18" s="94" t="s">
        <v>12</v>
      </c>
      <c r="B18" s="92">
        <f>SEKTOR_USD!B18*$B$53</f>
        <v>4571404.9701775666</v>
      </c>
      <c r="C18" s="92">
        <f>SEKTOR_USD!C18*$C$53</f>
        <v>9608447.4387717769</v>
      </c>
      <c r="D18" s="95">
        <f t="shared" si="0"/>
        <v>110.18587286522019</v>
      </c>
      <c r="E18" s="95">
        <f t="shared" si="1"/>
        <v>1.6883723029398265</v>
      </c>
      <c r="F18" s="92">
        <f>SEKTOR_USD!F18*$B$54</f>
        <v>9660637.6948472001</v>
      </c>
      <c r="G18" s="92">
        <f>SEKTOR_USD!G18*$C$54</f>
        <v>20344040.965624746</v>
      </c>
      <c r="H18" s="95">
        <f t="shared" si="2"/>
        <v>110.58693647600376</v>
      </c>
      <c r="I18" s="95">
        <f t="shared" si="3"/>
        <v>1.8743877321511844</v>
      </c>
      <c r="J18" s="92">
        <f>SEKTOR_USD!J18*$B$55</f>
        <v>68991983.505366594</v>
      </c>
      <c r="K18" s="92">
        <f>SEKTOR_USD!K18*$C$55</f>
        <v>93570485.338322192</v>
      </c>
      <c r="L18" s="95">
        <f t="shared" si="4"/>
        <v>35.62515611838257</v>
      </c>
      <c r="M18" s="95">
        <f t="shared" si="5"/>
        <v>1.6258812520959196</v>
      </c>
    </row>
    <row r="19" spans="1:13" ht="13.8" x14ac:dyDescent="0.25">
      <c r="A19" s="96" t="str">
        <f>SEKTOR_USD!A19</f>
        <v xml:space="preserve"> Su Ürünleri ve Hayvansal Mamuller</v>
      </c>
      <c r="B19" s="97">
        <f>SEKTOR_USD!B19*$B$53</f>
        <v>4571404.9701775666</v>
      </c>
      <c r="C19" s="97">
        <f>SEKTOR_USD!C19*$C$53</f>
        <v>9608447.4387717769</v>
      </c>
      <c r="D19" s="98">
        <f t="shared" si="0"/>
        <v>110.18587286522019</v>
      </c>
      <c r="E19" s="98">
        <f t="shared" si="1"/>
        <v>1.6883723029398265</v>
      </c>
      <c r="F19" s="97">
        <f>SEKTOR_USD!F19*$B$54</f>
        <v>9660637.6948472001</v>
      </c>
      <c r="G19" s="97">
        <f>SEKTOR_USD!G19*$C$54</f>
        <v>20344040.965624746</v>
      </c>
      <c r="H19" s="98">
        <f t="shared" si="2"/>
        <v>110.58693647600376</v>
      </c>
      <c r="I19" s="98">
        <f t="shared" si="3"/>
        <v>1.8743877321511844</v>
      </c>
      <c r="J19" s="97">
        <f>SEKTOR_USD!J19*$B$55</f>
        <v>68991983.505366594</v>
      </c>
      <c r="K19" s="97">
        <f>SEKTOR_USD!K19*$C$55</f>
        <v>93570485.338322192</v>
      </c>
      <c r="L19" s="98">
        <f t="shared" si="4"/>
        <v>35.62515611838257</v>
      </c>
      <c r="M19" s="98">
        <f t="shared" si="5"/>
        <v>1.6258812520959196</v>
      </c>
    </row>
    <row r="20" spans="1:13" s="21" customFormat="1" ht="15.6" x14ac:dyDescent="0.3">
      <c r="A20" s="94" t="s">
        <v>110</v>
      </c>
      <c r="B20" s="92">
        <f>SEKTOR_USD!B20*$B$53</f>
        <v>10854206.932054663</v>
      </c>
      <c r="C20" s="92">
        <f>SEKTOR_USD!C20*$C$53</f>
        <v>20134627.289437305</v>
      </c>
      <c r="D20" s="95">
        <f t="shared" si="0"/>
        <v>85.500676516270275</v>
      </c>
      <c r="E20" s="95">
        <f t="shared" si="1"/>
        <v>3.538006245247026</v>
      </c>
      <c r="F20" s="92">
        <f>SEKTOR_USD!F20*$B$54</f>
        <v>22558055.899541564</v>
      </c>
      <c r="G20" s="92">
        <f>SEKTOR_USD!G20*$C$54</f>
        <v>38224338.870680347</v>
      </c>
      <c r="H20" s="95">
        <f t="shared" si="2"/>
        <v>69.44872838734814</v>
      </c>
      <c r="I20" s="95">
        <f t="shared" si="3"/>
        <v>3.5217797668543325</v>
      </c>
      <c r="J20" s="92">
        <f>SEKTOR_USD!J20*$B$55</f>
        <v>147272939.00231099</v>
      </c>
      <c r="K20" s="92">
        <f>SEKTOR_USD!K20*$C$55</f>
        <v>206530937.06191358</v>
      </c>
      <c r="L20" s="95">
        <f t="shared" si="4"/>
        <v>40.236854415374104</v>
      </c>
      <c r="M20" s="95">
        <f t="shared" si="5"/>
        <v>3.5886826634770213</v>
      </c>
    </row>
    <row r="21" spans="1:13" ht="13.8" x14ac:dyDescent="0.25">
      <c r="A21" s="96" t="str">
        <f>SEKTOR_USD!A21</f>
        <v xml:space="preserve"> Mobilya, Kağıt ve Orman Ürünleri</v>
      </c>
      <c r="B21" s="97">
        <f>SEKTOR_USD!B21*$B$53</f>
        <v>10854206.932054663</v>
      </c>
      <c r="C21" s="97">
        <f>SEKTOR_USD!C21*$C$53</f>
        <v>20134627.289437305</v>
      </c>
      <c r="D21" s="98">
        <f t="shared" si="0"/>
        <v>85.500676516270275</v>
      </c>
      <c r="E21" s="98">
        <f t="shared" si="1"/>
        <v>3.538006245247026</v>
      </c>
      <c r="F21" s="97">
        <f>SEKTOR_USD!F21*$B$54</f>
        <v>22558055.899541564</v>
      </c>
      <c r="G21" s="97">
        <f>SEKTOR_USD!G21*$C$54</f>
        <v>38224338.870680347</v>
      </c>
      <c r="H21" s="98">
        <f t="shared" si="2"/>
        <v>69.44872838734814</v>
      </c>
      <c r="I21" s="98">
        <f t="shared" si="3"/>
        <v>3.5217797668543325</v>
      </c>
      <c r="J21" s="97">
        <f>SEKTOR_USD!J21*$B$55</f>
        <v>147272939.00231099</v>
      </c>
      <c r="K21" s="97">
        <f>SEKTOR_USD!K21*$C$55</f>
        <v>206530937.06191358</v>
      </c>
      <c r="L21" s="98">
        <f t="shared" si="4"/>
        <v>40.236854415374104</v>
      </c>
      <c r="M21" s="98">
        <f t="shared" si="5"/>
        <v>3.5886826634770213</v>
      </c>
    </row>
    <row r="22" spans="1:13" ht="16.8" x14ac:dyDescent="0.3">
      <c r="A22" s="91" t="s">
        <v>14</v>
      </c>
      <c r="B22" s="92">
        <f>SEKTOR_USD!B22*$B$53</f>
        <v>253641063.99606037</v>
      </c>
      <c r="C22" s="92">
        <f>SEKTOR_USD!C22*$C$53</f>
        <v>458952212.40905511</v>
      </c>
      <c r="D22" s="95">
        <f t="shared" si="0"/>
        <v>80.945547687886886</v>
      </c>
      <c r="E22" s="95">
        <f t="shared" si="1"/>
        <v>80.645932523668563</v>
      </c>
      <c r="F22" s="92">
        <f>SEKTOR_USD!F22*$B$54</f>
        <v>509202031.78435004</v>
      </c>
      <c r="G22" s="92">
        <f>SEKTOR_USD!G22*$C$54</f>
        <v>868054299.17402911</v>
      </c>
      <c r="H22" s="95">
        <f t="shared" si="2"/>
        <v>70.473455522592076</v>
      </c>
      <c r="I22" s="95">
        <f t="shared" si="3"/>
        <v>79.977735591574415</v>
      </c>
      <c r="J22" s="92">
        <f>SEKTOR_USD!J22*$B$55</f>
        <v>3218245684.0736933</v>
      </c>
      <c r="K22" s="92">
        <f>SEKTOR_USD!K22*$C$55</f>
        <v>4681582111.6179018</v>
      </c>
      <c r="L22" s="95">
        <f t="shared" si="4"/>
        <v>45.470003573248022</v>
      </c>
      <c r="M22" s="95">
        <f t="shared" si="5"/>
        <v>81.347195730636784</v>
      </c>
    </row>
    <row r="23" spans="1:13" s="21" customFormat="1" ht="15.6" x14ac:dyDescent="0.3">
      <c r="A23" s="94" t="s">
        <v>15</v>
      </c>
      <c r="B23" s="92">
        <f>SEKTOR_USD!B23*$B$53</f>
        <v>19178259.575882722</v>
      </c>
      <c r="C23" s="92">
        <f>SEKTOR_USD!C23*$C$53</f>
        <v>37453477.956213593</v>
      </c>
      <c r="D23" s="95">
        <f t="shared" si="0"/>
        <v>95.291328746600897</v>
      </c>
      <c r="E23" s="95">
        <f t="shared" si="1"/>
        <v>6.5812312793503285</v>
      </c>
      <c r="F23" s="92">
        <f>SEKTOR_USD!F23*$B$54</f>
        <v>41769556.939721547</v>
      </c>
      <c r="G23" s="92">
        <f>SEKTOR_USD!G23*$C$54</f>
        <v>71846235.871899575</v>
      </c>
      <c r="H23" s="95">
        <f t="shared" si="2"/>
        <v>72.006219686702124</v>
      </c>
      <c r="I23" s="95">
        <f t="shared" si="3"/>
        <v>6.6195159234626235</v>
      </c>
      <c r="J23" s="92">
        <f>SEKTOR_USD!J23*$B$55</f>
        <v>260001038.35205969</v>
      </c>
      <c r="K23" s="92">
        <f>SEKTOR_USD!K23*$C$55</f>
        <v>367686855.92998224</v>
      </c>
      <c r="L23" s="95">
        <f t="shared" si="4"/>
        <v>41.417456738041324</v>
      </c>
      <c r="M23" s="95">
        <f t="shared" si="5"/>
        <v>6.3889287689075802</v>
      </c>
    </row>
    <row r="24" spans="1:13" ht="13.8" x14ac:dyDescent="0.25">
      <c r="A24" s="96" t="str">
        <f>SEKTOR_USD!A24</f>
        <v xml:space="preserve"> Tekstil ve Hammaddeleri</v>
      </c>
      <c r="B24" s="97">
        <f>SEKTOR_USD!B24*$B$53</f>
        <v>13469361.575987704</v>
      </c>
      <c r="C24" s="97">
        <f>SEKTOR_USD!C24*$C$53</f>
        <v>25028883.337481868</v>
      </c>
      <c r="D24" s="98">
        <f t="shared" si="0"/>
        <v>85.820858667137728</v>
      </c>
      <c r="E24" s="98">
        <f t="shared" si="1"/>
        <v>4.3980126518669129</v>
      </c>
      <c r="F24" s="97">
        <f>SEKTOR_USD!F24*$B$54</f>
        <v>28793342.177688189</v>
      </c>
      <c r="G24" s="97">
        <f>SEKTOR_USD!G24*$C$54</f>
        <v>48624485.94172857</v>
      </c>
      <c r="H24" s="98">
        <f t="shared" si="2"/>
        <v>68.874059988101806</v>
      </c>
      <c r="I24" s="98">
        <f t="shared" si="3"/>
        <v>4.4799919585953756</v>
      </c>
      <c r="J24" s="97">
        <f>SEKTOR_USD!J24*$B$55</f>
        <v>177435226.10188818</v>
      </c>
      <c r="K24" s="97">
        <f>SEKTOR_USD!K24*$C$55</f>
        <v>247257888.51182836</v>
      </c>
      <c r="L24" s="98">
        <f t="shared" si="4"/>
        <v>39.351071342421093</v>
      </c>
      <c r="M24" s="98">
        <f t="shared" si="5"/>
        <v>4.2963543890004718</v>
      </c>
    </row>
    <row r="25" spans="1:13" ht="13.8" x14ac:dyDescent="0.25">
      <c r="A25" s="96" t="str">
        <f>SEKTOR_USD!A25</f>
        <v xml:space="preserve"> Deri ve Deri Mamulleri </v>
      </c>
      <c r="B25" s="97">
        <f>SEKTOR_USD!B25*$B$53</f>
        <v>3232392.2527991314</v>
      </c>
      <c r="C25" s="97">
        <f>SEKTOR_USD!C25*$C$53</f>
        <v>4408135.1141231228</v>
      </c>
      <c r="D25" s="98">
        <f t="shared" si="0"/>
        <v>36.373768075512544</v>
      </c>
      <c r="E25" s="98">
        <f t="shared" si="1"/>
        <v>0.77458645444318897</v>
      </c>
      <c r="F25" s="97">
        <f>SEKTOR_USD!F25*$B$54</f>
        <v>6570273.7940949583</v>
      </c>
      <c r="G25" s="97">
        <f>SEKTOR_USD!G25*$C$54</f>
        <v>8022412.7767118737</v>
      </c>
      <c r="H25" s="98">
        <f t="shared" si="2"/>
        <v>22.101650983282113</v>
      </c>
      <c r="I25" s="98">
        <f t="shared" si="3"/>
        <v>0.73914086765406195</v>
      </c>
      <c r="J25" s="97">
        <f>SEKTOR_USD!J25*$B$55</f>
        <v>36501709.416735485</v>
      </c>
      <c r="K25" s="97">
        <f>SEKTOR_USD!K25*$C$55</f>
        <v>45605688.207441479</v>
      </c>
      <c r="L25" s="98">
        <f t="shared" si="4"/>
        <v>24.941239564336556</v>
      </c>
      <c r="M25" s="98">
        <f t="shared" si="5"/>
        <v>0.79244468143249924</v>
      </c>
    </row>
    <row r="26" spans="1:13" ht="13.8" x14ac:dyDescent="0.25">
      <c r="A26" s="96" t="str">
        <f>SEKTOR_USD!A26</f>
        <v xml:space="preserve"> Halı </v>
      </c>
      <c r="B26" s="97">
        <f>SEKTOR_USD!B26*$B$53</f>
        <v>2476505.7470958848</v>
      </c>
      <c r="C26" s="97">
        <f>SEKTOR_USD!C26*$C$53</f>
        <v>8016459.5046085967</v>
      </c>
      <c r="D26" s="98">
        <f t="shared" si="0"/>
        <v>223.70041999737856</v>
      </c>
      <c r="E26" s="98">
        <f t="shared" si="1"/>
        <v>1.4086321730402256</v>
      </c>
      <c r="F26" s="97">
        <f>SEKTOR_USD!F26*$B$54</f>
        <v>6405940.9679384064</v>
      </c>
      <c r="G26" s="97">
        <f>SEKTOR_USD!G26*$C$54</f>
        <v>15199337.153459122</v>
      </c>
      <c r="H26" s="98">
        <f t="shared" si="2"/>
        <v>137.2693914841156</v>
      </c>
      <c r="I26" s="98">
        <f t="shared" si="3"/>
        <v>1.4003830972131843</v>
      </c>
      <c r="J26" s="97">
        <f>SEKTOR_USD!J26*$B$55</f>
        <v>46064102.83343602</v>
      </c>
      <c r="K26" s="97">
        <f>SEKTOR_USD!K26*$C$55</f>
        <v>74823279.210712403</v>
      </c>
      <c r="L26" s="98">
        <f t="shared" si="4"/>
        <v>62.432945847805144</v>
      </c>
      <c r="M26" s="98">
        <f t="shared" si="5"/>
        <v>1.3001296984746094</v>
      </c>
    </row>
    <row r="27" spans="1:13" s="21" customFormat="1" ht="15.6" x14ac:dyDescent="0.3">
      <c r="A27" s="94" t="s">
        <v>19</v>
      </c>
      <c r="B27" s="92">
        <f>SEKTOR_USD!B27*$B$53</f>
        <v>42653502.288251802</v>
      </c>
      <c r="C27" s="92">
        <f>SEKTOR_USD!C27*$C$53</f>
        <v>80263738.180499732</v>
      </c>
      <c r="D27" s="95">
        <f t="shared" si="0"/>
        <v>88.176196266553802</v>
      </c>
      <c r="E27" s="95">
        <f t="shared" si="1"/>
        <v>14.103742913505718</v>
      </c>
      <c r="F27" s="92">
        <f>SEKTOR_USD!F27*$B$54</f>
        <v>85857149.119071797</v>
      </c>
      <c r="G27" s="92">
        <f>SEKTOR_USD!G27*$C$54</f>
        <v>151039780.5994139</v>
      </c>
      <c r="H27" s="95">
        <f t="shared" si="2"/>
        <v>75.91986473944408</v>
      </c>
      <c r="I27" s="95">
        <f t="shared" si="3"/>
        <v>13.915972362654646</v>
      </c>
      <c r="J27" s="92">
        <f>SEKTOR_USD!J27*$B$55</f>
        <v>583820623.54589295</v>
      </c>
      <c r="K27" s="92">
        <f>SEKTOR_USD!K27*$C$55</f>
        <v>794834318.97946155</v>
      </c>
      <c r="L27" s="95">
        <f t="shared" si="4"/>
        <v>36.143583649367471</v>
      </c>
      <c r="M27" s="95">
        <f t="shared" si="5"/>
        <v>13.811045364128994</v>
      </c>
    </row>
    <row r="28" spans="1:13" ht="13.8" x14ac:dyDescent="0.25">
      <c r="A28" s="96" t="str">
        <f>SEKTOR_USD!A28</f>
        <v xml:space="preserve"> Kimyevi Maddeler ve Mamulleri  </v>
      </c>
      <c r="B28" s="97">
        <f>SEKTOR_USD!B28*$B$53</f>
        <v>42653502.288251802</v>
      </c>
      <c r="C28" s="97">
        <f>SEKTOR_USD!C28*$C$53</f>
        <v>80263738.180499732</v>
      </c>
      <c r="D28" s="98">
        <f t="shared" si="0"/>
        <v>88.176196266553802</v>
      </c>
      <c r="E28" s="98">
        <f t="shared" si="1"/>
        <v>14.103742913505718</v>
      </c>
      <c r="F28" s="97">
        <f>SEKTOR_USD!F28*$B$54</f>
        <v>85857149.119071797</v>
      </c>
      <c r="G28" s="97">
        <f>SEKTOR_USD!G28*$C$54</f>
        <v>151039780.5994139</v>
      </c>
      <c r="H28" s="98">
        <f t="shared" si="2"/>
        <v>75.91986473944408</v>
      </c>
      <c r="I28" s="98">
        <f t="shared" si="3"/>
        <v>13.915972362654646</v>
      </c>
      <c r="J28" s="97">
        <f>SEKTOR_USD!J28*$B$55</f>
        <v>583820623.54589295</v>
      </c>
      <c r="K28" s="97">
        <f>SEKTOR_USD!K28*$C$55</f>
        <v>794834318.97946155</v>
      </c>
      <c r="L28" s="98">
        <f t="shared" si="4"/>
        <v>36.143583649367471</v>
      </c>
      <c r="M28" s="98">
        <f t="shared" si="5"/>
        <v>13.811045364128994</v>
      </c>
    </row>
    <row r="29" spans="1:13" s="21" customFormat="1" ht="15.6" x14ac:dyDescent="0.3">
      <c r="A29" s="94" t="s">
        <v>21</v>
      </c>
      <c r="B29" s="92">
        <f>SEKTOR_USD!B29*$B$53</f>
        <v>191809302.13192585</v>
      </c>
      <c r="C29" s="92">
        <f>SEKTOR_USD!C29*$C$53</f>
        <v>341234996.27234179</v>
      </c>
      <c r="D29" s="95">
        <f t="shared" si="0"/>
        <v>77.903257287095187</v>
      </c>
      <c r="E29" s="95">
        <f t="shared" si="1"/>
        <v>59.960958330812517</v>
      </c>
      <c r="F29" s="92">
        <f>SEKTOR_USD!F29*$B$54</f>
        <v>381575325.72555667</v>
      </c>
      <c r="G29" s="92">
        <f>SEKTOR_USD!G29*$C$54</f>
        <v>645168282.70271564</v>
      </c>
      <c r="H29" s="95">
        <f t="shared" si="2"/>
        <v>69.080189206663988</v>
      </c>
      <c r="I29" s="95">
        <f t="shared" si="3"/>
        <v>59.442247305457151</v>
      </c>
      <c r="J29" s="92">
        <f>SEKTOR_USD!J29*$B$55</f>
        <v>2374424022.1757407</v>
      </c>
      <c r="K29" s="92">
        <f>SEKTOR_USD!K29*$C$55</f>
        <v>3519060936.7084579</v>
      </c>
      <c r="L29" s="95">
        <f t="shared" si="4"/>
        <v>48.206929505533701</v>
      </c>
      <c r="M29" s="95">
        <f t="shared" si="5"/>
        <v>61.1472215976002</v>
      </c>
    </row>
    <row r="30" spans="1:13" ht="13.8" x14ac:dyDescent="0.25">
      <c r="A30" s="96" t="str">
        <f>SEKTOR_USD!A30</f>
        <v xml:space="preserve"> Hazırgiyim ve Konfeksiyon </v>
      </c>
      <c r="B30" s="97">
        <f>SEKTOR_USD!B30*$B$53</f>
        <v>29717189.725125629</v>
      </c>
      <c r="C30" s="97">
        <f>SEKTOR_USD!C30*$C$53</f>
        <v>46284213.953629903</v>
      </c>
      <c r="D30" s="98">
        <f t="shared" si="0"/>
        <v>55.74896005222525</v>
      </c>
      <c r="E30" s="98">
        <f t="shared" si="1"/>
        <v>8.1329460769406925</v>
      </c>
      <c r="F30" s="97">
        <f>SEKTOR_USD!F30*$B$54</f>
        <v>60211446.724423192</v>
      </c>
      <c r="G30" s="97">
        <f>SEKTOR_USD!G30*$C$54</f>
        <v>88968507.982487947</v>
      </c>
      <c r="H30" s="98">
        <f t="shared" si="2"/>
        <v>47.760123402582536</v>
      </c>
      <c r="I30" s="98">
        <f t="shared" si="3"/>
        <v>8.1970676421634447</v>
      </c>
      <c r="J30" s="97">
        <f>SEKTOR_USD!J30*$B$55</f>
        <v>365151543.10137999</v>
      </c>
      <c r="K30" s="97">
        <f>SEKTOR_USD!K30*$C$55</f>
        <v>487508089.11824864</v>
      </c>
      <c r="L30" s="98">
        <f t="shared" si="4"/>
        <v>33.508429124424602</v>
      </c>
      <c r="M30" s="98">
        <f t="shared" si="5"/>
        <v>8.4709431555961174</v>
      </c>
    </row>
    <row r="31" spans="1:13" ht="13.8" x14ac:dyDescent="0.25">
      <c r="A31" s="96" t="str">
        <f>SEKTOR_USD!A31</f>
        <v xml:space="preserve"> Otomotiv Endüstrisi</v>
      </c>
      <c r="B31" s="97">
        <f>SEKTOR_USD!B31*$B$53</f>
        <v>49199752.607954495</v>
      </c>
      <c r="C31" s="97">
        <f>SEKTOR_USD!C31*$C$53</f>
        <v>96367385.899537683</v>
      </c>
      <c r="D31" s="98">
        <f t="shared" si="0"/>
        <v>95.869655417651927</v>
      </c>
      <c r="E31" s="98">
        <f t="shared" si="1"/>
        <v>16.933435531213295</v>
      </c>
      <c r="F31" s="97">
        <f>SEKTOR_USD!F31*$B$54</f>
        <v>100129780.62583883</v>
      </c>
      <c r="G31" s="97">
        <f>SEKTOR_USD!G31*$C$54</f>
        <v>179770012.94618014</v>
      </c>
      <c r="H31" s="98">
        <f t="shared" si="2"/>
        <v>79.537008692686456</v>
      </c>
      <c r="I31" s="98">
        <f t="shared" si="3"/>
        <v>16.563017516742992</v>
      </c>
      <c r="J31" s="97">
        <f>SEKTOR_USD!J31*$B$55</f>
        <v>549287283.99950325</v>
      </c>
      <c r="K31" s="97">
        <f>SEKTOR_USD!K31*$C$55</f>
        <v>914324356.96017182</v>
      </c>
      <c r="L31" s="98">
        <f t="shared" si="4"/>
        <v>66.456494368982817</v>
      </c>
      <c r="M31" s="98">
        <f t="shared" si="5"/>
        <v>15.887304901125319</v>
      </c>
    </row>
    <row r="32" spans="1:13" ht="13.8" x14ac:dyDescent="0.25">
      <c r="A32" s="96" t="str">
        <f>SEKTOR_USD!A32</f>
        <v xml:space="preserve"> Gemi, Yat ve Hizmetleri</v>
      </c>
      <c r="B32" s="97">
        <f>SEKTOR_USD!B32*$B$53</f>
        <v>923330.6043477552</v>
      </c>
      <c r="C32" s="97">
        <f>SEKTOR_USD!C32*$C$53</f>
        <v>4349487.4312491836</v>
      </c>
      <c r="D32" s="98">
        <f t="shared" si="0"/>
        <v>371.06501298326191</v>
      </c>
      <c r="E32" s="98">
        <f t="shared" si="1"/>
        <v>0.76428103059329655</v>
      </c>
      <c r="F32" s="97">
        <f>SEKTOR_USD!F32*$B$54</f>
        <v>1307538.8228775314</v>
      </c>
      <c r="G32" s="97">
        <f>SEKTOR_USD!G32*$C$54</f>
        <v>9388652.3643345274</v>
      </c>
      <c r="H32" s="98">
        <f t="shared" si="2"/>
        <v>618.04004592939725</v>
      </c>
      <c r="I32" s="98">
        <f t="shared" si="3"/>
        <v>0.86501864810811613</v>
      </c>
      <c r="J32" s="97">
        <f>SEKTOR_USD!J32*$B$55</f>
        <v>24121381.049208838</v>
      </c>
      <c r="K32" s="97">
        <f>SEKTOR_USD!K32*$C$55</f>
        <v>55997640.297576264</v>
      </c>
      <c r="L32" s="98">
        <f t="shared" si="4"/>
        <v>132.14939552315948</v>
      </c>
      <c r="M32" s="98">
        <f t="shared" si="5"/>
        <v>0.97301529635384021</v>
      </c>
    </row>
    <row r="33" spans="1:13" ht="13.8" x14ac:dyDescent="0.25">
      <c r="A33" s="96" t="str">
        <f>SEKTOR_USD!A33</f>
        <v xml:space="preserve"> Elektrik ve Elektronik</v>
      </c>
      <c r="B33" s="97">
        <f>SEKTOR_USD!B33*$B$53</f>
        <v>24561778.224194512</v>
      </c>
      <c r="C33" s="97">
        <f>SEKTOR_USD!C33*$C$53</f>
        <v>39725688.557236046</v>
      </c>
      <c r="D33" s="98">
        <f t="shared" si="0"/>
        <v>61.737835895384663</v>
      </c>
      <c r="E33" s="98">
        <f t="shared" si="1"/>
        <v>6.9804984314744338</v>
      </c>
      <c r="F33" s="97">
        <f>SEKTOR_USD!F33*$B$54</f>
        <v>46592570.22490821</v>
      </c>
      <c r="G33" s="97">
        <f>SEKTOR_USD!G33*$C$54</f>
        <v>76064194.541374967</v>
      </c>
      <c r="H33" s="98">
        <f t="shared" si="2"/>
        <v>63.253914034369664</v>
      </c>
      <c r="I33" s="98">
        <f t="shared" si="3"/>
        <v>7.0081353721819948</v>
      </c>
      <c r="J33" s="97">
        <f>SEKTOR_USD!J33*$B$55</f>
        <v>269806165.24788648</v>
      </c>
      <c r="K33" s="97">
        <f>SEKTOR_USD!K33*$C$55</f>
        <v>417128390.73690766</v>
      </c>
      <c r="L33" s="98">
        <f t="shared" si="4"/>
        <v>54.602987056899821</v>
      </c>
      <c r="M33" s="98">
        <f t="shared" si="5"/>
        <v>7.2480251413029624</v>
      </c>
    </row>
    <row r="34" spans="1:13" ht="13.8" x14ac:dyDescent="0.25">
      <c r="A34" s="96" t="str">
        <f>SEKTOR_USD!A34</f>
        <v xml:space="preserve"> Makine ve Aksamları</v>
      </c>
      <c r="B34" s="97">
        <f>SEKTOR_USD!B34*$B$53</f>
        <v>15980859.50358141</v>
      </c>
      <c r="C34" s="97">
        <f>SEKTOR_USD!C34*$C$53</f>
        <v>28068028.55744572</v>
      </c>
      <c r="D34" s="98">
        <f t="shared" si="0"/>
        <v>75.635287646171349</v>
      </c>
      <c r="E34" s="98">
        <f t="shared" si="1"/>
        <v>4.932043633115101</v>
      </c>
      <c r="F34" s="97">
        <f>SEKTOR_USD!F34*$B$54</f>
        <v>31777571.05200148</v>
      </c>
      <c r="G34" s="97">
        <f>SEKTOR_USD!G34*$C$54</f>
        <v>52815580.88897749</v>
      </c>
      <c r="H34" s="98">
        <f t="shared" si="2"/>
        <v>66.203958139371238</v>
      </c>
      <c r="I34" s="98">
        <f t="shared" si="3"/>
        <v>4.8661363321088782</v>
      </c>
      <c r="J34" s="97">
        <f>SEKTOR_USD!J34*$B$55</f>
        <v>183373704.23905009</v>
      </c>
      <c r="K34" s="97">
        <f>SEKTOR_USD!K34*$C$55</f>
        <v>292424982.94593251</v>
      </c>
      <c r="L34" s="98">
        <f t="shared" si="4"/>
        <v>59.469420198176678</v>
      </c>
      <c r="M34" s="98">
        <f t="shared" si="5"/>
        <v>5.0811780626891636</v>
      </c>
    </row>
    <row r="35" spans="1:13" ht="13.8" x14ac:dyDescent="0.25">
      <c r="A35" s="96" t="str">
        <f>SEKTOR_USD!A35</f>
        <v xml:space="preserve"> Demir ve Demir Dışı Metaller </v>
      </c>
      <c r="B35" s="97">
        <f>SEKTOR_USD!B35*$B$53</f>
        <v>18865693.242474716</v>
      </c>
      <c r="C35" s="97">
        <f>SEKTOR_USD!C35*$C$53</f>
        <v>30334439.661498651</v>
      </c>
      <c r="D35" s="98">
        <f t="shared" si="0"/>
        <v>60.791545116417446</v>
      </c>
      <c r="E35" s="98">
        <f t="shared" si="1"/>
        <v>5.3302917121666091</v>
      </c>
      <c r="F35" s="97">
        <f>SEKTOR_USD!F35*$B$54</f>
        <v>38586319.780478612</v>
      </c>
      <c r="G35" s="97">
        <f>SEKTOR_USD!G35*$C$54</f>
        <v>58572967.916075759</v>
      </c>
      <c r="H35" s="98">
        <f t="shared" si="2"/>
        <v>51.797238630953061</v>
      </c>
      <c r="I35" s="98">
        <f t="shared" si="3"/>
        <v>5.3965902193711903</v>
      </c>
      <c r="J35" s="97">
        <f>SEKTOR_USD!J35*$B$55</f>
        <v>245083735.92675012</v>
      </c>
      <c r="K35" s="97">
        <f>SEKTOR_USD!K35*$C$55</f>
        <v>317171121.5474509</v>
      </c>
      <c r="L35" s="98">
        <f t="shared" si="4"/>
        <v>29.413369821588663</v>
      </c>
      <c r="M35" s="98">
        <f t="shared" si="5"/>
        <v>5.5111670989595334</v>
      </c>
    </row>
    <row r="36" spans="1:13" ht="13.8" x14ac:dyDescent="0.25">
      <c r="A36" s="96" t="str">
        <f>SEKTOR_USD!A36</f>
        <v xml:space="preserve"> Çelik</v>
      </c>
      <c r="B36" s="97">
        <f>SEKTOR_USD!B36*$B$53</f>
        <v>19904916.917115778</v>
      </c>
      <c r="C36" s="97">
        <f>SEKTOR_USD!C36*$C$53</f>
        <v>42668046.904092506</v>
      </c>
      <c r="D36" s="98">
        <f t="shared" si="0"/>
        <v>114.35933182621444</v>
      </c>
      <c r="E36" s="98">
        <f t="shared" si="1"/>
        <v>7.497522265950578</v>
      </c>
      <c r="F36" s="97">
        <f>SEKTOR_USD!F36*$B$54</f>
        <v>40670896.048656747</v>
      </c>
      <c r="G36" s="97">
        <f>SEKTOR_USD!G36*$C$54</f>
        <v>76158005.878307909</v>
      </c>
      <c r="H36" s="98">
        <f t="shared" si="2"/>
        <v>87.254310274344718</v>
      </c>
      <c r="I36" s="98">
        <f t="shared" si="3"/>
        <v>7.0167786313742528</v>
      </c>
      <c r="J36" s="97">
        <f>SEKTOR_USD!J36*$B$55</f>
        <v>345197794.43516225</v>
      </c>
      <c r="K36" s="97">
        <f>SEKTOR_USD!K36*$C$55</f>
        <v>390682278.93645567</v>
      </c>
      <c r="L36" s="98">
        <f t="shared" si="4"/>
        <v>13.176354320489923</v>
      </c>
      <c r="M36" s="98">
        <f t="shared" si="5"/>
        <v>6.7884973616647661</v>
      </c>
    </row>
    <row r="37" spans="1:13" ht="13.8" x14ac:dyDescent="0.25">
      <c r="A37" s="96" t="str">
        <f>SEKTOR_USD!A37</f>
        <v xml:space="preserve"> Çimento Cam Seramik ve Toprak Ürünleri</v>
      </c>
      <c r="B37" s="97">
        <f>SEKTOR_USD!B37*$B$53</f>
        <v>6674595.1565545266</v>
      </c>
      <c r="C37" s="97">
        <f>SEKTOR_USD!C37*$C$53</f>
        <v>10866994.993334118</v>
      </c>
      <c r="D37" s="98">
        <f t="shared" si="0"/>
        <v>62.811297740846626</v>
      </c>
      <c r="E37" s="98">
        <f t="shared" si="1"/>
        <v>1.9095211250150113</v>
      </c>
      <c r="F37" s="97">
        <f>SEKTOR_USD!F37*$B$54</f>
        <v>13443873.280724179</v>
      </c>
      <c r="G37" s="97">
        <f>SEKTOR_USD!G37*$C$54</f>
        <v>20635404.903047517</v>
      </c>
      <c r="H37" s="98">
        <f t="shared" si="2"/>
        <v>53.493003631881543</v>
      </c>
      <c r="I37" s="98">
        <f t="shared" si="3"/>
        <v>1.9012323984010853</v>
      </c>
      <c r="J37" s="97">
        <f>SEKTOR_USD!J37*$B$55</f>
        <v>93716259.244012877</v>
      </c>
      <c r="K37" s="97">
        <f>SEKTOR_USD!K37*$C$55</f>
        <v>117261969.55951877</v>
      </c>
      <c r="L37" s="98">
        <f t="shared" si="4"/>
        <v>25.124466667196948</v>
      </c>
      <c r="M37" s="98">
        <f t="shared" si="5"/>
        <v>2.0375446082310833</v>
      </c>
    </row>
    <row r="38" spans="1:13" ht="13.8" x14ac:dyDescent="0.25">
      <c r="A38" s="96" t="str">
        <f>SEKTOR_USD!A38</f>
        <v xml:space="preserve"> Mücevher</v>
      </c>
      <c r="B38" s="97">
        <f>SEKTOR_USD!B38*$B$53</f>
        <v>9903659.3878254518</v>
      </c>
      <c r="C38" s="97">
        <f>SEKTOR_USD!C38*$C$53</f>
        <v>14836227.455651809</v>
      </c>
      <c r="D38" s="98">
        <f t="shared" si="0"/>
        <v>49.805510010672947</v>
      </c>
      <c r="E38" s="98">
        <f t="shared" si="1"/>
        <v>2.6069847054749444</v>
      </c>
      <c r="F38" s="97">
        <f>SEKTOR_USD!F38*$B$54</f>
        <v>17678805.323560793</v>
      </c>
      <c r="G38" s="97">
        <f>SEKTOR_USD!G38*$C$54</f>
        <v>28630284.338312421</v>
      </c>
      <c r="H38" s="98">
        <f t="shared" si="2"/>
        <v>61.946940499177494</v>
      </c>
      <c r="I38" s="98">
        <f t="shared" si="3"/>
        <v>2.6378364958274165</v>
      </c>
      <c r="J38" s="97">
        <f>SEKTOR_USD!J38*$B$55</f>
        <v>103582521.72003074</v>
      </c>
      <c r="K38" s="97">
        <f>SEKTOR_USD!K38*$C$55</f>
        <v>196690791.60993794</v>
      </c>
      <c r="L38" s="98">
        <f t="shared" si="4"/>
        <v>89.888012324671919</v>
      </c>
      <c r="M38" s="98">
        <f t="shared" si="5"/>
        <v>3.417700243642209</v>
      </c>
    </row>
    <row r="39" spans="1:13" ht="13.8" x14ac:dyDescent="0.25">
      <c r="A39" s="96" t="str">
        <f>SEKTOR_USD!A39</f>
        <v xml:space="preserve"> Savunma ve Havacılık Sanayii</v>
      </c>
      <c r="B39" s="97">
        <f>SEKTOR_USD!B39*$B$53</f>
        <v>5411488.9840181358</v>
      </c>
      <c r="C39" s="97">
        <f>SEKTOR_USD!C39*$C$53</f>
        <v>9313403.8496592622</v>
      </c>
      <c r="D39" s="98">
        <f t="shared" si="0"/>
        <v>72.104274390370819</v>
      </c>
      <c r="E39" s="98">
        <f t="shared" si="1"/>
        <v>1.6365279829087431</v>
      </c>
      <c r="F39" s="97">
        <f>SEKTOR_USD!F39*$B$54</f>
        <v>10648502.705781369</v>
      </c>
      <c r="G39" s="97">
        <f>SEKTOR_USD!G39*$C$54</f>
        <v>19252400.267965972</v>
      </c>
      <c r="H39" s="98">
        <f t="shared" si="2"/>
        <v>80.799130167974781</v>
      </c>
      <c r="I39" s="98">
        <f t="shared" si="3"/>
        <v>1.7738099789375554</v>
      </c>
      <c r="J39" s="97">
        <f>SEKTOR_USD!J39*$B$55</f>
        <v>75079407.304386273</v>
      </c>
      <c r="K39" s="97">
        <f>SEKTOR_USD!K39*$C$55</f>
        <v>144224036.5296641</v>
      </c>
      <c r="L39" s="98">
        <f t="shared" si="4"/>
        <v>92.095331739836837</v>
      </c>
      <c r="M39" s="98">
        <f t="shared" si="5"/>
        <v>2.5060376276486092</v>
      </c>
    </row>
    <row r="40" spans="1:13" ht="13.8" x14ac:dyDescent="0.25">
      <c r="A40" s="96" t="str">
        <f>SEKTOR_USD!A40</f>
        <v xml:space="preserve"> İklimlendirme Sanayii</v>
      </c>
      <c r="B40" s="97">
        <f>SEKTOR_USD!B40*$B$53</f>
        <v>10666037.778733458</v>
      </c>
      <c r="C40" s="97">
        <f>SEKTOR_USD!C40*$C$53</f>
        <v>18421079.009006951</v>
      </c>
      <c r="D40" s="98">
        <f t="shared" si="0"/>
        <v>72.707798257905353</v>
      </c>
      <c r="E40" s="98">
        <f t="shared" si="1"/>
        <v>3.2369058359598211</v>
      </c>
      <c r="F40" s="97">
        <f>SEKTOR_USD!F40*$B$54</f>
        <v>20528021.136305772</v>
      </c>
      <c r="G40" s="97">
        <f>SEKTOR_USD!G40*$C$54</f>
        <v>34912270.675650828</v>
      </c>
      <c r="H40" s="98">
        <f t="shared" si="2"/>
        <v>70.071291547460135</v>
      </c>
      <c r="I40" s="98">
        <f t="shared" si="3"/>
        <v>3.2166240702402109</v>
      </c>
      <c r="J40" s="97">
        <f>SEKTOR_USD!J40*$B$55</f>
        <v>117979736.40242429</v>
      </c>
      <c r="K40" s="97">
        <f>SEKTOR_USD!K40*$C$55</f>
        <v>185647278.46659374</v>
      </c>
      <c r="L40" s="98">
        <f t="shared" si="4"/>
        <v>57.355223979614692</v>
      </c>
      <c r="M40" s="98">
        <f t="shared" si="5"/>
        <v>3.2258081003865997</v>
      </c>
    </row>
    <row r="41" spans="1:13" ht="13.8" hidden="1" x14ac:dyDescent="0.25">
      <c r="A41" s="96" t="str">
        <f>SEKTOR_USD!A41</f>
        <v xml:space="preserve"> Diğer Sanayi Ürünleri</v>
      </c>
      <c r="B41" s="97">
        <f>SEKTOR_USD!B41*$B$53</f>
        <v>0</v>
      </c>
      <c r="C41" s="97">
        <f>SEKTOR_USD!C41*$C$53</f>
        <v>0</v>
      </c>
      <c r="D41" s="98" t="e">
        <f t="shared" si="0"/>
        <v>#DIV/0!</v>
      </c>
      <c r="E41" s="98">
        <f t="shared" ref="E41" si="6">C41/C$44*100</f>
        <v>0</v>
      </c>
      <c r="F41" s="97">
        <f>SEKTOR_USD!F41*$B$54</f>
        <v>0</v>
      </c>
      <c r="G41" s="97">
        <f>SEKTOR_USD!G41*$C$54</f>
        <v>0</v>
      </c>
      <c r="H41" s="98" t="e">
        <f t="shared" si="2"/>
        <v>#DIV/0!</v>
      </c>
      <c r="I41" s="98">
        <f t="shared" ref="I41" si="7">G41/G$44*100</f>
        <v>0</v>
      </c>
      <c r="J41" s="97">
        <f>SEKTOR_USD!J41*$B$55</f>
        <v>2044489.5059465135</v>
      </c>
      <c r="K41" s="97">
        <f>SEKTOR_USD!K41*$C$55</f>
        <v>0</v>
      </c>
      <c r="L41" s="98">
        <f t="shared" si="4"/>
        <v>-100</v>
      </c>
      <c r="M41" s="98">
        <f t="shared" ref="M41" si="8">K41/K$44*100</f>
        <v>0</v>
      </c>
    </row>
    <row r="42" spans="1:13" ht="16.8" x14ac:dyDescent="0.3">
      <c r="A42" s="91" t="s">
        <v>31</v>
      </c>
      <c r="B42" s="92">
        <f>SEKTOR_USD!B42*$B$53</f>
        <v>7487496.664662011</v>
      </c>
      <c r="C42" s="92">
        <f>SEKTOR_USD!C42*$C$53</f>
        <v>13957451.458805026</v>
      </c>
      <c r="D42" s="95">
        <f t="shared" si="0"/>
        <v>86.410119214858739</v>
      </c>
      <c r="E42" s="95">
        <f>C42/C$44*100</f>
        <v>2.4525683897257995</v>
      </c>
      <c r="F42" s="92">
        <f>SEKTOR_USD!F42*$B$54</f>
        <v>15776518.677423514</v>
      </c>
      <c r="G42" s="92">
        <f>SEKTOR_USD!G42*$C$54</f>
        <v>27354956.149205979</v>
      </c>
      <c r="H42" s="95">
        <f t="shared" si="2"/>
        <v>73.390319553523682</v>
      </c>
      <c r="I42" s="95">
        <f>G42/G$44*100</f>
        <v>2.5203347902337812</v>
      </c>
      <c r="J42" s="92">
        <f>SEKTOR_USD!J42*$B$55</f>
        <v>110163683.04938181</v>
      </c>
      <c r="K42" s="92">
        <f>SEKTOR_USD!K42*$C$55</f>
        <v>149205506.02448764</v>
      </c>
      <c r="L42" s="95">
        <f t="shared" si="4"/>
        <v>35.439830890190017</v>
      </c>
      <c r="M42" s="95">
        <f>K42/K$44*100</f>
        <v>2.5925956681486331</v>
      </c>
    </row>
    <row r="43" spans="1:13" ht="13.8" x14ac:dyDescent="0.25">
      <c r="A43" s="96" t="str">
        <f>SEKTOR_USD!A43</f>
        <v xml:space="preserve"> Madencilik Ürünleri</v>
      </c>
      <c r="B43" s="97">
        <f>SEKTOR_USD!B43*$B$53</f>
        <v>7487496.664662011</v>
      </c>
      <c r="C43" s="97">
        <f>SEKTOR_USD!C43*$C$53</f>
        <v>13957451.458805026</v>
      </c>
      <c r="D43" s="98">
        <f t="shared" si="0"/>
        <v>86.410119214858739</v>
      </c>
      <c r="E43" s="98">
        <f>C43/C$44*100</f>
        <v>2.4525683897257995</v>
      </c>
      <c r="F43" s="97">
        <f>SEKTOR_USD!F43*$B$54</f>
        <v>15776518.677423514</v>
      </c>
      <c r="G43" s="97">
        <f>SEKTOR_USD!G43*$C$54</f>
        <v>27354956.149205979</v>
      </c>
      <c r="H43" s="98">
        <f t="shared" si="2"/>
        <v>73.390319553523682</v>
      </c>
      <c r="I43" s="98">
        <f>G43/G$44*100</f>
        <v>2.5203347902337812</v>
      </c>
      <c r="J43" s="97">
        <f>SEKTOR_USD!J43*$B$55</f>
        <v>110163683.04938181</v>
      </c>
      <c r="K43" s="97">
        <f>SEKTOR_USD!K43*$C$55</f>
        <v>149205506.02448764</v>
      </c>
      <c r="L43" s="98">
        <f t="shared" si="4"/>
        <v>35.439830890190017</v>
      </c>
      <c r="M43" s="98">
        <f>K43/K$44*100</f>
        <v>2.5925956681486331</v>
      </c>
    </row>
    <row r="44" spans="1:13" ht="17.399999999999999" x14ac:dyDescent="0.3">
      <c r="A44" s="99" t="s">
        <v>33</v>
      </c>
      <c r="B44" s="100">
        <f>SEKTOR_USD!B44*$B$53</f>
        <v>309068977.34390134</v>
      </c>
      <c r="C44" s="100">
        <f>SEKTOR_USD!C44*$C$53</f>
        <v>569095300.96184134</v>
      </c>
      <c r="D44" s="101">
        <f>(C44-B44)/B44*100</f>
        <v>84.132133173821742</v>
      </c>
      <c r="E44" s="102">
        <f>C44/C$44*100</f>
        <v>100</v>
      </c>
      <c r="F44" s="100">
        <f>SEKTOR_USD!F44*$B$54</f>
        <v>626619541.32802129</v>
      </c>
      <c r="G44" s="100">
        <f>SEKTOR_USD!G44*$C$54</f>
        <v>1085369937.9624319</v>
      </c>
      <c r="H44" s="101">
        <f>(G44-F44)/F44*100</f>
        <v>73.210355946155374</v>
      </c>
      <c r="I44" s="101">
        <f>G44/G$44*100</f>
        <v>100</v>
      </c>
      <c r="J44" s="100">
        <f>SEKTOR_USD!J44*$B$55</f>
        <v>3926296980.6213436</v>
      </c>
      <c r="K44" s="100">
        <f>SEKTOR_USD!K44*$C$55</f>
        <v>5755062690.9376497</v>
      </c>
      <c r="L44" s="101">
        <f>(K44-J44)/J44*100</f>
        <v>46.577365882977624</v>
      </c>
      <c r="M44" s="101">
        <f>K44/K$44*100</f>
        <v>100</v>
      </c>
    </row>
    <row r="45" spans="1:13" ht="13.8" hidden="1" x14ac:dyDescent="0.25">
      <c r="A45" s="41" t="s">
        <v>34</v>
      </c>
      <c r="B45" s="39" t="e">
        <f>SEKTOR_USD!#REF!*2.1157</f>
        <v>#REF!</v>
      </c>
      <c r="C45" s="39" t="e">
        <f>SEKTOR_USD!#REF!*2.7012</f>
        <v>#REF!</v>
      </c>
      <c r="D45" s="40"/>
      <c r="E45" s="40"/>
      <c r="F45" s="39" t="e">
        <f>SEKTOR_USD!#REF!*2.1642</f>
        <v>#REF!</v>
      </c>
      <c r="G45" s="39" t="e">
        <f>SEKTOR_USD!#REF!*2.5613</f>
        <v>#REF!</v>
      </c>
      <c r="H45" s="40" t="e">
        <f>(G45-F45)/F45*100</f>
        <v>#REF!</v>
      </c>
      <c r="I45" s="40" t="e">
        <f t="shared" ref="I45:I46" si="9">G45/G$46*100</f>
        <v>#REF!</v>
      </c>
      <c r="J45" s="39" t="e">
        <f>SEKTOR_USD!#REF!*2.0809</f>
        <v>#REF!</v>
      </c>
      <c r="K45" s="39" t="e">
        <f>SEKTOR_USD!#REF!*2.3856</f>
        <v>#REF!</v>
      </c>
      <c r="L45" s="40" t="e">
        <f>(K45-J45)/J45*100</f>
        <v>#REF!</v>
      </c>
      <c r="M45" s="40" t="e">
        <f t="shared" ref="M45:M46" si="10">K45/K$46*100</f>
        <v>#REF!</v>
      </c>
    </row>
    <row r="46" spans="1:13" s="22" customFormat="1" ht="17.399999999999999" hidden="1" x14ac:dyDescent="0.3">
      <c r="A46" s="42" t="s">
        <v>35</v>
      </c>
      <c r="B46" s="43" t="e">
        <f>SEKTOR_USD!#REF!*2.1157</f>
        <v>#REF!</v>
      </c>
      <c r="C46" s="43" t="e">
        <f>SEKTOR_USD!#REF!*2.7012</f>
        <v>#REF!</v>
      </c>
      <c r="D46" s="44" t="e">
        <f>(C46-B46)/B46*100</f>
        <v>#REF!</v>
      </c>
      <c r="E46" s="45" t="e">
        <f>C46/C$46*100</f>
        <v>#REF!</v>
      </c>
      <c r="F46" s="43" t="e">
        <f>SEKTOR_USD!#REF!*2.1642</f>
        <v>#REF!</v>
      </c>
      <c r="G46" s="43" t="e">
        <f>SEKTOR_USD!#REF!*2.5613</f>
        <v>#REF!</v>
      </c>
      <c r="H46" s="44" t="e">
        <f>(G46-F46)/F46*100</f>
        <v>#REF!</v>
      </c>
      <c r="I46" s="45" t="e">
        <f t="shared" si="9"/>
        <v>#REF!</v>
      </c>
      <c r="J46" s="43" t="e">
        <f>SEKTOR_USD!#REF!*2.0809</f>
        <v>#REF!</v>
      </c>
      <c r="K46" s="43" t="e">
        <f>SEKTOR_USD!#REF!*2.3856</f>
        <v>#REF!</v>
      </c>
      <c r="L46" s="44" t="e">
        <f>(K46-J46)/J46*100</f>
        <v>#REF!</v>
      </c>
      <c r="M46" s="45" t="e">
        <f t="shared" si="10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0"/>
      <c r="B52" s="81">
        <v>2023</v>
      </c>
      <c r="C52" s="81">
        <v>2024</v>
      </c>
    </row>
    <row r="53" spans="1:3" x14ac:dyDescent="0.25">
      <c r="A53" s="83" t="s">
        <v>227</v>
      </c>
      <c r="B53" s="82">
        <v>18.848094</v>
      </c>
      <c r="C53" s="82">
        <v>30.784189999999999</v>
      </c>
    </row>
    <row r="54" spans="1:3" x14ac:dyDescent="0.25">
      <c r="A54" s="81" t="s">
        <v>226</v>
      </c>
      <c r="B54" s="82">
        <v>18.813754500000002</v>
      </c>
      <c r="C54" s="82">
        <v>30.424970500000001</v>
      </c>
    </row>
    <row r="55" spans="1:3" x14ac:dyDescent="0.25">
      <c r="A55" s="81" t="s">
        <v>225</v>
      </c>
      <c r="B55" s="82">
        <v>17.41970525</v>
      </c>
      <c r="C55" s="82">
        <v>25.698763750000001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I4" sqref="I4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44" t="s">
        <v>37</v>
      </c>
      <c r="B5" s="145"/>
      <c r="C5" s="145"/>
      <c r="D5" s="145"/>
      <c r="E5" s="145"/>
      <c r="F5" s="145"/>
      <c r="G5" s="146"/>
    </row>
    <row r="6" spans="1:7" ht="50.25" customHeight="1" x14ac:dyDescent="0.25">
      <c r="A6" s="87"/>
      <c r="B6" s="147" t="s">
        <v>119</v>
      </c>
      <c r="C6" s="147"/>
      <c r="D6" s="147" t="s">
        <v>222</v>
      </c>
      <c r="E6" s="147"/>
      <c r="F6" s="147" t="s">
        <v>120</v>
      </c>
      <c r="G6" s="147"/>
    </row>
    <row r="7" spans="1:7" ht="28.2" x14ac:dyDescent="0.3">
      <c r="A7" s="88" t="s">
        <v>1</v>
      </c>
      <c r="B7" s="103" t="s">
        <v>38</v>
      </c>
      <c r="C7" s="103" t="s">
        <v>39</v>
      </c>
      <c r="D7" s="103" t="s">
        <v>38</v>
      </c>
      <c r="E7" s="103" t="s">
        <v>39</v>
      </c>
      <c r="F7" s="103" t="s">
        <v>38</v>
      </c>
      <c r="G7" s="103" t="s">
        <v>39</v>
      </c>
    </row>
    <row r="8" spans="1:7" ht="16.8" x14ac:dyDescent="0.3">
      <c r="A8" s="91" t="s">
        <v>2</v>
      </c>
      <c r="B8" s="104">
        <f>SEKTOR_USD!D8</f>
        <v>22.842353866898392</v>
      </c>
      <c r="C8" s="104">
        <f>SEKTOR_TL!D8</f>
        <v>100.63579699283306</v>
      </c>
      <c r="D8" s="104">
        <f>SEKTOR_USD!H8</f>
        <v>15.568676092924063</v>
      </c>
      <c r="E8" s="104">
        <f>SEKTOR_TL!H8</f>
        <v>86.893772896381165</v>
      </c>
      <c r="F8" s="104">
        <f>SEKTOR_USD!L8</f>
        <v>4.787687169796615</v>
      </c>
      <c r="G8" s="104">
        <f>SEKTOR_TL!L8</f>
        <v>54.590102291513219</v>
      </c>
    </row>
    <row r="9" spans="1:7" s="21" customFormat="1" ht="15.6" x14ac:dyDescent="0.3">
      <c r="A9" s="94" t="s">
        <v>3</v>
      </c>
      <c r="B9" s="104">
        <f>SEKTOR_USD!D9</f>
        <v>25.113717969236099</v>
      </c>
      <c r="C9" s="104">
        <f>SEKTOR_TL!D9</f>
        <v>104.34556754499302</v>
      </c>
      <c r="D9" s="104">
        <f>SEKTOR_USD!H9</f>
        <v>17.035132219475845</v>
      </c>
      <c r="E9" s="104">
        <f>SEKTOR_TL!H9</f>
        <v>89.265276382826841</v>
      </c>
      <c r="F9" s="104">
        <f>SEKTOR_USD!L9</f>
        <v>10.866365898701799</v>
      </c>
      <c r="G9" s="104">
        <f>SEKTOR_TL!L9</f>
        <v>63.557792979981365</v>
      </c>
    </row>
    <row r="10" spans="1:7" ht="13.8" x14ac:dyDescent="0.25">
      <c r="A10" s="96" t="s">
        <v>4</v>
      </c>
      <c r="B10" s="105">
        <f>SEKTOR_USD!D10</f>
        <v>27.949091729204955</v>
      </c>
      <c r="C10" s="105">
        <f>SEKTOR_TL!D10</f>
        <v>108.97652304361777</v>
      </c>
      <c r="D10" s="105">
        <f>SEKTOR_USD!H10</f>
        <v>15.490272672287537</v>
      </c>
      <c r="E10" s="105">
        <f>SEKTOR_TL!H10</f>
        <v>86.766981523613723</v>
      </c>
      <c r="F10" s="105">
        <f>SEKTOR_USD!L10</f>
        <v>9.9202349053904939</v>
      </c>
      <c r="G10" s="105">
        <f>SEKTOR_TL!L10</f>
        <v>62.161994570954882</v>
      </c>
    </row>
    <row r="11" spans="1:7" ht="13.8" x14ac:dyDescent="0.25">
      <c r="A11" s="96" t="s">
        <v>5</v>
      </c>
      <c r="B11" s="105">
        <f>SEKTOR_USD!D11</f>
        <v>3.7780323548545742</v>
      </c>
      <c r="C11" s="105">
        <f>SEKTOR_TL!D11</f>
        <v>69.498447208401558</v>
      </c>
      <c r="D11" s="105">
        <f>SEKTOR_USD!H11</f>
        <v>8.5953809690498186</v>
      </c>
      <c r="E11" s="105">
        <f>SEKTOR_TL!H11</f>
        <v>75.6167947455465</v>
      </c>
      <c r="F11" s="105">
        <f>SEKTOR_USD!L11</f>
        <v>16.3806835643577</v>
      </c>
      <c r="G11" s="105">
        <f>SEKTOR_TL!L11</f>
        <v>71.692898878638402</v>
      </c>
    </row>
    <row r="12" spans="1:7" ht="13.8" x14ac:dyDescent="0.25">
      <c r="A12" s="96" t="s">
        <v>6</v>
      </c>
      <c r="B12" s="105">
        <f>SEKTOR_USD!D12</f>
        <v>37.537364953603657</v>
      </c>
      <c r="C12" s="105">
        <f>SEKTOR_TL!D12</f>
        <v>124.63684523385103</v>
      </c>
      <c r="D12" s="105">
        <f>SEKTOR_USD!H12</f>
        <v>37.053852334947521</v>
      </c>
      <c r="E12" s="105">
        <f>SEKTOR_TL!H12</f>
        <v>121.63887671661358</v>
      </c>
      <c r="F12" s="105">
        <f>SEKTOR_USD!L12</f>
        <v>1.8035671120794139</v>
      </c>
      <c r="G12" s="105">
        <f>SEKTOR_TL!L12</f>
        <v>50.187720318666074</v>
      </c>
    </row>
    <row r="13" spans="1:7" ht="13.8" x14ac:dyDescent="0.25">
      <c r="A13" s="96" t="s">
        <v>7</v>
      </c>
      <c r="B13" s="105">
        <f>SEKTOR_USD!D13</f>
        <v>67.259230346693712</v>
      </c>
      <c r="C13" s="105">
        <f>SEKTOR_TL!D13</f>
        <v>173.18093417012804</v>
      </c>
      <c r="D13" s="105">
        <f>SEKTOR_USD!H13</f>
        <v>44.862517268063797</v>
      </c>
      <c r="E13" s="105">
        <f>SEKTOR_TL!H13</f>
        <v>134.26678680412152</v>
      </c>
      <c r="F13" s="105">
        <f>SEKTOR_USD!L13</f>
        <v>10.096372231697597</v>
      </c>
      <c r="G13" s="105">
        <f>SEKTOR_TL!L13</f>
        <v>62.42184463565804</v>
      </c>
    </row>
    <row r="14" spans="1:7" ht="13.8" x14ac:dyDescent="0.25">
      <c r="A14" s="96" t="s">
        <v>8</v>
      </c>
      <c r="B14" s="105">
        <f>SEKTOR_USD!D14</f>
        <v>26.785002223534498</v>
      </c>
      <c r="C14" s="105">
        <f>SEKTOR_TL!D14</f>
        <v>107.07524047788112</v>
      </c>
      <c r="D14" s="105">
        <f>SEKTOR_USD!H14</f>
        <v>35.715537969055731</v>
      </c>
      <c r="E14" s="105">
        <f>SEKTOR_TL!H14</f>
        <v>119.4745997722119</v>
      </c>
      <c r="F14" s="105">
        <f>SEKTOR_USD!L14</f>
        <v>16.192778361292127</v>
      </c>
      <c r="G14" s="105">
        <f>SEKTOR_TL!L14</f>
        <v>71.415688021641955</v>
      </c>
    </row>
    <row r="15" spans="1:7" ht="13.8" x14ac:dyDescent="0.25">
      <c r="A15" s="96" t="s">
        <v>9</v>
      </c>
      <c r="B15" s="105">
        <f>SEKTOR_USD!D15</f>
        <v>1.856308610888725</v>
      </c>
      <c r="C15" s="105">
        <f>SEKTOR_TL!D15</f>
        <v>66.359736797589946</v>
      </c>
      <c r="D15" s="105">
        <f>SEKTOR_USD!H15</f>
        <v>-17.023284389680612</v>
      </c>
      <c r="E15" s="105">
        <f>SEKTOR_TL!H15</f>
        <v>34.187151460430549</v>
      </c>
      <c r="F15" s="105">
        <f>SEKTOR_USD!L15</f>
        <v>36.779451952347323</v>
      </c>
      <c r="G15" s="105">
        <f>SEKTOR_TL!L15</f>
        <v>101.78658428091659</v>
      </c>
    </row>
    <row r="16" spans="1:7" ht="13.8" x14ac:dyDescent="0.25">
      <c r="A16" s="96" t="s">
        <v>10</v>
      </c>
      <c r="B16" s="105">
        <f>SEKTOR_USD!D16</f>
        <v>17.798794168965685</v>
      </c>
      <c r="C16" s="105">
        <f>SEKTOR_TL!D16</f>
        <v>92.398258490663906</v>
      </c>
      <c r="D16" s="105">
        <f>SEKTOR_USD!H16</f>
        <v>-6.7071721776807811</v>
      </c>
      <c r="E16" s="105">
        <f>SEKTOR_TL!H16</f>
        <v>50.870020885817432</v>
      </c>
      <c r="F16" s="105">
        <f>SEKTOR_USD!L16</f>
        <v>4.7831179312105654</v>
      </c>
      <c r="G16" s="105">
        <f>SEKTOR_TL!L16</f>
        <v>54.583361432167131</v>
      </c>
    </row>
    <row r="17" spans="1:7" ht="13.8" x14ac:dyDescent="0.25">
      <c r="A17" s="106" t="s">
        <v>11</v>
      </c>
      <c r="B17" s="105">
        <f>SEKTOR_USD!D17</f>
        <v>8.8388329413054585</v>
      </c>
      <c r="C17" s="105">
        <f>SEKTOR_TL!D17</f>
        <v>77.764144886130453</v>
      </c>
      <c r="D17" s="105">
        <f>SEKTOR_USD!H17</f>
        <v>4.8871764037356797</v>
      </c>
      <c r="E17" s="105">
        <f>SEKTOR_TL!H17</f>
        <v>69.620011141952233</v>
      </c>
      <c r="F17" s="105">
        <f>SEKTOR_USD!L17</f>
        <v>-1.8139319607785893</v>
      </c>
      <c r="G17" s="105">
        <f>SEKTOR_TL!L17</f>
        <v>44.850933461194877</v>
      </c>
    </row>
    <row r="18" spans="1:7" s="21" customFormat="1" ht="15.6" x14ac:dyDescent="0.3">
      <c r="A18" s="94" t="s">
        <v>12</v>
      </c>
      <c r="B18" s="104">
        <f>SEKTOR_USD!D18</f>
        <v>28.689534765596214</v>
      </c>
      <c r="C18" s="104">
        <f>SEKTOR_TL!D18</f>
        <v>110.18587286522019</v>
      </c>
      <c r="D18" s="104">
        <f>SEKTOR_USD!H18</f>
        <v>30.219712908731655</v>
      </c>
      <c r="E18" s="104">
        <f>SEKTOR_TL!H18</f>
        <v>110.58693647600376</v>
      </c>
      <c r="F18" s="104">
        <f>SEKTOR_USD!L18</f>
        <v>-8.0675527021233222</v>
      </c>
      <c r="G18" s="104">
        <f>SEKTOR_TL!L18</f>
        <v>35.62515611838257</v>
      </c>
    </row>
    <row r="19" spans="1:7" ht="13.8" x14ac:dyDescent="0.25">
      <c r="A19" s="96" t="s">
        <v>13</v>
      </c>
      <c r="B19" s="105">
        <f>SEKTOR_USD!D19</f>
        <v>28.689534765596214</v>
      </c>
      <c r="C19" s="105">
        <f>SEKTOR_TL!D19</f>
        <v>110.18587286522019</v>
      </c>
      <c r="D19" s="105">
        <f>SEKTOR_USD!H19</f>
        <v>30.219712908731655</v>
      </c>
      <c r="E19" s="105">
        <f>SEKTOR_TL!H19</f>
        <v>110.58693647600376</v>
      </c>
      <c r="F19" s="105">
        <f>SEKTOR_USD!L19</f>
        <v>-8.0675527021233222</v>
      </c>
      <c r="G19" s="105">
        <f>SEKTOR_TL!L19</f>
        <v>35.62515611838257</v>
      </c>
    </row>
    <row r="20" spans="1:7" s="21" customFormat="1" ht="15.6" x14ac:dyDescent="0.3">
      <c r="A20" s="94" t="s">
        <v>110</v>
      </c>
      <c r="B20" s="104">
        <f>SEKTOR_USD!D20</f>
        <v>13.575643472907839</v>
      </c>
      <c r="C20" s="104">
        <f>SEKTOR_TL!D20</f>
        <v>85.500676516270275</v>
      </c>
      <c r="D20" s="104">
        <f>SEKTOR_USD!H20</f>
        <v>4.7812610440082217</v>
      </c>
      <c r="E20" s="104">
        <f>SEKTOR_TL!H20</f>
        <v>69.44872838734814</v>
      </c>
      <c r="F20" s="104">
        <f>SEKTOR_USD!L20</f>
        <v>-4.9415492174024171</v>
      </c>
      <c r="G20" s="104">
        <f>SEKTOR_TL!L20</f>
        <v>40.236854415374104</v>
      </c>
    </row>
    <row r="21" spans="1:7" ht="13.8" x14ac:dyDescent="0.25">
      <c r="A21" s="96" t="s">
        <v>109</v>
      </c>
      <c r="B21" s="105">
        <f>SEKTOR_USD!D21</f>
        <v>13.575643472907839</v>
      </c>
      <c r="C21" s="105">
        <f>SEKTOR_TL!D21</f>
        <v>85.500676516270275</v>
      </c>
      <c r="D21" s="105">
        <f>SEKTOR_USD!H21</f>
        <v>4.7812610440082217</v>
      </c>
      <c r="E21" s="105">
        <f>SEKTOR_TL!H21</f>
        <v>69.44872838734814</v>
      </c>
      <c r="F21" s="105">
        <f>SEKTOR_USD!L21</f>
        <v>-4.9415492174024171</v>
      </c>
      <c r="G21" s="105">
        <f>SEKTOR_TL!L21</f>
        <v>40.236854415374104</v>
      </c>
    </row>
    <row r="22" spans="1:7" ht="16.8" x14ac:dyDescent="0.3">
      <c r="A22" s="91" t="s">
        <v>14</v>
      </c>
      <c r="B22" s="104">
        <f>SEKTOR_USD!D22</f>
        <v>10.786695758529783</v>
      </c>
      <c r="C22" s="104">
        <f>SEKTOR_TL!D22</f>
        <v>80.945547687886886</v>
      </c>
      <c r="D22" s="104">
        <f>SEKTOR_USD!H22</f>
        <v>5.4149170323342375</v>
      </c>
      <c r="E22" s="104">
        <f>SEKTOR_TL!H22</f>
        <v>70.473455522592076</v>
      </c>
      <c r="F22" s="104">
        <f>SEKTOR_USD!L22</f>
        <v>-1.3943001455691868</v>
      </c>
      <c r="G22" s="104">
        <f>SEKTOR_TL!L22</f>
        <v>45.470003573248022</v>
      </c>
    </row>
    <row r="23" spans="1:7" s="21" customFormat="1" ht="15.6" x14ac:dyDescent="0.3">
      <c r="A23" s="94" t="s">
        <v>15</v>
      </c>
      <c r="B23" s="104">
        <f>SEKTOR_USD!D23</f>
        <v>19.570120948475036</v>
      </c>
      <c r="C23" s="104">
        <f>SEKTOR_TL!D23</f>
        <v>95.291328746600897</v>
      </c>
      <c r="D23" s="104">
        <f>SEKTOR_USD!H23</f>
        <v>6.3627256321803412</v>
      </c>
      <c r="E23" s="104">
        <f>SEKTOR_TL!H23</f>
        <v>72.006219686702124</v>
      </c>
      <c r="F23" s="104">
        <f>SEKTOR_USD!L23</f>
        <v>-4.1412872017508633</v>
      </c>
      <c r="G23" s="104">
        <f>SEKTOR_TL!L23</f>
        <v>41.417456738041324</v>
      </c>
    </row>
    <row r="24" spans="1:7" ht="13.8" x14ac:dyDescent="0.25">
      <c r="A24" s="96" t="s">
        <v>16</v>
      </c>
      <c r="B24" s="105">
        <f>SEKTOR_USD!D24</f>
        <v>13.771679921379334</v>
      </c>
      <c r="C24" s="105">
        <f>SEKTOR_TL!D24</f>
        <v>85.820858667137728</v>
      </c>
      <c r="D24" s="105">
        <f>SEKTOR_USD!H24</f>
        <v>4.4259058865618508</v>
      </c>
      <c r="E24" s="105">
        <f>SEKTOR_TL!H24</f>
        <v>68.874059988101806</v>
      </c>
      <c r="F24" s="105">
        <f>SEKTOR_USD!L24</f>
        <v>-5.5419703192260759</v>
      </c>
      <c r="G24" s="105">
        <f>SEKTOR_TL!L24</f>
        <v>39.351071342421093</v>
      </c>
    </row>
    <row r="25" spans="1:7" ht="13.8" x14ac:dyDescent="0.25">
      <c r="A25" s="96" t="s">
        <v>17</v>
      </c>
      <c r="B25" s="105">
        <f>SEKTOR_USD!D25</f>
        <v>-16.50306212957172</v>
      </c>
      <c r="C25" s="105">
        <f>SEKTOR_TL!D25</f>
        <v>36.373768075512544</v>
      </c>
      <c r="D25" s="105">
        <f>SEKTOR_USD!H25</f>
        <v>-24.496541890019135</v>
      </c>
      <c r="E25" s="105">
        <f>SEKTOR_TL!H25</f>
        <v>22.101650983282113</v>
      </c>
      <c r="F25" s="105">
        <f>SEKTOR_USD!L25</f>
        <v>-15.30956166012534</v>
      </c>
      <c r="G25" s="105">
        <f>SEKTOR_TL!L25</f>
        <v>24.941239564336556</v>
      </c>
    </row>
    <row r="26" spans="1:7" ht="13.8" x14ac:dyDescent="0.25">
      <c r="A26" s="96" t="s">
        <v>18</v>
      </c>
      <c r="B26" s="105">
        <f>SEKTOR_USD!D26</f>
        <v>98.190562881468423</v>
      </c>
      <c r="C26" s="105">
        <f>SEKTOR_TL!D26</f>
        <v>223.70041999737856</v>
      </c>
      <c r="D26" s="105">
        <f>SEKTOR_USD!H26</f>
        <v>46.719224649586494</v>
      </c>
      <c r="E26" s="105">
        <f>SEKTOR_TL!H26</f>
        <v>137.2693914841156</v>
      </c>
      <c r="F26" s="105">
        <f>SEKTOR_USD!L26</f>
        <v>10.103897101197209</v>
      </c>
      <c r="G26" s="105">
        <f>SEKTOR_TL!L26</f>
        <v>62.432945847805144</v>
      </c>
    </row>
    <row r="27" spans="1:7" s="21" customFormat="1" ht="15.6" x14ac:dyDescent="0.3">
      <c r="A27" s="94" t="s">
        <v>19</v>
      </c>
      <c r="B27" s="104">
        <f>SEKTOR_USD!D27</f>
        <v>15.213771607908322</v>
      </c>
      <c r="C27" s="104">
        <f>SEKTOR_TL!D27</f>
        <v>88.176196266553802</v>
      </c>
      <c r="D27" s="104">
        <f>SEKTOR_USD!H27</f>
        <v>8.7827890213108724</v>
      </c>
      <c r="E27" s="104">
        <f>SEKTOR_TL!H27</f>
        <v>75.91986473944408</v>
      </c>
      <c r="F27" s="104">
        <f>SEKTOR_USD!L27</f>
        <v>-7.7161406703580955</v>
      </c>
      <c r="G27" s="104">
        <f>SEKTOR_TL!L27</f>
        <v>36.143583649367471</v>
      </c>
    </row>
    <row r="28" spans="1:7" ht="13.8" x14ac:dyDescent="0.25">
      <c r="A28" s="96" t="s">
        <v>20</v>
      </c>
      <c r="B28" s="105">
        <f>SEKTOR_USD!D28</f>
        <v>15.213771607908322</v>
      </c>
      <c r="C28" s="105">
        <f>SEKTOR_TL!D28</f>
        <v>88.176196266553802</v>
      </c>
      <c r="D28" s="105">
        <f>SEKTOR_USD!H28</f>
        <v>8.7827890213108724</v>
      </c>
      <c r="E28" s="105">
        <f>SEKTOR_TL!H28</f>
        <v>75.91986473944408</v>
      </c>
      <c r="F28" s="105">
        <f>SEKTOR_USD!L28</f>
        <v>-7.7161406703580955</v>
      </c>
      <c r="G28" s="105">
        <f>SEKTOR_TL!L28</f>
        <v>36.143583649367471</v>
      </c>
    </row>
    <row r="29" spans="1:7" s="21" customFormat="1" ht="15.6" x14ac:dyDescent="0.3">
      <c r="A29" s="94" t="s">
        <v>21</v>
      </c>
      <c r="B29" s="104">
        <f>SEKTOR_USD!D29</f>
        <v>8.9240066493013082</v>
      </c>
      <c r="C29" s="104">
        <f>SEKTOR_TL!D29</f>
        <v>77.903257287095187</v>
      </c>
      <c r="D29" s="104">
        <f>SEKTOR_USD!H29</f>
        <v>4.5533691001516674</v>
      </c>
      <c r="E29" s="104">
        <f>SEKTOR_TL!H29</f>
        <v>69.080189206663988</v>
      </c>
      <c r="F29" s="104">
        <f>SEKTOR_USD!L29</f>
        <v>0.46090361035071009</v>
      </c>
      <c r="G29" s="104">
        <f>SEKTOR_TL!L29</f>
        <v>48.206929505533701</v>
      </c>
    </row>
    <row r="30" spans="1:7" ht="13.8" x14ac:dyDescent="0.25">
      <c r="A30" s="96" t="s">
        <v>22</v>
      </c>
      <c r="B30" s="105">
        <f>SEKTOR_USD!D30</f>
        <v>-4.640302718161939</v>
      </c>
      <c r="C30" s="105">
        <f>SEKTOR_TL!D30</f>
        <v>55.74896005222525</v>
      </c>
      <c r="D30" s="105">
        <f>SEKTOR_USD!H30</f>
        <v>-8.6302257356044816</v>
      </c>
      <c r="E30" s="105">
        <f>SEKTOR_TL!H30</f>
        <v>47.760123402582536</v>
      </c>
      <c r="F30" s="105">
        <f>SEKTOR_USD!L30</f>
        <v>-9.5023594768058874</v>
      </c>
      <c r="G30" s="105">
        <f>SEKTOR_TL!L30</f>
        <v>33.508429124424602</v>
      </c>
    </row>
    <row r="31" spans="1:7" ht="13.8" x14ac:dyDescent="0.25">
      <c r="A31" s="96" t="s">
        <v>23</v>
      </c>
      <c r="B31" s="105">
        <f>SEKTOR_USD!D31</f>
        <v>19.924210351466538</v>
      </c>
      <c r="C31" s="105">
        <f>SEKTOR_TL!D31</f>
        <v>95.869655417651927</v>
      </c>
      <c r="D31" s="105">
        <f>SEKTOR_USD!H31</f>
        <v>11.019506336368313</v>
      </c>
      <c r="E31" s="105">
        <f>SEKTOR_TL!H31</f>
        <v>79.537008692686456</v>
      </c>
      <c r="F31" s="105">
        <f>SEKTOR_USD!L31</f>
        <v>12.831227877876641</v>
      </c>
      <c r="G31" s="105">
        <f>SEKTOR_TL!L31</f>
        <v>66.456494368982817</v>
      </c>
    </row>
    <row r="32" spans="1:7" ht="13.8" x14ac:dyDescent="0.25">
      <c r="A32" s="96" t="s">
        <v>24</v>
      </c>
      <c r="B32" s="105">
        <f>SEKTOR_USD!D32</f>
        <v>188.41680241772619</v>
      </c>
      <c r="C32" s="105">
        <f>SEKTOR_TL!D32</f>
        <v>371.06501298326191</v>
      </c>
      <c r="D32" s="105">
        <f>SEKTOR_USD!H32</f>
        <v>344.01124876306477</v>
      </c>
      <c r="E32" s="105">
        <f>SEKTOR_TL!H32</f>
        <v>618.04004592939725</v>
      </c>
      <c r="F32" s="105">
        <f>SEKTOR_USD!L32</f>
        <v>57.360645178082059</v>
      </c>
      <c r="G32" s="105">
        <f>SEKTOR_TL!L32</f>
        <v>132.14939552315948</v>
      </c>
    </row>
    <row r="33" spans="1:7" ht="13.8" x14ac:dyDescent="0.25">
      <c r="A33" s="96" t="s">
        <v>105</v>
      </c>
      <c r="B33" s="105">
        <f>SEKTOR_USD!D33</f>
        <v>-0.97352133310038103</v>
      </c>
      <c r="C33" s="105">
        <f>SEKTOR_TL!D33</f>
        <v>61.737835895384663</v>
      </c>
      <c r="D33" s="105">
        <f>SEKTOR_USD!H33</f>
        <v>0.9506010796866915</v>
      </c>
      <c r="E33" s="105">
        <f>SEKTOR_TL!H33</f>
        <v>63.253914034369664</v>
      </c>
      <c r="F33" s="105">
        <f>SEKTOR_USD!L33</f>
        <v>4.7964210068571687</v>
      </c>
      <c r="G33" s="105">
        <f>SEKTOR_TL!L33</f>
        <v>54.602987056899821</v>
      </c>
    </row>
    <row r="34" spans="1:7" ht="13.8" x14ac:dyDescent="0.25">
      <c r="A34" s="96" t="s">
        <v>25</v>
      </c>
      <c r="B34" s="105">
        <f>SEKTOR_USD!D34</f>
        <v>7.535407339679109</v>
      </c>
      <c r="C34" s="105">
        <f>SEKTOR_TL!D34</f>
        <v>75.635287646171349</v>
      </c>
      <c r="D34" s="105">
        <f>SEKTOR_USD!H34</f>
        <v>2.7748068108203272</v>
      </c>
      <c r="E34" s="105">
        <f>SEKTOR_TL!H34</f>
        <v>66.203958139371238</v>
      </c>
      <c r="F34" s="105">
        <f>SEKTOR_USD!L34</f>
        <v>8.0950945058839228</v>
      </c>
      <c r="G34" s="105">
        <f>SEKTOR_TL!L34</f>
        <v>59.469420198176678</v>
      </c>
    </row>
    <row r="35" spans="1:7" ht="13.8" x14ac:dyDescent="0.25">
      <c r="A35" s="96" t="s">
        <v>26</v>
      </c>
      <c r="B35" s="105">
        <f>SEKTOR_USD!D35</f>
        <v>-1.5529024229815036</v>
      </c>
      <c r="C35" s="105">
        <f>SEKTOR_TL!D35</f>
        <v>60.791545116417446</v>
      </c>
      <c r="D35" s="105">
        <f>SEKTOR_USD!H35</f>
        <v>-6.1338126398292729</v>
      </c>
      <c r="E35" s="105">
        <f>SEKTOR_TL!H35</f>
        <v>51.797238630953061</v>
      </c>
      <c r="F35" s="105">
        <f>SEKTOR_USD!L35</f>
        <v>-12.278163275409712</v>
      </c>
      <c r="G35" s="105">
        <f>SEKTOR_TL!L35</f>
        <v>29.413369821588663</v>
      </c>
    </row>
    <row r="36" spans="1:7" ht="13.8" x14ac:dyDescent="0.25">
      <c r="A36" s="96" t="s">
        <v>27</v>
      </c>
      <c r="B36" s="105">
        <f>SEKTOR_USD!D36</f>
        <v>31.244799230958531</v>
      </c>
      <c r="C36" s="105">
        <f>SEKTOR_TL!D36</f>
        <v>114.35933182621444</v>
      </c>
      <c r="D36" s="105">
        <f>SEKTOR_USD!H36</f>
        <v>15.791619997408029</v>
      </c>
      <c r="E36" s="105">
        <f>SEKTOR_TL!H36</f>
        <v>87.254310274344718</v>
      </c>
      <c r="F36" s="105">
        <f>SEKTOR_USD!L36</f>
        <v>-23.284296757952088</v>
      </c>
      <c r="G36" s="105">
        <f>SEKTOR_TL!L36</f>
        <v>13.176354320489923</v>
      </c>
    </row>
    <row r="37" spans="1:7" ht="13.8" x14ac:dyDescent="0.25">
      <c r="A37" s="96" t="s">
        <v>106</v>
      </c>
      <c r="B37" s="105">
        <f>SEKTOR_USD!D37</f>
        <v>-0.31627780099249686</v>
      </c>
      <c r="C37" s="105">
        <f>SEKTOR_TL!D37</f>
        <v>62.811297740846626</v>
      </c>
      <c r="D37" s="105">
        <f>SEKTOR_USD!H37</f>
        <v>-5.0852099331426546</v>
      </c>
      <c r="E37" s="105">
        <f>SEKTOR_TL!H37</f>
        <v>53.493003631881543</v>
      </c>
      <c r="F37" s="105">
        <f>SEKTOR_USD!L37</f>
        <v>-15.185362606945619</v>
      </c>
      <c r="G37" s="105">
        <f>SEKTOR_TL!L37</f>
        <v>25.124466667196948</v>
      </c>
    </row>
    <row r="38" spans="1:7" ht="13.8" x14ac:dyDescent="0.25">
      <c r="A38" s="106" t="s">
        <v>28</v>
      </c>
      <c r="B38" s="105">
        <f>SEKTOR_USD!D38</f>
        <v>-8.2792714572283632</v>
      </c>
      <c r="C38" s="105">
        <f>SEKTOR_TL!D38</f>
        <v>49.805510010672947</v>
      </c>
      <c r="D38" s="105">
        <f>SEKTOR_USD!H38</f>
        <v>0.14241363282941599</v>
      </c>
      <c r="E38" s="105">
        <f>SEKTOR_TL!H38</f>
        <v>61.946940499177494</v>
      </c>
      <c r="F38" s="105">
        <f>SEKTOR_USD!L38</f>
        <v>28.714098366080044</v>
      </c>
      <c r="G38" s="105">
        <f>SEKTOR_TL!L38</f>
        <v>89.888012324671919</v>
      </c>
    </row>
    <row r="39" spans="1:7" ht="13.8" x14ac:dyDescent="0.25">
      <c r="A39" s="106" t="s">
        <v>107</v>
      </c>
      <c r="B39" s="105">
        <f>SEKTOR_USD!D39</f>
        <v>5.3734901425537576</v>
      </c>
      <c r="C39" s="105">
        <f>SEKTOR_TL!D39</f>
        <v>72.104274390370819</v>
      </c>
      <c r="D39" s="105">
        <f>SEKTOR_USD!H39</f>
        <v>11.799958813232751</v>
      </c>
      <c r="E39" s="105">
        <f>SEKTOR_TL!H39</f>
        <v>80.799130167974781</v>
      </c>
      <c r="F39" s="105">
        <f>SEKTOR_USD!L39</f>
        <v>30.210312502247394</v>
      </c>
      <c r="G39" s="105">
        <f>SEKTOR_TL!L39</f>
        <v>92.095331739836837</v>
      </c>
    </row>
    <row r="40" spans="1:7" ht="13.8" x14ac:dyDescent="0.25">
      <c r="A40" s="106" t="s">
        <v>29</v>
      </c>
      <c r="B40" s="105">
        <f>SEKTOR_USD!D40</f>
        <v>5.7430069167983948</v>
      </c>
      <c r="C40" s="105">
        <f>SEKTOR_TL!D40</f>
        <v>72.707798257905353</v>
      </c>
      <c r="D40" s="105">
        <f>SEKTOR_USD!H40</f>
        <v>5.1662326729894632</v>
      </c>
      <c r="E40" s="105">
        <f>SEKTOR_TL!H40</f>
        <v>70.071291547460135</v>
      </c>
      <c r="F40" s="105">
        <f>SEKTOR_USD!L40</f>
        <v>6.6620031974347249</v>
      </c>
      <c r="G40" s="105">
        <f>SEKTOR_TL!L40</f>
        <v>57.355223979614692</v>
      </c>
    </row>
    <row r="41" spans="1:7" ht="13.8" hidden="1" x14ac:dyDescent="0.25">
      <c r="A41" s="96" t="s">
        <v>30</v>
      </c>
      <c r="B41" s="105" t="e">
        <f>SEKTOR_USD!D41</f>
        <v>#DIV/0!</v>
      </c>
      <c r="C41" s="105" t="e">
        <f>SEKTOR_TL!D41</f>
        <v>#DIV/0!</v>
      </c>
      <c r="D41" s="105" t="e">
        <f>SEKTOR_USD!H41</f>
        <v>#DIV/0!</v>
      </c>
      <c r="E41" s="105" t="e">
        <f>SEKTOR_TL!H41</f>
        <v>#DIV/0!</v>
      </c>
      <c r="F41" s="105">
        <f>SEKTOR_USD!L41</f>
        <v>-100</v>
      </c>
      <c r="G41" s="105">
        <f>SEKTOR_TL!L41</f>
        <v>-100</v>
      </c>
    </row>
    <row r="42" spans="1:7" ht="16.8" x14ac:dyDescent="0.3">
      <c r="A42" s="91" t="s">
        <v>31</v>
      </c>
      <c r="B42" s="104">
        <f>SEKTOR_USD!D42</f>
        <v>14.132463758600245</v>
      </c>
      <c r="C42" s="104">
        <f>SEKTOR_TL!D42</f>
        <v>86.410119214858739</v>
      </c>
      <c r="D42" s="104">
        <f>SEKTOR_USD!H42</f>
        <v>7.2186053477535648</v>
      </c>
      <c r="E42" s="104">
        <f>SEKTOR_TL!H42</f>
        <v>73.390319553523682</v>
      </c>
      <c r="F42" s="104">
        <f>SEKTOR_USD!L42</f>
        <v>-8.1931739530873369</v>
      </c>
      <c r="G42" s="104">
        <f>SEKTOR_TL!L42</f>
        <v>35.439830890190017</v>
      </c>
    </row>
    <row r="43" spans="1:7" ht="13.8" x14ac:dyDescent="0.25">
      <c r="A43" s="96" t="s">
        <v>32</v>
      </c>
      <c r="B43" s="105">
        <f>SEKTOR_USD!D43</f>
        <v>14.132463758600245</v>
      </c>
      <c r="C43" s="105">
        <f>SEKTOR_TL!D43</f>
        <v>86.410119214858739</v>
      </c>
      <c r="D43" s="105">
        <f>SEKTOR_USD!H43</f>
        <v>7.2186053477535648</v>
      </c>
      <c r="E43" s="105">
        <f>SEKTOR_TL!H43</f>
        <v>73.390319553523682</v>
      </c>
      <c r="F43" s="105">
        <f>SEKTOR_USD!L43</f>
        <v>-8.1931739530873369</v>
      </c>
      <c r="G43" s="105">
        <f>SEKTOR_TL!L43</f>
        <v>35.439830890190017</v>
      </c>
    </row>
    <row r="44" spans="1:7" ht="17.399999999999999" x14ac:dyDescent="0.3">
      <c r="A44" s="107" t="s">
        <v>40</v>
      </c>
      <c r="B44" s="108">
        <f>SEKTOR_USD!D44</f>
        <v>12.737731753887649</v>
      </c>
      <c r="C44" s="108">
        <f>SEKTOR_TL!D44</f>
        <v>84.132133173821742</v>
      </c>
      <c r="D44" s="108">
        <f>SEKTOR_USD!H44</f>
        <v>7.1073220474801326</v>
      </c>
      <c r="E44" s="108">
        <f>SEKTOR_TL!H44</f>
        <v>73.210355946155374</v>
      </c>
      <c r="F44" s="108">
        <f>SEKTOR_USD!L44</f>
        <v>-0.64368329768875709</v>
      </c>
      <c r="G44" s="108">
        <f>SEKTOR_TL!L44</f>
        <v>46.577365882977624</v>
      </c>
    </row>
    <row r="45" spans="1:7" ht="13.8" hidden="1" x14ac:dyDescent="0.25">
      <c r="A45" s="41" t="s">
        <v>34</v>
      </c>
      <c r="B45" s="46"/>
      <c r="C45" s="46"/>
      <c r="D45" s="40" t="e">
        <f>SEKTOR_USD!#REF!</f>
        <v>#REF!</v>
      </c>
      <c r="E45" s="40" t="e">
        <f>SEKTOR_TL!H45</f>
        <v>#REF!</v>
      </c>
      <c r="F45" s="40" t="e">
        <f>SEKTOR_USD!#REF!</f>
        <v>#REF!</v>
      </c>
      <c r="G45" s="40" t="e">
        <f>SEKTOR_TL!L45</f>
        <v>#REF!</v>
      </c>
    </row>
    <row r="46" spans="1:7" s="22" customFormat="1" ht="17.399999999999999" hidden="1" x14ac:dyDescent="0.3">
      <c r="A46" s="42" t="s">
        <v>40</v>
      </c>
      <c r="B46" s="47" t="e">
        <f>SEKTOR_USD!#REF!</f>
        <v>#REF!</v>
      </c>
      <c r="C46" s="47" t="e">
        <f>SEKTOR_TL!D46</f>
        <v>#REF!</v>
      </c>
      <c r="D46" s="47" t="e">
        <f>SEKTOR_USD!#REF!</f>
        <v>#REF!</v>
      </c>
      <c r="E46" s="47" t="e">
        <f>SEKTOR_TL!H46</f>
        <v>#REF!</v>
      </c>
      <c r="F46" s="47" t="e">
        <f>SEKTOR_USD!#REF!</f>
        <v>#REF!</v>
      </c>
      <c r="G46" s="47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C2" sqref="C2:K2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2.664062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40" t="s">
        <v>122</v>
      </c>
      <c r="D2" s="140"/>
      <c r="E2" s="140"/>
      <c r="F2" s="140"/>
      <c r="G2" s="140"/>
      <c r="H2" s="140"/>
      <c r="I2" s="140"/>
      <c r="J2" s="140"/>
      <c r="K2" s="140"/>
    </row>
    <row r="6" spans="1:13" ht="22.5" customHeight="1" x14ac:dyDescent="0.25">
      <c r="A6" s="148" t="s">
        <v>113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50"/>
    </row>
    <row r="7" spans="1:13" ht="24" customHeight="1" x14ac:dyDescent="0.25">
      <c r="A7" s="49"/>
      <c r="B7" s="136" t="s">
        <v>124</v>
      </c>
      <c r="C7" s="136"/>
      <c r="D7" s="136"/>
      <c r="E7" s="136"/>
      <c r="F7" s="136" t="s">
        <v>125</v>
      </c>
      <c r="G7" s="136"/>
      <c r="H7" s="136"/>
      <c r="I7" s="136"/>
      <c r="J7" s="136" t="s">
        <v>104</v>
      </c>
      <c r="K7" s="136"/>
      <c r="L7" s="136"/>
      <c r="M7" s="136"/>
    </row>
    <row r="8" spans="1:13" ht="64.8" x14ac:dyDescent="0.3">
      <c r="A8" s="50" t="s">
        <v>41</v>
      </c>
      <c r="B8" s="70">
        <v>2023</v>
      </c>
      <c r="C8" s="71">
        <v>2024</v>
      </c>
      <c r="D8" s="7" t="s">
        <v>117</v>
      </c>
      <c r="E8" s="7" t="s">
        <v>118</v>
      </c>
      <c r="F8" s="5">
        <v>2023</v>
      </c>
      <c r="G8" s="6">
        <v>2024</v>
      </c>
      <c r="H8" s="7" t="s">
        <v>117</v>
      </c>
      <c r="I8" s="7" t="s">
        <v>118</v>
      </c>
      <c r="J8" s="5" t="s">
        <v>126</v>
      </c>
      <c r="K8" s="5" t="s">
        <v>127</v>
      </c>
      <c r="L8" s="7" t="s">
        <v>117</v>
      </c>
      <c r="M8" s="7" t="s">
        <v>118</v>
      </c>
    </row>
    <row r="9" spans="1:13" ht="22.5" customHeight="1" x14ac:dyDescent="0.3">
      <c r="A9" s="51" t="s">
        <v>197</v>
      </c>
      <c r="B9" s="74">
        <v>5226249.4376499997</v>
      </c>
      <c r="C9" s="74">
        <v>5623768.2987799998</v>
      </c>
      <c r="D9" s="63">
        <f>(C9-B9)/B9*100</f>
        <v>7.6061976350816076</v>
      </c>
      <c r="E9" s="76">
        <f t="shared" ref="E9:E23" si="0">C9/C$23*100</f>
        <v>30.420766351966126</v>
      </c>
      <c r="F9" s="74">
        <v>10291025.183289999</v>
      </c>
      <c r="G9" s="74">
        <v>10626213.264079999</v>
      </c>
      <c r="H9" s="63">
        <f t="shared" ref="H9:H22" si="1">(G9-F9)/F9*100</f>
        <v>3.2570912500948888</v>
      </c>
      <c r="I9" s="65">
        <f t="shared" ref="I9:I23" si="2">G9/G$23*100</f>
        <v>29.787283927660557</v>
      </c>
      <c r="J9" s="74">
        <v>72178241.830400005</v>
      </c>
      <c r="K9" s="74">
        <v>67988297.399609998</v>
      </c>
      <c r="L9" s="63">
        <f t="shared" ref="L9:L23" si="3">(K9-J9)/J9*100</f>
        <v>-5.8049965260102638</v>
      </c>
      <c r="M9" s="76">
        <f t="shared" ref="M9:M23" si="4">K9/K$23*100</f>
        <v>30.359620502285967</v>
      </c>
    </row>
    <row r="10" spans="1:13" ht="22.5" customHeight="1" x14ac:dyDescent="0.3">
      <c r="A10" s="51" t="s">
        <v>198</v>
      </c>
      <c r="B10" s="74">
        <v>2755339.8742900002</v>
      </c>
      <c r="C10" s="74">
        <v>3232887.4166999999</v>
      </c>
      <c r="D10" s="63">
        <f t="shared" ref="D10:D23" si="5">(C10-B10)/B10*100</f>
        <v>17.331710939401074</v>
      </c>
      <c r="E10" s="76">
        <f t="shared" si="0"/>
        <v>17.48772487070228</v>
      </c>
      <c r="F10" s="74">
        <v>5579445.2071799999</v>
      </c>
      <c r="G10" s="74">
        <v>6141388.5413100002</v>
      </c>
      <c r="H10" s="63">
        <f t="shared" si="1"/>
        <v>10.071670448647016</v>
      </c>
      <c r="I10" s="65">
        <f t="shared" si="2"/>
        <v>17.215472684748562</v>
      </c>
      <c r="J10" s="74">
        <v>32966276.170740001</v>
      </c>
      <c r="K10" s="74">
        <v>37094494.925169997</v>
      </c>
      <c r="L10" s="63">
        <f t="shared" si="3"/>
        <v>12.522551024716872</v>
      </c>
      <c r="M10" s="76">
        <f t="shared" si="4"/>
        <v>16.564244608640454</v>
      </c>
    </row>
    <row r="11" spans="1:13" ht="22.5" customHeight="1" x14ac:dyDescent="0.3">
      <c r="A11" s="51" t="s">
        <v>199</v>
      </c>
      <c r="B11" s="74">
        <v>1847796.6884699999</v>
      </c>
      <c r="C11" s="74">
        <v>2020138.8335800001</v>
      </c>
      <c r="D11" s="63">
        <f t="shared" si="5"/>
        <v>9.3268997712460298</v>
      </c>
      <c r="E11" s="76">
        <f t="shared" si="0"/>
        <v>10.927578838588037</v>
      </c>
      <c r="F11" s="74">
        <v>3716295.1479400001</v>
      </c>
      <c r="G11" s="74">
        <v>3896224.6658399999</v>
      </c>
      <c r="H11" s="63">
        <f t="shared" si="1"/>
        <v>4.8416369189550936</v>
      </c>
      <c r="I11" s="65">
        <f t="shared" si="2"/>
        <v>10.921854049329449</v>
      </c>
      <c r="J11" s="74">
        <v>24470219.98184</v>
      </c>
      <c r="K11" s="74">
        <v>26287536.966400001</v>
      </c>
      <c r="L11" s="63">
        <f t="shared" si="3"/>
        <v>7.4266475164860832</v>
      </c>
      <c r="M11" s="76">
        <f t="shared" si="4"/>
        <v>11.738485544782826</v>
      </c>
    </row>
    <row r="12" spans="1:13" ht="22.5" customHeight="1" x14ac:dyDescent="0.3">
      <c r="A12" s="51" t="s">
        <v>200</v>
      </c>
      <c r="B12" s="74">
        <v>1848792.60638</v>
      </c>
      <c r="C12" s="74">
        <v>1709284.5444499999</v>
      </c>
      <c r="D12" s="63">
        <f t="shared" si="5"/>
        <v>-7.5459011166840231</v>
      </c>
      <c r="E12" s="76">
        <f t="shared" si="0"/>
        <v>9.2460682932155152</v>
      </c>
      <c r="F12" s="74">
        <v>3735371.8785899999</v>
      </c>
      <c r="G12" s="74">
        <v>3355747.9722699998</v>
      </c>
      <c r="H12" s="63">
        <f t="shared" si="1"/>
        <v>-10.162948125617351</v>
      </c>
      <c r="I12" s="65">
        <f t="shared" si="2"/>
        <v>9.4067957376283573</v>
      </c>
      <c r="J12" s="74">
        <v>23856018.235739999</v>
      </c>
      <c r="K12" s="74">
        <v>21778526.362470001</v>
      </c>
      <c r="L12" s="63">
        <f t="shared" si="3"/>
        <v>-8.7084602834415747</v>
      </c>
      <c r="M12" s="76">
        <f t="shared" si="4"/>
        <v>9.7250235812996308</v>
      </c>
    </row>
    <row r="13" spans="1:13" ht="22.5" customHeight="1" x14ac:dyDescent="0.3">
      <c r="A13" s="52" t="s">
        <v>201</v>
      </c>
      <c r="B13" s="74">
        <v>1505442.4433299999</v>
      </c>
      <c r="C13" s="74">
        <v>1580754.4350399999</v>
      </c>
      <c r="D13" s="63">
        <f t="shared" si="5"/>
        <v>5.0026483605319232</v>
      </c>
      <c r="E13" s="76">
        <f t="shared" si="0"/>
        <v>8.5508077099510018</v>
      </c>
      <c r="F13" s="74">
        <v>2934864.32755</v>
      </c>
      <c r="G13" s="74">
        <v>3055945.3513600002</v>
      </c>
      <c r="H13" s="63">
        <f t="shared" si="1"/>
        <v>4.12560889692225</v>
      </c>
      <c r="I13" s="65">
        <f t="shared" si="2"/>
        <v>8.5663923343303825</v>
      </c>
      <c r="J13" s="74">
        <v>18391056.16169</v>
      </c>
      <c r="K13" s="74">
        <v>18371317.787349999</v>
      </c>
      <c r="L13" s="63">
        <f t="shared" si="3"/>
        <v>-0.10732594238452745</v>
      </c>
      <c r="M13" s="76">
        <f t="shared" si="4"/>
        <v>8.2035623406277747</v>
      </c>
    </row>
    <row r="14" spans="1:13" ht="22.5" customHeight="1" x14ac:dyDescent="0.3">
      <c r="A14" s="51" t="s">
        <v>202</v>
      </c>
      <c r="B14" s="74">
        <v>969932.85672000004</v>
      </c>
      <c r="C14" s="74">
        <v>1379933.47257</v>
      </c>
      <c r="D14" s="63">
        <f t="shared" si="5"/>
        <v>42.271030722321306</v>
      </c>
      <c r="E14" s="76">
        <f t="shared" si="0"/>
        <v>7.4645027177623806</v>
      </c>
      <c r="F14" s="74">
        <v>2183020.7256</v>
      </c>
      <c r="G14" s="74">
        <v>2674526.9895600001</v>
      </c>
      <c r="H14" s="63">
        <f t="shared" si="1"/>
        <v>22.514960952782999</v>
      </c>
      <c r="I14" s="65">
        <f t="shared" si="2"/>
        <v>7.4972045855238534</v>
      </c>
      <c r="J14" s="74">
        <v>18620041.508710001</v>
      </c>
      <c r="K14" s="74">
        <v>16625468.11582</v>
      </c>
      <c r="L14" s="63">
        <f t="shared" si="3"/>
        <v>-10.71197071154212</v>
      </c>
      <c r="M14" s="76">
        <f t="shared" si="4"/>
        <v>7.4239673881294435</v>
      </c>
    </row>
    <row r="15" spans="1:13" ht="22.5" customHeight="1" x14ac:dyDescent="0.3">
      <c r="A15" s="51" t="s">
        <v>203</v>
      </c>
      <c r="B15" s="74">
        <v>586169.84542000003</v>
      </c>
      <c r="C15" s="74">
        <v>985104.59443000006</v>
      </c>
      <c r="D15" s="63">
        <f t="shared" si="5"/>
        <v>68.057876420469384</v>
      </c>
      <c r="E15" s="76">
        <f t="shared" si="0"/>
        <v>5.3287466885690247</v>
      </c>
      <c r="F15" s="74">
        <v>1515873.3626300001</v>
      </c>
      <c r="G15" s="74">
        <v>1939765.6668199999</v>
      </c>
      <c r="H15" s="63">
        <f t="shared" si="1"/>
        <v>27.963569691241087</v>
      </c>
      <c r="I15" s="65">
        <f t="shared" si="2"/>
        <v>5.4375297422282323</v>
      </c>
      <c r="J15" s="74">
        <v>11928298.09543</v>
      </c>
      <c r="K15" s="74">
        <v>12154451.47782</v>
      </c>
      <c r="L15" s="63">
        <f t="shared" si="3"/>
        <v>1.8959400627038689</v>
      </c>
      <c r="M15" s="76">
        <f t="shared" si="4"/>
        <v>5.4274713207067418</v>
      </c>
    </row>
    <row r="16" spans="1:13" ht="22.5" customHeight="1" x14ac:dyDescent="0.3">
      <c r="A16" s="51" t="s">
        <v>204</v>
      </c>
      <c r="B16" s="74">
        <v>818128.09855</v>
      </c>
      <c r="C16" s="74">
        <v>1030407.41116</v>
      </c>
      <c r="D16" s="63">
        <f t="shared" si="5"/>
        <v>25.946952926593138</v>
      </c>
      <c r="E16" s="76">
        <f t="shared" si="0"/>
        <v>5.5738041535304177</v>
      </c>
      <c r="F16" s="74">
        <v>1636058.62907</v>
      </c>
      <c r="G16" s="74">
        <v>2048148.3670000001</v>
      </c>
      <c r="H16" s="63">
        <f t="shared" si="1"/>
        <v>25.187956629906843</v>
      </c>
      <c r="I16" s="65">
        <f t="shared" si="2"/>
        <v>5.741346933063399</v>
      </c>
      <c r="J16" s="74">
        <v>11468618.05006</v>
      </c>
      <c r="K16" s="74">
        <v>12027212.085209999</v>
      </c>
      <c r="L16" s="63">
        <f t="shared" si="3"/>
        <v>4.870630730849709</v>
      </c>
      <c r="M16" s="76">
        <f t="shared" si="4"/>
        <v>5.3706536061833727</v>
      </c>
    </row>
    <row r="17" spans="1:13" ht="22.5" customHeight="1" x14ac:dyDescent="0.3">
      <c r="A17" s="51" t="s">
        <v>205</v>
      </c>
      <c r="B17" s="74">
        <v>263349.47256000002</v>
      </c>
      <c r="C17" s="74">
        <v>267802.75575000001</v>
      </c>
      <c r="D17" s="63">
        <f t="shared" si="5"/>
        <v>1.6910165593687971</v>
      </c>
      <c r="E17" s="76">
        <f t="shared" si="0"/>
        <v>1.4486309940704232</v>
      </c>
      <c r="F17" s="74">
        <v>519102.43906</v>
      </c>
      <c r="G17" s="74">
        <v>533792.91862999997</v>
      </c>
      <c r="H17" s="63">
        <f t="shared" si="1"/>
        <v>2.8299769880876982</v>
      </c>
      <c r="I17" s="65">
        <f t="shared" si="2"/>
        <v>1.4963224274402922</v>
      </c>
      <c r="J17" s="74">
        <v>3467466.7046300001</v>
      </c>
      <c r="K17" s="74">
        <v>3196690.7355499999</v>
      </c>
      <c r="L17" s="63">
        <f t="shared" si="3"/>
        <v>-7.8090430895397338</v>
      </c>
      <c r="M17" s="76">
        <f t="shared" si="4"/>
        <v>1.427456213884069</v>
      </c>
    </row>
    <row r="18" spans="1:13" ht="22.5" customHeight="1" x14ac:dyDescent="0.3">
      <c r="A18" s="51" t="s">
        <v>206</v>
      </c>
      <c r="B18" s="74">
        <v>164284.67319</v>
      </c>
      <c r="C18" s="74">
        <v>222884.54693000001</v>
      </c>
      <c r="D18" s="63">
        <f t="shared" si="5"/>
        <v>35.66971440618051</v>
      </c>
      <c r="E18" s="76">
        <f t="shared" si="0"/>
        <v>1.205653996643542</v>
      </c>
      <c r="F18" s="74">
        <v>342722.19553999999</v>
      </c>
      <c r="G18" s="74">
        <v>429145.64094000001</v>
      </c>
      <c r="H18" s="63">
        <f t="shared" si="1"/>
        <v>25.216763467516163</v>
      </c>
      <c r="I18" s="65">
        <f t="shared" si="2"/>
        <v>1.2029763317670803</v>
      </c>
      <c r="J18" s="74">
        <v>2437670.52379</v>
      </c>
      <c r="K18" s="74">
        <v>2746643.78327</v>
      </c>
      <c r="L18" s="63">
        <f t="shared" si="3"/>
        <v>12.674939310486463</v>
      </c>
      <c r="M18" s="76">
        <f t="shared" si="4"/>
        <v>1.2264914125576929</v>
      </c>
    </row>
    <row r="19" spans="1:13" ht="22.5" customHeight="1" x14ac:dyDescent="0.3">
      <c r="A19" s="51" t="s">
        <v>207</v>
      </c>
      <c r="B19" s="74">
        <v>213312.60694</v>
      </c>
      <c r="C19" s="74">
        <v>204967.71048000001</v>
      </c>
      <c r="D19" s="63">
        <f t="shared" si="5"/>
        <v>-3.9120502907487413</v>
      </c>
      <c r="E19" s="76">
        <f t="shared" si="0"/>
        <v>1.1087360820967993</v>
      </c>
      <c r="F19" s="74">
        <v>426990.94468000002</v>
      </c>
      <c r="G19" s="74">
        <v>422733.18458</v>
      </c>
      <c r="H19" s="63">
        <f t="shared" si="1"/>
        <v>-0.99715465937829406</v>
      </c>
      <c r="I19" s="65">
        <f t="shared" si="2"/>
        <v>1.1850010047599773</v>
      </c>
      <c r="J19" s="74">
        <v>2573241.3426700002</v>
      </c>
      <c r="K19" s="74">
        <v>2668849.9522000002</v>
      </c>
      <c r="L19" s="63">
        <f t="shared" si="3"/>
        <v>3.7154932941811181</v>
      </c>
      <c r="M19" s="76">
        <f t="shared" si="4"/>
        <v>1.1917532108518551</v>
      </c>
    </row>
    <row r="20" spans="1:13" ht="22.5" customHeight="1" x14ac:dyDescent="0.3">
      <c r="A20" s="51" t="s">
        <v>208</v>
      </c>
      <c r="B20" s="74">
        <v>120492.50848</v>
      </c>
      <c r="C20" s="74">
        <v>139888.52014000001</v>
      </c>
      <c r="D20" s="63">
        <f t="shared" si="5"/>
        <v>16.097276008839554</v>
      </c>
      <c r="E20" s="76">
        <f t="shared" si="0"/>
        <v>0.7567018697097504</v>
      </c>
      <c r="F20" s="74">
        <v>242470.9811</v>
      </c>
      <c r="G20" s="74">
        <v>307626.57374000002</v>
      </c>
      <c r="H20" s="63">
        <f t="shared" si="1"/>
        <v>26.871501218171968</v>
      </c>
      <c r="I20" s="65">
        <f t="shared" si="2"/>
        <v>0.86233542165597943</v>
      </c>
      <c r="J20" s="74">
        <v>1572494.91123</v>
      </c>
      <c r="K20" s="74">
        <v>1674968.8778899999</v>
      </c>
      <c r="L20" s="63">
        <f t="shared" si="3"/>
        <v>6.5166485390941675</v>
      </c>
      <c r="M20" s="76">
        <f t="shared" si="4"/>
        <v>0.74794371135659377</v>
      </c>
    </row>
    <row r="21" spans="1:13" ht="22.5" customHeight="1" x14ac:dyDescent="0.3">
      <c r="A21" s="51" t="s">
        <v>209</v>
      </c>
      <c r="B21" s="74">
        <v>76154.853959999993</v>
      </c>
      <c r="C21" s="74">
        <v>86909.30459</v>
      </c>
      <c r="D21" s="63">
        <f t="shared" si="5"/>
        <v>14.121818992192846</v>
      </c>
      <c r="E21" s="76">
        <f t="shared" si="0"/>
        <v>0.47012030159880419</v>
      </c>
      <c r="F21" s="74">
        <v>178389.60341000001</v>
      </c>
      <c r="G21" s="74">
        <v>237829.56432999999</v>
      </c>
      <c r="H21" s="63">
        <f t="shared" si="1"/>
        <v>33.320305546835442</v>
      </c>
      <c r="I21" s="65">
        <f t="shared" si="2"/>
        <v>0.66668121399715463</v>
      </c>
      <c r="J21" s="74">
        <v>1391180.10033</v>
      </c>
      <c r="K21" s="74">
        <v>1272411.8477700001</v>
      </c>
      <c r="L21" s="63">
        <f t="shared" si="3"/>
        <v>-8.5372305520922183</v>
      </c>
      <c r="M21" s="76">
        <f t="shared" si="4"/>
        <v>0.56818514800947584</v>
      </c>
    </row>
    <row r="22" spans="1:13" ht="22.5" customHeight="1" x14ac:dyDescent="0.3">
      <c r="A22" s="51" t="s">
        <v>210</v>
      </c>
      <c r="B22" s="74">
        <v>2444.31113</v>
      </c>
      <c r="C22" s="74">
        <v>1877.7092600000001</v>
      </c>
      <c r="D22" s="63">
        <f t="shared" si="5"/>
        <v>-23.180431617148507</v>
      </c>
      <c r="E22" s="76">
        <f t="shared" si="0"/>
        <v>1.015713159586872E-2</v>
      </c>
      <c r="F22" s="74">
        <v>4828.2913200000003</v>
      </c>
      <c r="G22" s="74">
        <v>4567.5143399999997</v>
      </c>
      <c r="H22" s="63">
        <f t="shared" si="1"/>
        <v>-5.4010200030763791</v>
      </c>
      <c r="I22" s="65">
        <f t="shared" si="2"/>
        <v>1.2803605866743388E-2</v>
      </c>
      <c r="J22" s="74">
        <v>73172.680200000003</v>
      </c>
      <c r="K22" s="74">
        <v>56302.47277</v>
      </c>
      <c r="L22" s="63">
        <f t="shared" si="3"/>
        <v>-23.05533620456341</v>
      </c>
      <c r="M22" s="76">
        <f t="shared" si="4"/>
        <v>2.5141410684117155E-2</v>
      </c>
    </row>
    <row r="23" spans="1:13" ht="24" customHeight="1" x14ac:dyDescent="0.25">
      <c r="A23" s="67" t="s">
        <v>42</v>
      </c>
      <c r="B23" s="75">
        <f>SUM(B9:B22)</f>
        <v>16397890.277069997</v>
      </c>
      <c r="C23" s="75">
        <f>SUM(C9:C22)</f>
        <v>18486609.553860005</v>
      </c>
      <c r="D23" s="73">
        <f t="shared" si="5"/>
        <v>12.737731753887696</v>
      </c>
      <c r="E23" s="77">
        <f t="shared" si="0"/>
        <v>100</v>
      </c>
      <c r="F23" s="66">
        <f>SUM(F9:F22)</f>
        <v>33306458.916959997</v>
      </c>
      <c r="G23" s="66">
        <f>SUM(G9:G22)</f>
        <v>35673656.214799993</v>
      </c>
      <c r="H23" s="73">
        <f>(G23-F23)/F23*100</f>
        <v>7.1073220474800873</v>
      </c>
      <c r="I23" s="69">
        <f t="shared" si="2"/>
        <v>100</v>
      </c>
      <c r="J23" s="75">
        <f>SUM(J9:J22)</f>
        <v>225393996.29745996</v>
      </c>
      <c r="K23" s="75">
        <f>SUM(K9:K22)</f>
        <v>223943172.78929996</v>
      </c>
      <c r="L23" s="73">
        <f t="shared" si="3"/>
        <v>-0.64368329768877031</v>
      </c>
      <c r="M23" s="77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K4" sqref="K4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4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51"/>
      <c r="I26" s="151"/>
      <c r="N26" t="s">
        <v>43</v>
      </c>
    </row>
    <row r="27" spans="3:14" x14ac:dyDescent="0.25">
      <c r="H27" s="151"/>
      <c r="I27" s="151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51"/>
      <c r="I39" s="151"/>
    </row>
    <row r="40" spans="8:9" x14ac:dyDescent="0.25">
      <c r="H40" s="151"/>
      <c r="I40" s="151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51"/>
      <c r="I51" s="151"/>
    </row>
    <row r="52" spans="3:9" x14ac:dyDescent="0.25">
      <c r="H52" s="151"/>
      <c r="I52" s="151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N29" sqref="N29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6"/>
      <c r="B3" s="72" t="s">
        <v>121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6" s="38" customFormat="1" x14ac:dyDescent="0.25">
      <c r="A4" s="48"/>
      <c r="B4" s="61" t="s">
        <v>103</v>
      </c>
      <c r="C4" s="61" t="s">
        <v>44</v>
      </c>
      <c r="D4" s="61" t="s">
        <v>45</v>
      </c>
      <c r="E4" s="61" t="s">
        <v>46</v>
      </c>
      <c r="F4" s="61" t="s">
        <v>47</v>
      </c>
      <c r="G4" s="61" t="s">
        <v>48</v>
      </c>
      <c r="H4" s="61" t="s">
        <v>49</v>
      </c>
      <c r="I4" s="61" t="s">
        <v>0</v>
      </c>
      <c r="J4" s="61" t="s">
        <v>102</v>
      </c>
      <c r="K4" s="61" t="s">
        <v>50</v>
      </c>
      <c r="L4" s="61" t="s">
        <v>51</v>
      </c>
      <c r="M4" s="61" t="s">
        <v>52</v>
      </c>
      <c r="N4" s="61" t="s">
        <v>53</v>
      </c>
      <c r="O4" s="62" t="s">
        <v>101</v>
      </c>
      <c r="P4" s="62" t="s">
        <v>100</v>
      </c>
    </row>
    <row r="5" spans="1:16" x14ac:dyDescent="0.25">
      <c r="A5" s="53" t="s">
        <v>99</v>
      </c>
      <c r="B5" s="54" t="s">
        <v>167</v>
      </c>
      <c r="C5" s="78">
        <v>1551060.29898</v>
      </c>
      <c r="D5" s="78">
        <v>1532875.5467999999</v>
      </c>
      <c r="E5" s="78">
        <v>0</v>
      </c>
      <c r="F5" s="78">
        <v>0</v>
      </c>
      <c r="G5" s="78">
        <v>0</v>
      </c>
      <c r="H5" s="78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78">
        <v>3083935.8457800001</v>
      </c>
      <c r="P5" s="56">
        <f t="shared" ref="P5:P24" si="0">O5/O$26*100</f>
        <v>8.6448549798508196</v>
      </c>
    </row>
    <row r="6" spans="1:16" x14ac:dyDescent="0.25">
      <c r="A6" s="53" t="s">
        <v>98</v>
      </c>
      <c r="B6" s="54" t="s">
        <v>168</v>
      </c>
      <c r="C6" s="78">
        <v>1000614.53128</v>
      </c>
      <c r="D6" s="78">
        <v>1101937.75618</v>
      </c>
      <c r="E6" s="78">
        <v>0</v>
      </c>
      <c r="F6" s="78">
        <v>0</v>
      </c>
      <c r="G6" s="78">
        <v>0</v>
      </c>
      <c r="H6" s="78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78">
        <v>2102552.2874599998</v>
      </c>
      <c r="P6" s="56">
        <f t="shared" si="0"/>
        <v>5.8938514033997702</v>
      </c>
    </row>
    <row r="7" spans="1:16" x14ac:dyDescent="0.25">
      <c r="A7" s="53" t="s">
        <v>97</v>
      </c>
      <c r="B7" s="54" t="s">
        <v>169</v>
      </c>
      <c r="C7" s="78">
        <v>913306.44796999998</v>
      </c>
      <c r="D7" s="78">
        <v>1080194.2694900001</v>
      </c>
      <c r="E7" s="78">
        <v>0</v>
      </c>
      <c r="F7" s="78">
        <v>0</v>
      </c>
      <c r="G7" s="78">
        <v>0</v>
      </c>
      <c r="H7" s="78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78">
        <v>1993500.71746</v>
      </c>
      <c r="P7" s="56">
        <f t="shared" si="0"/>
        <v>5.5881592440557073</v>
      </c>
    </row>
    <row r="8" spans="1:16" x14ac:dyDescent="0.25">
      <c r="A8" s="53" t="s">
        <v>96</v>
      </c>
      <c r="B8" s="54" t="s">
        <v>170</v>
      </c>
      <c r="C8" s="78">
        <v>947474.66541000002</v>
      </c>
      <c r="D8" s="78">
        <v>1002289.89407</v>
      </c>
      <c r="E8" s="78">
        <v>0</v>
      </c>
      <c r="F8" s="78">
        <v>0</v>
      </c>
      <c r="G8" s="78">
        <v>0</v>
      </c>
      <c r="H8" s="78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78">
        <v>1949764.5594800001</v>
      </c>
      <c r="P8" s="56">
        <f t="shared" si="0"/>
        <v>5.465558527951214</v>
      </c>
    </row>
    <row r="9" spans="1:16" x14ac:dyDescent="0.25">
      <c r="A9" s="53" t="s">
        <v>95</v>
      </c>
      <c r="B9" s="54" t="s">
        <v>171</v>
      </c>
      <c r="C9" s="78">
        <v>894067.09985</v>
      </c>
      <c r="D9" s="78">
        <v>872036.37089000002</v>
      </c>
      <c r="E9" s="78">
        <v>0</v>
      </c>
      <c r="F9" s="78">
        <v>0</v>
      </c>
      <c r="G9" s="78">
        <v>0</v>
      </c>
      <c r="H9" s="78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78">
        <v>1766103.47074</v>
      </c>
      <c r="P9" s="56">
        <f t="shared" si="0"/>
        <v>4.9507217878253051</v>
      </c>
    </row>
    <row r="10" spans="1:16" x14ac:dyDescent="0.25">
      <c r="A10" s="53" t="s">
        <v>94</v>
      </c>
      <c r="B10" s="54" t="s">
        <v>172</v>
      </c>
      <c r="C10" s="78">
        <v>704882.42990999995</v>
      </c>
      <c r="D10" s="78">
        <v>762172.11161000002</v>
      </c>
      <c r="E10" s="78">
        <v>0</v>
      </c>
      <c r="F10" s="78">
        <v>0</v>
      </c>
      <c r="G10" s="78">
        <v>0</v>
      </c>
      <c r="H10" s="78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78">
        <v>1467054.54152</v>
      </c>
      <c r="P10" s="56">
        <f t="shared" si="0"/>
        <v>4.1124311247675243</v>
      </c>
    </row>
    <row r="11" spans="1:16" x14ac:dyDescent="0.25">
      <c r="A11" s="53" t="s">
        <v>93</v>
      </c>
      <c r="B11" s="54" t="s">
        <v>173</v>
      </c>
      <c r="C11" s="78">
        <v>701117.17636000004</v>
      </c>
      <c r="D11" s="78">
        <v>703185.75340000005</v>
      </c>
      <c r="E11" s="78">
        <v>0</v>
      </c>
      <c r="F11" s="78">
        <v>0</v>
      </c>
      <c r="G11" s="78">
        <v>0</v>
      </c>
      <c r="H11" s="78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78">
        <v>1404302.92976</v>
      </c>
      <c r="P11" s="56">
        <f t="shared" si="0"/>
        <v>3.936526498165315</v>
      </c>
    </row>
    <row r="12" spans="1:16" x14ac:dyDescent="0.25">
      <c r="A12" s="53" t="s">
        <v>92</v>
      </c>
      <c r="B12" s="54" t="s">
        <v>176</v>
      </c>
      <c r="C12" s="78">
        <v>599579.26454</v>
      </c>
      <c r="D12" s="78">
        <v>602340.15686999995</v>
      </c>
      <c r="E12" s="78">
        <v>0</v>
      </c>
      <c r="F12" s="78">
        <v>0</v>
      </c>
      <c r="G12" s="78">
        <v>0</v>
      </c>
      <c r="H12" s="78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78">
        <v>1201919.42141</v>
      </c>
      <c r="P12" s="56">
        <f t="shared" si="0"/>
        <v>3.3692072776979809</v>
      </c>
    </row>
    <row r="13" spans="1:16" x14ac:dyDescent="0.25">
      <c r="A13" s="53" t="s">
        <v>91</v>
      </c>
      <c r="B13" s="54" t="s">
        <v>175</v>
      </c>
      <c r="C13" s="78">
        <v>550192.81752000004</v>
      </c>
      <c r="D13" s="78">
        <v>603847.53891999996</v>
      </c>
      <c r="E13" s="78">
        <v>0</v>
      </c>
      <c r="F13" s="78">
        <v>0</v>
      </c>
      <c r="G13" s="78">
        <v>0</v>
      </c>
      <c r="H13" s="78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78">
        <v>1154040.35644</v>
      </c>
      <c r="P13" s="56">
        <f t="shared" si="0"/>
        <v>3.234993210371357</v>
      </c>
    </row>
    <row r="14" spans="1:16" x14ac:dyDescent="0.25">
      <c r="A14" s="53" t="s">
        <v>90</v>
      </c>
      <c r="B14" s="54" t="s">
        <v>174</v>
      </c>
      <c r="C14" s="78">
        <v>478966.92690000002</v>
      </c>
      <c r="D14" s="78">
        <v>606395.51107999997</v>
      </c>
      <c r="E14" s="78">
        <v>0</v>
      </c>
      <c r="F14" s="78">
        <v>0</v>
      </c>
      <c r="G14" s="78">
        <v>0</v>
      </c>
      <c r="H14" s="78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78">
        <v>1085362.4379799999</v>
      </c>
      <c r="P14" s="56">
        <f t="shared" si="0"/>
        <v>3.0424760261318915</v>
      </c>
    </row>
    <row r="15" spans="1:16" x14ac:dyDescent="0.25">
      <c r="A15" s="53" t="s">
        <v>89</v>
      </c>
      <c r="B15" s="54" t="s">
        <v>211</v>
      </c>
      <c r="C15" s="78">
        <v>457068.62602000003</v>
      </c>
      <c r="D15" s="78">
        <v>490669.15915999998</v>
      </c>
      <c r="E15" s="78">
        <v>0</v>
      </c>
      <c r="F15" s="78">
        <v>0</v>
      </c>
      <c r="G15" s="78">
        <v>0</v>
      </c>
      <c r="H15" s="78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78">
        <v>947737.78518000001</v>
      </c>
      <c r="P15" s="56">
        <f t="shared" si="0"/>
        <v>2.6566881159403279</v>
      </c>
    </row>
    <row r="16" spans="1:16" x14ac:dyDescent="0.25">
      <c r="A16" s="53" t="s">
        <v>88</v>
      </c>
      <c r="B16" s="54" t="s">
        <v>212</v>
      </c>
      <c r="C16" s="78">
        <v>406209.24411999999</v>
      </c>
      <c r="D16" s="78">
        <v>331260.46539999999</v>
      </c>
      <c r="E16" s="78">
        <v>0</v>
      </c>
      <c r="F16" s="78">
        <v>0</v>
      </c>
      <c r="G16" s="78">
        <v>0</v>
      </c>
      <c r="H16" s="78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78">
        <v>737469.70952000003</v>
      </c>
      <c r="P16" s="56">
        <f t="shared" si="0"/>
        <v>2.0672669632725911</v>
      </c>
    </row>
    <row r="17" spans="1:16" x14ac:dyDescent="0.25">
      <c r="A17" s="53" t="s">
        <v>87</v>
      </c>
      <c r="B17" s="54" t="s">
        <v>213</v>
      </c>
      <c r="C17" s="78">
        <v>317719.86109999998</v>
      </c>
      <c r="D17" s="78">
        <v>400362.25534999999</v>
      </c>
      <c r="E17" s="78">
        <v>0</v>
      </c>
      <c r="F17" s="78">
        <v>0</v>
      </c>
      <c r="G17" s="78">
        <v>0</v>
      </c>
      <c r="H17" s="78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78">
        <v>718082.11644999997</v>
      </c>
      <c r="P17" s="56">
        <f t="shared" si="0"/>
        <v>2.0129198760178881</v>
      </c>
    </row>
    <row r="18" spans="1:16" x14ac:dyDescent="0.25">
      <c r="A18" s="53" t="s">
        <v>86</v>
      </c>
      <c r="B18" s="54" t="s">
        <v>214</v>
      </c>
      <c r="C18" s="78">
        <v>324247.81299000001</v>
      </c>
      <c r="D18" s="78">
        <v>354994.13857000001</v>
      </c>
      <c r="E18" s="78">
        <v>0</v>
      </c>
      <c r="F18" s="78">
        <v>0</v>
      </c>
      <c r="G18" s="78">
        <v>0</v>
      </c>
      <c r="H18" s="78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78">
        <v>679241.95155999996</v>
      </c>
      <c r="P18" s="56">
        <f t="shared" si="0"/>
        <v>1.904043553792508</v>
      </c>
    </row>
    <row r="19" spans="1:16" x14ac:dyDescent="0.25">
      <c r="A19" s="53" t="s">
        <v>85</v>
      </c>
      <c r="B19" s="54" t="s">
        <v>215</v>
      </c>
      <c r="C19" s="78">
        <v>311541.86524000001</v>
      </c>
      <c r="D19" s="78">
        <v>330891.16305999999</v>
      </c>
      <c r="E19" s="78">
        <v>0</v>
      </c>
      <c r="F19" s="78">
        <v>0</v>
      </c>
      <c r="G19" s="78">
        <v>0</v>
      </c>
      <c r="H19" s="78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78">
        <v>642433.02830000001</v>
      </c>
      <c r="P19" s="56">
        <f t="shared" si="0"/>
        <v>1.8008611857213346</v>
      </c>
    </row>
    <row r="20" spans="1:16" x14ac:dyDescent="0.25">
      <c r="A20" s="53" t="s">
        <v>84</v>
      </c>
      <c r="B20" s="54" t="s">
        <v>216</v>
      </c>
      <c r="C20" s="78">
        <v>236735.09534</v>
      </c>
      <c r="D20" s="78">
        <v>279920.95387000003</v>
      </c>
      <c r="E20" s="78">
        <v>0</v>
      </c>
      <c r="F20" s="78">
        <v>0</v>
      </c>
      <c r="G20" s="78">
        <v>0</v>
      </c>
      <c r="H20" s="78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78">
        <v>516656.04921000003</v>
      </c>
      <c r="P20" s="56">
        <f t="shared" si="0"/>
        <v>1.4482845439197056</v>
      </c>
    </row>
    <row r="21" spans="1:16" x14ac:dyDescent="0.25">
      <c r="A21" s="53" t="s">
        <v>83</v>
      </c>
      <c r="B21" s="54" t="s">
        <v>217</v>
      </c>
      <c r="C21" s="78">
        <v>259996.13472</v>
      </c>
      <c r="D21" s="78">
        <v>232081.30966</v>
      </c>
      <c r="E21" s="78">
        <v>0</v>
      </c>
      <c r="F21" s="78">
        <v>0</v>
      </c>
      <c r="G21" s="78">
        <v>0</v>
      </c>
      <c r="H21" s="78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78">
        <v>492077.44438</v>
      </c>
      <c r="P21" s="56">
        <f t="shared" si="0"/>
        <v>1.3793860697010663</v>
      </c>
    </row>
    <row r="22" spans="1:16" x14ac:dyDescent="0.25">
      <c r="A22" s="53" t="s">
        <v>82</v>
      </c>
      <c r="B22" s="54" t="s">
        <v>218</v>
      </c>
      <c r="C22" s="78">
        <v>241285.27556000001</v>
      </c>
      <c r="D22" s="78">
        <v>236182.70637999999</v>
      </c>
      <c r="E22" s="78">
        <v>0</v>
      </c>
      <c r="F22" s="78">
        <v>0</v>
      </c>
      <c r="G22" s="78">
        <v>0</v>
      </c>
      <c r="H22" s="78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78">
        <v>477467.98194000003</v>
      </c>
      <c r="P22" s="56">
        <f t="shared" si="0"/>
        <v>1.3384329855763757</v>
      </c>
    </row>
    <row r="23" spans="1:16" x14ac:dyDescent="0.25">
      <c r="A23" s="53" t="s">
        <v>81</v>
      </c>
      <c r="B23" s="54" t="s">
        <v>219</v>
      </c>
      <c r="C23" s="78">
        <v>210519.01589000001</v>
      </c>
      <c r="D23" s="78">
        <v>238985.64980000001</v>
      </c>
      <c r="E23" s="78">
        <v>0</v>
      </c>
      <c r="F23" s="78">
        <v>0</v>
      </c>
      <c r="G23" s="78">
        <v>0</v>
      </c>
      <c r="H23" s="78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78">
        <v>449504.66568999999</v>
      </c>
      <c r="P23" s="56">
        <f t="shared" si="0"/>
        <v>1.2600465256025901</v>
      </c>
    </row>
    <row r="24" spans="1:16" x14ac:dyDescent="0.25">
      <c r="A24" s="53" t="s">
        <v>80</v>
      </c>
      <c r="B24" s="54" t="s">
        <v>220</v>
      </c>
      <c r="C24" s="78">
        <v>201084.16334999999</v>
      </c>
      <c r="D24" s="78">
        <v>247823.89491</v>
      </c>
      <c r="E24" s="78">
        <v>0</v>
      </c>
      <c r="F24" s="78">
        <v>0</v>
      </c>
      <c r="G24" s="78">
        <v>0</v>
      </c>
      <c r="H24" s="78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78">
        <v>448908.05826000002</v>
      </c>
      <c r="P24" s="56">
        <f t="shared" si="0"/>
        <v>1.2583741222290541</v>
      </c>
    </row>
    <row r="25" spans="1:16" x14ac:dyDescent="0.25">
      <c r="A25" s="57"/>
      <c r="B25" s="152" t="s">
        <v>79</v>
      </c>
      <c r="C25" s="152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79">
        <f>SUM(O5:O24)</f>
        <v>23318115.358520005</v>
      </c>
      <c r="P25" s="59">
        <f>SUM(P5:P24)</f>
        <v>65.365084021990327</v>
      </c>
    </row>
    <row r="26" spans="1:16" ht="13.5" customHeight="1" x14ac:dyDescent="0.25">
      <c r="A26" s="57"/>
      <c r="B26" s="153" t="s">
        <v>78</v>
      </c>
      <c r="C26" s="153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79">
        <v>35673656.214800008</v>
      </c>
      <c r="P26" s="55">
        <f>O26/O$26*100</f>
        <v>100</v>
      </c>
    </row>
    <row r="27" spans="1:16" x14ac:dyDescent="0.25">
      <c r="B27" s="37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N8" sqref="N8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J8" sqref="J8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2002_2024_AYLIK_IHR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2024-03-01T15:36:06Z</dcterms:modified>
</cp:coreProperties>
</file>