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3 - Mart\dağıtım\tam\"/>
    </mc:Choice>
  </mc:AlternateContent>
  <xr:revisionPtr revIDLastSave="0" documentId="13_ncr:1_{FE6E0356-CE7C-4B71-928D-80CC539FE1C6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E41" i="1" l="1"/>
  <c r="I41" i="1"/>
  <c r="L41" i="1"/>
  <c r="M41" i="1"/>
  <c r="E15" i="1"/>
  <c r="M15" i="1"/>
  <c r="M16" i="1"/>
  <c r="M24" i="1"/>
  <c r="M31" i="1"/>
  <c r="M32" i="1"/>
  <c r="M39" i="1"/>
  <c r="M40" i="1"/>
  <c r="L46" i="1"/>
  <c r="M46" i="1" l="1"/>
  <c r="M38" i="1"/>
  <c r="M30" i="1"/>
  <c r="M14" i="1"/>
  <c r="M37" i="1"/>
  <c r="M21" i="1"/>
  <c r="M36" i="1"/>
  <c r="M28" i="1"/>
  <c r="M12" i="1"/>
  <c r="M13" i="1"/>
  <c r="M43" i="1"/>
  <c r="M35" i="1"/>
  <c r="M19" i="1"/>
  <c r="M11" i="1"/>
  <c r="M34" i="1"/>
  <c r="M26" i="1"/>
  <c r="M10" i="1"/>
  <c r="M33" i="1"/>
  <c r="M25" i="1"/>
  <c r="M17" i="1"/>
  <c r="I28" i="1"/>
  <c r="I37" i="1"/>
  <c r="I11" i="1"/>
  <c r="I35" i="1"/>
  <c r="H46" i="1"/>
  <c r="I21" i="1"/>
  <c r="I30" i="1"/>
  <c r="I38" i="1"/>
  <c r="I15" i="1"/>
  <c r="I31" i="1"/>
  <c r="I39" i="1"/>
  <c r="I13" i="1"/>
  <c r="I14" i="1"/>
  <c r="I16" i="1"/>
  <c r="I24" i="1"/>
  <c r="I32" i="1"/>
  <c r="I40" i="1"/>
  <c r="I19" i="1"/>
  <c r="I43" i="1"/>
  <c r="I12" i="1"/>
  <c r="I36" i="1"/>
  <c r="I46" i="1"/>
  <c r="I17" i="1"/>
  <c r="I25" i="1"/>
  <c r="I33" i="1"/>
  <c r="I10" i="1"/>
  <c r="I26" i="1"/>
  <c r="I34" i="1"/>
  <c r="E13" i="1"/>
  <c r="E28" i="1"/>
  <c r="E19" i="1"/>
  <c r="E11" i="1"/>
  <c r="E30" i="1"/>
  <c r="E37" i="1"/>
  <c r="E12" i="1"/>
  <c r="E10" i="1"/>
  <c r="E46" i="1"/>
  <c r="E33" i="1"/>
  <c r="E25" i="1"/>
  <c r="E17" i="1"/>
  <c r="E38" i="1"/>
  <c r="E14" i="1"/>
  <c r="E36" i="1"/>
  <c r="E35" i="1"/>
  <c r="E40" i="1"/>
  <c r="E32" i="1"/>
  <c r="E24" i="1"/>
  <c r="E16" i="1"/>
  <c r="E21" i="1"/>
  <c r="E43" i="1"/>
  <c r="E34" i="1"/>
  <c r="E26" i="1"/>
  <c r="E39" i="1"/>
  <c r="E31" i="1"/>
  <c r="D46" i="1"/>
  <c r="O84" i="22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6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L28" i="2" s="1"/>
  <c r="G28" i="3" s="1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L43" i="2" s="1"/>
  <c r="G43" i="3" s="1"/>
  <c r="J41" i="2"/>
  <c r="L41" i="2" s="1"/>
  <c r="G41" i="3" s="1"/>
  <c r="J40" i="2"/>
  <c r="J39" i="2"/>
  <c r="J38" i="2"/>
  <c r="J37" i="2"/>
  <c r="J36" i="2"/>
  <c r="L36" i="2" s="1"/>
  <c r="G36" i="3" s="1"/>
  <c r="J35" i="2"/>
  <c r="J34" i="2"/>
  <c r="L34" i="2" s="1"/>
  <c r="G34" i="3" s="1"/>
  <c r="J33" i="2"/>
  <c r="J32" i="2"/>
  <c r="J31" i="2"/>
  <c r="J30" i="2"/>
  <c r="J28" i="2"/>
  <c r="J26" i="2"/>
  <c r="L26" i="2" s="1"/>
  <c r="G26" i="3" s="1"/>
  <c r="J25" i="2"/>
  <c r="J24" i="2"/>
  <c r="L24" i="2" s="1"/>
  <c r="G24" i="3" s="1"/>
  <c r="J21" i="2"/>
  <c r="L21" i="2" s="1"/>
  <c r="G21" i="3" s="1"/>
  <c r="J19" i="2"/>
  <c r="J17" i="2"/>
  <c r="J16" i="2"/>
  <c r="J15" i="2"/>
  <c r="J14" i="2"/>
  <c r="J13" i="2"/>
  <c r="J12" i="2"/>
  <c r="L12" i="2" s="1"/>
  <c r="G12" i="3" s="1"/>
  <c r="J11" i="2"/>
  <c r="L11" i="2" s="1"/>
  <c r="G11" i="3" s="1"/>
  <c r="J10" i="2"/>
  <c r="G43" i="2"/>
  <c r="G41" i="2"/>
  <c r="G40" i="2"/>
  <c r="G39" i="2"/>
  <c r="G38" i="2"/>
  <c r="G37" i="2"/>
  <c r="H37" i="2" s="1"/>
  <c r="E37" i="3" s="1"/>
  <c r="G36" i="2"/>
  <c r="G35" i="2"/>
  <c r="G34" i="2"/>
  <c r="G33" i="2"/>
  <c r="G32" i="2"/>
  <c r="G31" i="2"/>
  <c r="G30" i="2"/>
  <c r="G28" i="2"/>
  <c r="H28" i="2" s="1"/>
  <c r="E28" i="3" s="1"/>
  <c r="G26" i="2"/>
  <c r="G25" i="2"/>
  <c r="G24" i="2"/>
  <c r="G21" i="2"/>
  <c r="G19" i="2"/>
  <c r="G17" i="2"/>
  <c r="G16" i="2"/>
  <c r="G15" i="2"/>
  <c r="H15" i="2" s="1"/>
  <c r="E15" i="3" s="1"/>
  <c r="G14" i="2"/>
  <c r="G13" i="2"/>
  <c r="H13" i="2" s="1"/>
  <c r="E13" i="3" s="1"/>
  <c r="G12" i="2"/>
  <c r="G11" i="2"/>
  <c r="G10" i="2"/>
  <c r="F43" i="2"/>
  <c r="F41" i="2"/>
  <c r="F40" i="2"/>
  <c r="H40" i="2" s="1"/>
  <c r="E40" i="3" s="1"/>
  <c r="F39" i="2"/>
  <c r="F38" i="2"/>
  <c r="F37" i="2"/>
  <c r="F36" i="2"/>
  <c r="F35" i="2"/>
  <c r="F34" i="2"/>
  <c r="H34" i="2" s="1"/>
  <c r="E34" i="3" s="1"/>
  <c r="F33" i="2"/>
  <c r="F32" i="2"/>
  <c r="H32" i="2" s="1"/>
  <c r="E32" i="3" s="1"/>
  <c r="F31" i="2"/>
  <c r="H31" i="2" s="1"/>
  <c r="E31" i="3" s="1"/>
  <c r="F30" i="2"/>
  <c r="F28" i="2"/>
  <c r="F26" i="2"/>
  <c r="F25" i="2"/>
  <c r="F24" i="2"/>
  <c r="H24" i="2" s="1"/>
  <c r="E24" i="3" s="1"/>
  <c r="F21" i="2"/>
  <c r="F19" i="2"/>
  <c r="H19" i="2" s="1"/>
  <c r="E19" i="3" s="1"/>
  <c r="F17" i="2"/>
  <c r="H17" i="2" s="1"/>
  <c r="E17" i="3" s="1"/>
  <c r="F16" i="2"/>
  <c r="F15" i="2"/>
  <c r="F14" i="2"/>
  <c r="F13" i="2"/>
  <c r="F12" i="2"/>
  <c r="F11" i="2"/>
  <c r="F10" i="2"/>
  <c r="H10" i="2" s="1"/>
  <c r="E10" i="3" s="1"/>
  <c r="C43" i="2"/>
  <c r="C41" i="2"/>
  <c r="C40" i="2"/>
  <c r="C39" i="2"/>
  <c r="C38" i="2"/>
  <c r="C37" i="2"/>
  <c r="C36" i="2"/>
  <c r="C35" i="2"/>
  <c r="D35" i="2" s="1"/>
  <c r="C35" i="3" s="1"/>
  <c r="C34" i="2"/>
  <c r="C33" i="2"/>
  <c r="C32" i="2"/>
  <c r="C31" i="2"/>
  <c r="C30" i="2"/>
  <c r="C28" i="2"/>
  <c r="C26" i="2"/>
  <c r="C25" i="2"/>
  <c r="C24" i="2"/>
  <c r="C21" i="2"/>
  <c r="D21" i="2" s="1"/>
  <c r="C21" i="3" s="1"/>
  <c r="C19" i="2"/>
  <c r="C17" i="2"/>
  <c r="C16" i="2"/>
  <c r="C15" i="2"/>
  <c r="C14" i="2"/>
  <c r="C13" i="2"/>
  <c r="D13" i="2" s="1"/>
  <c r="C13" i="3" s="1"/>
  <c r="C12" i="2"/>
  <c r="C11" i="2"/>
  <c r="C10" i="2"/>
  <c r="B43" i="2"/>
  <c r="B41" i="2"/>
  <c r="B40" i="2"/>
  <c r="D40" i="2" s="1"/>
  <c r="C40" i="3" s="1"/>
  <c r="B39" i="2"/>
  <c r="B38" i="2"/>
  <c r="D38" i="2" s="1"/>
  <c r="C38" i="3" s="1"/>
  <c r="B37" i="2"/>
  <c r="D37" i="2" s="1"/>
  <c r="C37" i="3" s="1"/>
  <c r="B36" i="2"/>
  <c r="B35" i="2"/>
  <c r="B34" i="2"/>
  <c r="B33" i="2"/>
  <c r="B32" i="2"/>
  <c r="B31" i="2"/>
  <c r="B30" i="2"/>
  <c r="D30" i="2" s="1"/>
  <c r="C30" i="3" s="1"/>
  <c r="B28" i="2"/>
  <c r="D28" i="2" s="1"/>
  <c r="C28" i="3" s="1"/>
  <c r="B26" i="2"/>
  <c r="B25" i="2"/>
  <c r="B24" i="2"/>
  <c r="B21" i="2"/>
  <c r="B19" i="2"/>
  <c r="D19" i="2" s="1"/>
  <c r="C19" i="3" s="1"/>
  <c r="B17" i="2"/>
  <c r="B16" i="2"/>
  <c r="D16" i="2" s="1"/>
  <c r="C16" i="3" s="1"/>
  <c r="B15" i="2"/>
  <c r="D15" i="2" s="1"/>
  <c r="C15" i="3" s="1"/>
  <c r="B14" i="2"/>
  <c r="B13" i="2"/>
  <c r="B12" i="2"/>
  <c r="B11" i="2"/>
  <c r="B10" i="2"/>
  <c r="D10" i="2" s="1"/>
  <c r="C10" i="3" s="1"/>
  <c r="C7" i="2"/>
  <c r="B7" i="2"/>
  <c r="F6" i="2"/>
  <c r="B6" i="2"/>
  <c r="K42" i="1"/>
  <c r="J42" i="1"/>
  <c r="J42" i="2" s="1"/>
  <c r="G42" i="1"/>
  <c r="F42" i="1"/>
  <c r="H42" i="1" s="1"/>
  <c r="D42" i="3" s="1"/>
  <c r="F42" i="2"/>
  <c r="C42" i="1"/>
  <c r="B42" i="1"/>
  <c r="B42" i="2" s="1"/>
  <c r="K29" i="1"/>
  <c r="J29" i="1"/>
  <c r="J29" i="2" s="1"/>
  <c r="G29" i="1"/>
  <c r="F29" i="1"/>
  <c r="C29" i="1"/>
  <c r="B29" i="1"/>
  <c r="B29" i="2" s="1"/>
  <c r="K27" i="1"/>
  <c r="M27" i="1" s="1"/>
  <c r="J27" i="1"/>
  <c r="G27" i="1"/>
  <c r="I27" i="1" s="1"/>
  <c r="F27" i="1"/>
  <c r="F27" i="2" s="1"/>
  <c r="C27" i="1"/>
  <c r="E27" i="1" s="1"/>
  <c r="B27" i="1"/>
  <c r="B27" i="2" s="1"/>
  <c r="K23" i="1"/>
  <c r="M23" i="1" s="1"/>
  <c r="J23" i="1"/>
  <c r="J23" i="2" s="1"/>
  <c r="G23" i="1"/>
  <c r="F23" i="1"/>
  <c r="F23" i="2" s="1"/>
  <c r="C23" i="1"/>
  <c r="B23" i="1"/>
  <c r="K20" i="1"/>
  <c r="J20" i="1"/>
  <c r="G20" i="1"/>
  <c r="F20" i="1"/>
  <c r="F20" i="2" s="1"/>
  <c r="C20" i="1"/>
  <c r="B20" i="1"/>
  <c r="B20" i="2" s="1"/>
  <c r="K18" i="1"/>
  <c r="M18" i="1" s="1"/>
  <c r="J18" i="1"/>
  <c r="J18" i="2" s="1"/>
  <c r="G18" i="1"/>
  <c r="I18" i="1" s="1"/>
  <c r="F18" i="1"/>
  <c r="F18" i="2"/>
  <c r="C18" i="1"/>
  <c r="B18" i="1"/>
  <c r="B18" i="2" s="1"/>
  <c r="K9" i="1"/>
  <c r="J9" i="1"/>
  <c r="G9" i="1"/>
  <c r="F9" i="1"/>
  <c r="C9" i="1"/>
  <c r="B9" i="1"/>
  <c r="B9" i="2" s="1"/>
  <c r="F46" i="2"/>
  <c r="C46" i="2"/>
  <c r="E46" i="2" s="1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2" i="1"/>
  <c r="F42" i="3" s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4" i="2"/>
  <c r="G14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24" i="22"/>
  <c r="O56" i="22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3" i="1"/>
  <c r="D43" i="3" s="1"/>
  <c r="D43" i="1"/>
  <c r="B43" i="3" s="1"/>
  <c r="D41" i="3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32" i="2"/>
  <c r="C32" i="3" s="1"/>
  <c r="D45" i="3"/>
  <c r="H12" i="2"/>
  <c r="E12" i="3" s="1"/>
  <c r="H43" i="2"/>
  <c r="E43" i="3" s="1"/>
  <c r="F46" i="3"/>
  <c r="F45" i="3"/>
  <c r="D12" i="2" l="1"/>
  <c r="C12" i="3" s="1"/>
  <c r="D24" i="2"/>
  <c r="C24" i="3" s="1"/>
  <c r="H14" i="2"/>
  <c r="E14" i="3" s="1"/>
  <c r="H26" i="2"/>
  <c r="E26" i="3" s="1"/>
  <c r="H36" i="2"/>
  <c r="E36" i="3" s="1"/>
  <c r="L16" i="2"/>
  <c r="G16" i="3" s="1"/>
  <c r="D17" i="2"/>
  <c r="C17" i="3" s="1"/>
  <c r="D31" i="2"/>
  <c r="C31" i="3" s="1"/>
  <c r="D39" i="2"/>
  <c r="C39" i="3" s="1"/>
  <c r="D14" i="2"/>
  <c r="C14" i="3" s="1"/>
  <c r="D26" i="2"/>
  <c r="C26" i="3" s="1"/>
  <c r="H11" i="2"/>
  <c r="E11" i="3" s="1"/>
  <c r="H21" i="2"/>
  <c r="E21" i="3" s="1"/>
  <c r="E41" i="3"/>
  <c r="H16" i="2"/>
  <c r="E16" i="3" s="1"/>
  <c r="H30" i="2"/>
  <c r="E30" i="3" s="1"/>
  <c r="H38" i="2"/>
  <c r="E38" i="3" s="1"/>
  <c r="J22" i="1"/>
  <c r="J22" i="2" s="1"/>
  <c r="L13" i="2"/>
  <c r="G13" i="3" s="1"/>
  <c r="L35" i="2"/>
  <c r="G35" i="3" s="1"/>
  <c r="L10" i="2"/>
  <c r="G10" i="3" s="1"/>
  <c r="L9" i="1"/>
  <c r="F9" i="3" s="1"/>
  <c r="K18" i="2"/>
  <c r="L18" i="2" s="1"/>
  <c r="G18" i="3" s="1"/>
  <c r="C20" i="2"/>
  <c r="E20" i="1"/>
  <c r="G22" i="1"/>
  <c r="I23" i="1"/>
  <c r="C42" i="2"/>
  <c r="D42" i="2" s="1"/>
  <c r="C42" i="3" s="1"/>
  <c r="E42" i="1"/>
  <c r="L17" i="2"/>
  <c r="G17" i="3" s="1"/>
  <c r="K9" i="2"/>
  <c r="M9" i="1"/>
  <c r="G27" i="2"/>
  <c r="H27" i="2" s="1"/>
  <c r="E27" i="3" s="1"/>
  <c r="G20" i="2"/>
  <c r="H20" i="2" s="1"/>
  <c r="E20" i="3" s="1"/>
  <c r="I20" i="1"/>
  <c r="C29" i="2"/>
  <c r="D29" i="2" s="1"/>
  <c r="C29" i="3" s="1"/>
  <c r="E29" i="1"/>
  <c r="C23" i="2"/>
  <c r="E23" i="1"/>
  <c r="C9" i="2"/>
  <c r="D9" i="2" s="1"/>
  <c r="C9" i="3" s="1"/>
  <c r="E9" i="1"/>
  <c r="H18" i="1"/>
  <c r="D18" i="3" s="1"/>
  <c r="G42" i="2"/>
  <c r="H42" i="2" s="1"/>
  <c r="E42" i="3" s="1"/>
  <c r="I42" i="1"/>
  <c r="D11" i="2"/>
  <c r="C11" i="3" s="1"/>
  <c r="C41" i="3"/>
  <c r="H35" i="2"/>
  <c r="E35" i="3" s="1"/>
  <c r="L37" i="2"/>
  <c r="G37" i="3" s="1"/>
  <c r="L18" i="1"/>
  <c r="F18" i="3" s="1"/>
  <c r="K20" i="2"/>
  <c r="M20" i="1"/>
  <c r="G29" i="2"/>
  <c r="I29" i="1"/>
  <c r="C18" i="2"/>
  <c r="D18" i="2" s="1"/>
  <c r="C18" i="3" s="1"/>
  <c r="E18" i="1"/>
  <c r="D46" i="2"/>
  <c r="C46" i="3" s="1"/>
  <c r="G9" i="2"/>
  <c r="I9" i="1"/>
  <c r="K42" i="2"/>
  <c r="M42" i="1"/>
  <c r="K29" i="2"/>
  <c r="L29" i="2" s="1"/>
  <c r="G29" i="3" s="1"/>
  <c r="M29" i="1"/>
  <c r="L31" i="2"/>
  <c r="G31" i="3" s="1"/>
  <c r="L32" i="2"/>
  <c r="G32" i="3" s="1"/>
  <c r="L40" i="2"/>
  <c r="G40" i="3" s="1"/>
  <c r="L23" i="1"/>
  <c r="F23" i="3" s="1"/>
  <c r="P25" i="23"/>
  <c r="O25" i="23"/>
  <c r="L42" i="2"/>
  <c r="G42" i="3" s="1"/>
  <c r="H39" i="2"/>
  <c r="E39" i="3" s="1"/>
  <c r="L38" i="2"/>
  <c r="G38" i="3" s="1"/>
  <c r="D34" i="2"/>
  <c r="C34" i="3" s="1"/>
  <c r="L29" i="1"/>
  <c r="F29" i="3" s="1"/>
  <c r="D33" i="2"/>
  <c r="C33" i="3" s="1"/>
  <c r="K22" i="1"/>
  <c r="H25" i="2"/>
  <c r="E25" i="3" s="1"/>
  <c r="G23" i="2"/>
  <c r="H23" i="2" s="1"/>
  <c r="E23" i="3" s="1"/>
  <c r="H23" i="1"/>
  <c r="D23" i="3" s="1"/>
  <c r="F8" i="1"/>
  <c r="F8" i="2" s="1"/>
  <c r="H20" i="1"/>
  <c r="D20" i="3" s="1"/>
  <c r="D9" i="1"/>
  <c r="B9" i="3" s="1"/>
  <c r="F9" i="2"/>
  <c r="H9" i="1"/>
  <c r="D9" i="3" s="1"/>
  <c r="D20" i="1"/>
  <c r="B20" i="3" s="1"/>
  <c r="D18" i="1"/>
  <c r="B18" i="3" s="1"/>
  <c r="H27" i="1"/>
  <c r="D27" i="3" s="1"/>
  <c r="J8" i="1"/>
  <c r="B8" i="1"/>
  <c r="B8" i="2" s="1"/>
  <c r="K8" i="1"/>
  <c r="M8" i="1" s="1"/>
  <c r="J27" i="2"/>
  <c r="O3" i="22"/>
  <c r="K23" i="2"/>
  <c r="L23" i="2" s="1"/>
  <c r="G23" i="3" s="1"/>
  <c r="D43" i="2"/>
  <c r="C43" i="3" s="1"/>
  <c r="L30" i="2"/>
  <c r="G30" i="3" s="1"/>
  <c r="D20" i="2"/>
  <c r="C20" i="3" s="1"/>
  <c r="D42" i="1"/>
  <c r="B42" i="3" s="1"/>
  <c r="C8" i="1"/>
  <c r="E8" i="1" s="1"/>
  <c r="D27" i="1"/>
  <c r="B27" i="3" s="1"/>
  <c r="D29" i="1"/>
  <c r="B29" i="3" s="1"/>
  <c r="D36" i="2"/>
  <c r="C36" i="3" s="1"/>
  <c r="L19" i="2"/>
  <c r="G19" i="3" s="1"/>
  <c r="G18" i="2"/>
  <c r="G8" i="1"/>
  <c r="I8" i="1" s="1"/>
  <c r="B23" i="2"/>
  <c r="D23" i="1"/>
  <c r="B23" i="3" s="1"/>
  <c r="B22" i="1"/>
  <c r="F29" i="2"/>
  <c r="F22" i="1"/>
  <c r="H29" i="1"/>
  <c r="D29" i="3" s="1"/>
  <c r="O25" i="22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E22" i="1" s="1"/>
  <c r="J9" i="2"/>
  <c r="D23" i="2" l="1"/>
  <c r="C23" i="3" s="1"/>
  <c r="L22" i="1"/>
  <c r="F22" i="3" s="1"/>
  <c r="M22" i="1"/>
  <c r="L9" i="2"/>
  <c r="G9" i="3" s="1"/>
  <c r="H29" i="2"/>
  <c r="E29" i="3" s="1"/>
  <c r="G22" i="2"/>
  <c r="I22" i="1"/>
  <c r="H9" i="2"/>
  <c r="E9" i="3" s="1"/>
  <c r="K22" i="2"/>
  <c r="L22" i="2" s="1"/>
  <c r="G22" i="3" s="1"/>
  <c r="K44" i="1"/>
  <c r="L8" i="1"/>
  <c r="F8" i="3" s="1"/>
  <c r="K8" i="2"/>
  <c r="J8" i="2"/>
  <c r="J44" i="1"/>
  <c r="D8" i="1"/>
  <c r="B8" i="3" s="1"/>
  <c r="C8" i="2"/>
  <c r="D8" i="2" s="1"/>
  <c r="C8" i="3" s="1"/>
  <c r="G8" i="2"/>
  <c r="G44" i="1"/>
  <c r="H8" i="1"/>
  <c r="D8" i="3" s="1"/>
  <c r="D27" i="2"/>
  <c r="C27" i="3" s="1"/>
  <c r="F44" i="1"/>
  <c r="F45" i="1" s="1"/>
  <c r="H22" i="1"/>
  <c r="D22" i="3" s="1"/>
  <c r="F22" i="2"/>
  <c r="H22" i="2" s="1"/>
  <c r="E22" i="3" s="1"/>
  <c r="L8" i="2"/>
  <c r="G8" i="3" s="1"/>
  <c r="C22" i="2"/>
  <c r="D22" i="1"/>
  <c r="B22" i="3" s="1"/>
  <c r="H18" i="2"/>
  <c r="E18" i="3" s="1"/>
  <c r="L27" i="2"/>
  <c r="G27" i="3" s="1"/>
  <c r="B44" i="1"/>
  <c r="B45" i="1" s="1"/>
  <c r="B22" i="2"/>
  <c r="C44" i="1"/>
  <c r="J44" i="2" l="1"/>
  <c r="J45" i="1"/>
  <c r="C45" i="1"/>
  <c r="E44" i="1"/>
  <c r="I44" i="1"/>
  <c r="G45" i="1"/>
  <c r="M44" i="1"/>
  <c r="K45" i="1"/>
  <c r="J45" i="2"/>
  <c r="K44" i="2"/>
  <c r="M27" i="2" s="1"/>
  <c r="L44" i="1"/>
  <c r="F44" i="3" s="1"/>
  <c r="H44" i="1"/>
  <c r="D44" i="3" s="1"/>
  <c r="G44" i="2"/>
  <c r="B45" i="2"/>
  <c r="B44" i="2"/>
  <c r="D22" i="2"/>
  <c r="C22" i="3" s="1"/>
  <c r="F45" i="2"/>
  <c r="F44" i="2"/>
  <c r="H8" i="2"/>
  <c r="E8" i="3" s="1"/>
  <c r="D44" i="1"/>
  <c r="B44" i="3" s="1"/>
  <c r="C44" i="2"/>
  <c r="M45" i="1" l="1"/>
  <c r="L45" i="1"/>
  <c r="I45" i="1"/>
  <c r="H45" i="1"/>
  <c r="E45" i="1"/>
  <c r="D45" i="1"/>
  <c r="M38" i="2"/>
  <c r="M31" i="2"/>
  <c r="M36" i="2"/>
  <c r="M24" i="2"/>
  <c r="M18" i="2"/>
  <c r="M11" i="2"/>
  <c r="M33" i="2"/>
  <c r="M44" i="2"/>
  <c r="L44" i="2"/>
  <c r="G44" i="3" s="1"/>
  <c r="M41" i="2"/>
  <c r="M8" i="2"/>
  <c r="M16" i="2"/>
  <c r="M26" i="2"/>
  <c r="M20" i="2"/>
  <c r="M19" i="2"/>
  <c r="M22" i="2"/>
  <c r="M21" i="2"/>
  <c r="M17" i="2"/>
  <c r="M25" i="2"/>
  <c r="M10" i="2"/>
  <c r="M39" i="2"/>
  <c r="M29" i="2"/>
  <c r="M40" i="2"/>
  <c r="M23" i="2"/>
  <c r="M32" i="2"/>
  <c r="M9" i="2"/>
  <c r="M12" i="2"/>
  <c r="M28" i="2"/>
  <c r="M34" i="2"/>
  <c r="M15" i="2"/>
  <c r="M30" i="2"/>
  <c r="M13" i="2"/>
  <c r="M43" i="2"/>
  <c r="M37" i="2"/>
  <c r="M14" i="2"/>
  <c r="M35" i="2"/>
  <c r="M42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41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41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<sst xmlns="http://schemas.openxmlformats.org/spreadsheetml/2006/main" count="425" uniqueCount="228">
  <si>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</si>
  <si>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</si>
  <si>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</si>
  <si>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</si>
  <si>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</si>
  <si>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</si>
  <si>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</si>
  <si>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</si>
  <si>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</si>
  <si>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</si>
  <si>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</si>
  <si>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</si>
  <si>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</si>
  <si>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</si>
  <si>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</si>
  <si>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</si>
  <si>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</si>
  <si>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</si>
  <si>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</si>
  <si>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</si>
  <si>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</si>
  <si>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</si>
  <si>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</si>
  <si>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</si>
  <si>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</si>
  <si>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</si>
  <si>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</si>
  <si>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</si>
  <si>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</si>
  <si>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</si>
  <si>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</si>
  <si>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</si>
  <si>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</si>
  <si>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</si>
  <si>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</si>
  <si>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</si>
  <si>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</si>
  <si>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</si>
  <si>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</si>
  <si>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</si>
  <si>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</si>
  <si>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</si>
  <si>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</si>
  <si>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</si>
  <si>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</si>
  <si>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</si>
  <si>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</si>
  <si>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</si>
  <si>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</si>
  <si>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</si>
  <si>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</si>
  <si>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</si>
  <si>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</si>
  <si>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</si>
  <si>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</si>
  <si>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</si>
  <si>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</si>
  <si>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</si>
  <si>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</si>
  <si>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</si>
  <si>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</si>
  <si>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</si>
  <si>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</si>
  <si>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</si>
  <si>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</si>
  <si>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</si>
  <si>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</si>
  <si>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</si>
  <si>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</si>
  <si>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</si>
  <si>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</si>
  <si>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</si>
  <si>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</si>
  <si>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</si>
  <si>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</si>
  <si>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</si>
  <si>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</si>
  <si>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</si>
  <si>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</si>
  <si>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</si>
  <si>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</si>
  <si>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</si>
  <si>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</si>
  <si>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</si>
  <si>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</si>
  <si>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</si>
  <si>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</si>
  <si>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</si>
  <si>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</si>
  <si>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</si>
  <si>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</si>
  <si>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</si>
  <si>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</si>
  <si>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</si>
  <si>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</si>
  <si>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</si>
  <si>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</si>
  <si>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</si>
  <si>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</si>
  <si>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</si>
  <si>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</si>
  <si>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</si>
  <si>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</si>
  <si>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</si>
  <si>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</si>
  <si>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</si>
  <si>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</si>
  <si>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</si>
  <si>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</si>
  <si>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</si>
  <si>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</si>
  <si>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</si>
  <si>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</si>
  <si>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</si>
  <si>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</si>
  <si>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</si>
  <si>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1 Mart - 31 Mart</t>
  </si>
  <si>
    <t>1 Nisan - 31 Mart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</si>
  <si>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</si>
  <si>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</si>
  <si>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</si>
  <si>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</si>
  <si>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</si>
  <si>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</si>
  <si>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OCAK - MART (2024/2023)</t>
  </si>
  <si>
    <t>MART  (2024/2023)</t>
  </si>
  <si>
    <t>1 - 31 MART İHRACAT RAKAMLARI</t>
  </si>
  <si>
    <t xml:space="preserve">SEKTÖREL BAZDA İHRACAT RAKAMLARI -1.000 $ </t>
  </si>
  <si>
    <t>1 - 31 MART</t>
  </si>
  <si>
    <t>1 OCAK  -  31 MART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</si>
  <si>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</si>
  <si>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</si>
  <si>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</si>
  <si>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</si>
  <si>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</si>
  <si>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</si>
  <si>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</si>
  <si>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</si>
  <si>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</si>
  <si>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</si>
  <si>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</si>
  <si>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</si>
  <si>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</si>
  <si>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</si>
  <si>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</si>
  <si>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</si>
  <si>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</si>
  <si>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</si>
  <si>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</si>
  <si>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</si>
  <si>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</si>
  <si>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</si>
  <si>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</si>
  <si>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</si>
  <si>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</si>
  <si>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</si>
  <si>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</si>
  <si>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</si>
  <si>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</si>
  <si>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2023  1 - 31 MART</t>
  </si>
  <si>
    <t>2024  1 - 31 MART</t>
  </si>
  <si>
    <t>MARŞAL ADALARI</t>
  </si>
  <si>
    <t>DOMİNİK</t>
  </si>
  <si>
    <t>ORTA AFRİKA CUMHURİYETİ</t>
  </si>
  <si>
    <t>MALDİVLER</t>
  </si>
  <si>
    <t>BATI ANADOLU SERBEST BÖLGESİ</t>
  </si>
  <si>
    <t>ERİTRE</t>
  </si>
  <si>
    <t>MAKAO</t>
  </si>
  <si>
    <t>TÜBİTAK MAM TEKNOLOJİ SERBEST BÖLGESİ</t>
  </si>
  <si>
    <t>VANUATU</t>
  </si>
  <si>
    <t>TONGA</t>
  </si>
  <si>
    <t>ALMANYA</t>
  </si>
  <si>
    <t>İTALYA</t>
  </si>
  <si>
    <t>ABD</t>
  </si>
  <si>
    <t>BİRLEŞİK KRALLIK</t>
  </si>
  <si>
    <t>IRAK</t>
  </si>
  <si>
    <t>HOLLANDA</t>
  </si>
  <si>
    <t>FRANSA</t>
  </si>
  <si>
    <t>İSPANYA</t>
  </si>
  <si>
    <t>ROMANYA</t>
  </si>
  <si>
    <t>RUSYA FEDERASYONU</t>
  </si>
  <si>
    <t>İSTANBUL</t>
  </si>
  <si>
    <t>KOCAELI</t>
  </si>
  <si>
    <t>BURSA</t>
  </si>
  <si>
    <t>İZMIR</t>
  </si>
  <si>
    <t>ANKARA</t>
  </si>
  <si>
    <t>GAZIANTEP</t>
  </si>
  <si>
    <t>MANISA</t>
  </si>
  <si>
    <t>SAKARYA</t>
  </si>
  <si>
    <t>DENIZLI</t>
  </si>
  <si>
    <t>HATAY</t>
  </si>
  <si>
    <t>YALOVA</t>
  </si>
  <si>
    <t>KASTAMONU</t>
  </si>
  <si>
    <t>MUŞ</t>
  </si>
  <si>
    <t>ERZURUM</t>
  </si>
  <si>
    <t>RIZE</t>
  </si>
  <si>
    <t>ÇORUM</t>
  </si>
  <si>
    <t>ERZINCAN</t>
  </si>
  <si>
    <t>GIRESUN</t>
  </si>
  <si>
    <t>IĞDIR</t>
  </si>
  <si>
    <t>İMMİB</t>
  </si>
  <si>
    <t>UİB</t>
  </si>
  <si>
    <t>OAİB</t>
  </si>
  <si>
    <t>İTKİB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</si>
  <si>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</si>
  <si>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</si>
  <si>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</si>
  <si>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</si>
  <si>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</si>
  <si>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</si>
  <si>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</si>
  <si>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</si>
  <si>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</si>
  <si>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HİZMET</t>
  </si>
  <si>
    <t>POLONYA</t>
  </si>
  <si>
    <t>İSRAİL</t>
  </si>
  <si>
    <t>BELÇİKA</t>
  </si>
  <si>
    <t>BAE</t>
  </si>
  <si>
    <t>BULGARİSTAN</t>
  </si>
  <si>
    <t>MISIR</t>
  </si>
  <si>
    <t>SUUDİ ARABİSTAN</t>
  </si>
  <si>
    <t>FAS</t>
  </si>
  <si>
    <t>ÇİN</t>
  </si>
  <si>
    <t>UKRAYNA</t>
  </si>
  <si>
    <t>İhracatçı Birlikleri Kaydından Muaf İhracat ile Antrepo ve Serbest Bölgeler Farkı</t>
  </si>
  <si>
    <t>GENEL İHRACAT TOPLAMI</t>
  </si>
  <si>
    <t>-</t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</si>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</sst>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sz val="16"/>
      <color theme="1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8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2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3" fillId="0" borderId="21" xfId="0" applyNumberFormat="1" applyFont="1" applyFill="1" applyBorder="1" applyAlignment="1">
      <alignment horizontal="right"/>
    </xf>
  </cellXfs>
  <cellStyles count="338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 6" xfId="337" xr:uid="{00000000-0005-0000-0000-0000FF000000}"/>
    <cellStyle name="Normal_MAYIS_2009_İHRACAT_RAKAMLARI" xfId="2" xr:uid="{00000000-0005-0000-0000-000000010000}"/>
    <cellStyle name="Not 2" xfId="132" xr:uid="{00000000-0005-0000-0000-000001010000}"/>
    <cellStyle name="Not 3" xfId="295" xr:uid="{00000000-0005-0000-0000-000002010000}"/>
    <cellStyle name="Note 2" xfId="133" xr:uid="{00000000-0005-0000-0000-000003010000}"/>
    <cellStyle name="Note 2 2" xfId="134" xr:uid="{00000000-0005-0000-0000-000004010000}"/>
    <cellStyle name="Note 2 2 2" xfId="135" xr:uid="{00000000-0005-0000-0000-000005010000}"/>
    <cellStyle name="Note 2 2 2 2" xfId="136" xr:uid="{00000000-0005-0000-0000-000006010000}"/>
    <cellStyle name="Note 2 2 2 2 2" xfId="296" xr:uid="{00000000-0005-0000-0000-000007010000}"/>
    <cellStyle name="Note 2 2 2 3" xfId="297" xr:uid="{00000000-0005-0000-0000-000008010000}"/>
    <cellStyle name="Note 2 2 3" xfId="137" xr:uid="{00000000-0005-0000-0000-000009010000}"/>
    <cellStyle name="Note 2 2 3 2" xfId="138" xr:uid="{00000000-0005-0000-0000-00000A010000}"/>
    <cellStyle name="Note 2 2 3 2 2" xfId="139" xr:uid="{00000000-0005-0000-0000-00000B010000}"/>
    <cellStyle name="Note 2 2 3 2 2 2" xfId="298" xr:uid="{00000000-0005-0000-0000-00000C010000}"/>
    <cellStyle name="Note 2 2 3 2 3" xfId="299" xr:uid="{00000000-0005-0000-0000-00000D010000}"/>
    <cellStyle name="Note 2 2 3 3" xfId="140" xr:uid="{00000000-0005-0000-0000-00000E010000}"/>
    <cellStyle name="Note 2 2 3 3 2" xfId="141" xr:uid="{00000000-0005-0000-0000-00000F010000}"/>
    <cellStyle name="Note 2 2 3 3 2 2" xfId="300" xr:uid="{00000000-0005-0000-0000-000010010000}"/>
    <cellStyle name="Note 2 2 3 3 3" xfId="301" xr:uid="{00000000-0005-0000-0000-000011010000}"/>
    <cellStyle name="Note 2 2 3 4" xfId="302" xr:uid="{00000000-0005-0000-0000-000012010000}"/>
    <cellStyle name="Note 2 2 4" xfId="142" xr:uid="{00000000-0005-0000-0000-000013010000}"/>
    <cellStyle name="Note 2 2 4 2" xfId="143" xr:uid="{00000000-0005-0000-0000-000014010000}"/>
    <cellStyle name="Note 2 2 4 2 2" xfId="303" xr:uid="{00000000-0005-0000-0000-000015010000}"/>
    <cellStyle name="Note 2 2 4 3" xfId="304" xr:uid="{00000000-0005-0000-0000-000016010000}"/>
    <cellStyle name="Note 2 2 5" xfId="305" xr:uid="{00000000-0005-0000-0000-000017010000}"/>
    <cellStyle name="Note 2 2 6" xfId="306" xr:uid="{00000000-0005-0000-0000-000018010000}"/>
    <cellStyle name="Note 2 3" xfId="144" xr:uid="{00000000-0005-0000-0000-000019010000}"/>
    <cellStyle name="Note 2 3 2" xfId="145" xr:uid="{00000000-0005-0000-0000-00001A010000}"/>
    <cellStyle name="Note 2 3 2 2" xfId="146" xr:uid="{00000000-0005-0000-0000-00001B010000}"/>
    <cellStyle name="Note 2 3 2 2 2" xfId="307" xr:uid="{00000000-0005-0000-0000-00001C010000}"/>
    <cellStyle name="Note 2 3 2 3" xfId="308" xr:uid="{00000000-0005-0000-0000-00001D010000}"/>
    <cellStyle name="Note 2 3 3" xfId="147" xr:uid="{00000000-0005-0000-0000-00001E010000}"/>
    <cellStyle name="Note 2 3 3 2" xfId="148" xr:uid="{00000000-0005-0000-0000-00001F010000}"/>
    <cellStyle name="Note 2 3 3 2 2" xfId="309" xr:uid="{00000000-0005-0000-0000-000020010000}"/>
    <cellStyle name="Note 2 3 3 3" xfId="310" xr:uid="{00000000-0005-0000-0000-000021010000}"/>
    <cellStyle name="Note 2 3 4" xfId="311" xr:uid="{00000000-0005-0000-0000-000022010000}"/>
    <cellStyle name="Note 2 4" xfId="149" xr:uid="{00000000-0005-0000-0000-000023010000}"/>
    <cellStyle name="Note 2 4 2" xfId="150" xr:uid="{00000000-0005-0000-0000-000024010000}"/>
    <cellStyle name="Note 2 4 2 2" xfId="312" xr:uid="{00000000-0005-0000-0000-000025010000}"/>
    <cellStyle name="Note 2 4 3" xfId="313" xr:uid="{00000000-0005-0000-0000-000026010000}"/>
    <cellStyle name="Note 2 5" xfId="314" xr:uid="{00000000-0005-0000-0000-000027010000}"/>
    <cellStyle name="Note 3" xfId="151" xr:uid="{00000000-0005-0000-0000-000028010000}"/>
    <cellStyle name="Note 3 2" xfId="315" xr:uid="{00000000-0005-0000-0000-000029010000}"/>
    <cellStyle name="Nötr 2" xfId="316" xr:uid="{00000000-0005-0000-0000-00002A010000}"/>
    <cellStyle name="Output" xfId="152" xr:uid="{00000000-0005-0000-0000-00002B010000}"/>
    <cellStyle name="Output 2" xfId="153" xr:uid="{00000000-0005-0000-0000-00002C010000}"/>
    <cellStyle name="Output 2 2" xfId="154" xr:uid="{00000000-0005-0000-0000-00002D010000}"/>
    <cellStyle name="Output 2 2 2" xfId="317" xr:uid="{00000000-0005-0000-0000-00002E010000}"/>
    <cellStyle name="Output 2 3" xfId="318" xr:uid="{00000000-0005-0000-0000-00002F010000}"/>
    <cellStyle name="Output 3" xfId="319" xr:uid="{00000000-0005-0000-0000-000030010000}"/>
    <cellStyle name="Percent 2" xfId="155" xr:uid="{00000000-0005-0000-0000-000031010000}"/>
    <cellStyle name="Percent 2 2" xfId="156" xr:uid="{00000000-0005-0000-0000-000032010000}"/>
    <cellStyle name="Percent 2 2 2" xfId="320" xr:uid="{00000000-0005-0000-0000-000033010000}"/>
    <cellStyle name="Percent 2 3" xfId="321" xr:uid="{00000000-0005-0000-0000-000034010000}"/>
    <cellStyle name="Percent 3" xfId="157" xr:uid="{00000000-0005-0000-0000-000035010000}"/>
    <cellStyle name="Percent 3 2" xfId="322" xr:uid="{00000000-0005-0000-0000-000036010000}"/>
    <cellStyle name="Title" xfId="158" xr:uid="{00000000-0005-0000-0000-000037010000}"/>
    <cellStyle name="Title 2" xfId="159" xr:uid="{00000000-0005-0000-0000-000038010000}"/>
    <cellStyle name="Toplam 2" xfId="160" xr:uid="{00000000-0005-0000-0000-000039010000}"/>
    <cellStyle name="Total" xfId="161" xr:uid="{00000000-0005-0000-0000-00003A010000}"/>
    <cellStyle name="Total 2" xfId="162" xr:uid="{00000000-0005-0000-0000-00003B010000}"/>
    <cellStyle name="Total 2 2" xfId="163" xr:uid="{00000000-0005-0000-0000-00003C010000}"/>
    <cellStyle name="Total 2 2 2" xfId="323" xr:uid="{00000000-0005-0000-0000-00003D010000}"/>
    <cellStyle name="Total 2 3" xfId="324" xr:uid="{00000000-0005-0000-0000-00003E010000}"/>
    <cellStyle name="Total 3" xfId="325" xr:uid="{00000000-0005-0000-0000-00003F010000}"/>
    <cellStyle name="Uyarı Metni 2" xfId="164" xr:uid="{00000000-0005-0000-0000-000040010000}"/>
    <cellStyle name="Virgül 2" xfId="165" xr:uid="{00000000-0005-0000-0000-000042010000}"/>
    <cellStyle name="Virgül 3" xfId="326" xr:uid="{00000000-0005-0000-0000-000043010000}"/>
    <cellStyle name="Vurgu1 2" xfId="327" xr:uid="{00000000-0005-0000-0000-000044010000}"/>
    <cellStyle name="Vurgu2 2" xfId="328" xr:uid="{00000000-0005-0000-0000-000045010000}"/>
    <cellStyle name="Vurgu3 2" xfId="329" xr:uid="{00000000-0005-0000-0000-000046010000}"/>
    <cellStyle name="Vurgu4 2" xfId="330" xr:uid="{00000000-0005-0000-0000-000047010000}"/>
    <cellStyle name="Vurgu5 2" xfId="331" xr:uid="{00000000-0005-0000-0000-000048010000}"/>
    <cellStyle name="Vurgu6 2" xfId="332" xr:uid="{00000000-0005-0000-0000-000049010000}"/>
    <cellStyle name="Warning Text" xfId="166" xr:uid="{00000000-0005-0000-0000-00004A010000}"/>
    <cellStyle name="Warning Text 2" xfId="167" xr:uid="{00000000-0005-0000-0000-00004B010000}"/>
    <cellStyle name="Warning Text 2 2" xfId="168" xr:uid="{00000000-0005-0000-0000-00004C010000}"/>
    <cellStyle name="Warning Text 2 2 2" xfId="333" xr:uid="{00000000-0005-0000-0000-00004D010000}"/>
    <cellStyle name="Warning Text 2 3" xfId="334" xr:uid="{00000000-0005-0000-0000-00004E010000}"/>
    <cellStyle name="Warning Text 3" xfId="335" xr:uid="{00000000-0005-0000-0000-00004F010000}"/>
    <cellStyle name="Yüzde 2" xfId="169" xr:uid="{00000000-0005-0000-0000-000050010000}"/>
    <cellStyle name="Yüzde 3" xfId="170" xr:uid="{00000000-0005-0000-0000-000051010000}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13608016.57002</c:v>
                </c:pt>
                <c:pt idx="1">
                  <c:v>13456553.238149999</c:v>
                </c:pt>
                <c:pt idx="2">
                  <c:v>17175001.65808</c:v>
                </c:pt>
                <c:pt idx="3">
                  <c:v>13784205.087719999</c:v>
                </c:pt>
                <c:pt idx="4">
                  <c:v>15339538.957679996</c:v>
                </c:pt>
                <c:pt idx="5">
                  <c:v>14880260.192220001</c:v>
                </c:pt>
                <c:pt idx="6">
                  <c:v>13987350.599659998</c:v>
                </c:pt>
                <c:pt idx="7">
                  <c:v>15150276.432660002</c:v>
                </c:pt>
                <c:pt idx="8">
                  <c:v>15634734.829759996</c:v>
                </c:pt>
                <c:pt idx="9">
                  <c:v>15771610.4717</c:v>
                </c:pt>
                <c:pt idx="10">
                  <c:v>16118286.076640001</c:v>
                </c:pt>
                <c:pt idx="11">
                  <c:v>15769846.979959998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13623248.522389997</c:v>
                </c:pt>
                <c:pt idx="1">
                  <c:v>14898321.807090003</c:v>
                </c:pt>
                <c:pt idx="2">
                  <c:v>16238178.480829997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160815.38729000001</c:v>
                </c:pt>
                <c:pt idx="1">
                  <c:v>177921.98069999999</c:v>
                </c:pt>
                <c:pt idx="2">
                  <c:v>158902.47451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127494.39947999999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119572.7738</c:v>
                </c:pt>
                <c:pt idx="5">
                  <c:v>111353.50995000001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134690.41097999999</c:v>
                </c:pt>
                <c:pt idx="9">
                  <c:v>183381.50839999999</c:v>
                </c:pt>
                <c:pt idx="10">
                  <c:v>181244.59732</c:v>
                </c:pt>
                <c:pt idx="11">
                  <c:v>169279.8762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206548.46452000001</c:v>
                </c:pt>
                <c:pt idx="1">
                  <c:v>197244.80945</c:v>
                </c:pt>
                <c:pt idx="2">
                  <c:v>202248.13609000001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124195.91894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151375.80962000001</c:v>
                </c:pt>
                <c:pt idx="9">
                  <c:v>204707.87202000001</c:v>
                </c:pt>
                <c:pt idx="10">
                  <c:v>212937.79029999999</c:v>
                </c:pt>
                <c:pt idx="11">
                  <c:v>239179.10990000001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83462.100699999995</c:v>
                </c:pt>
                <c:pt idx="1">
                  <c:v>82778.055030000003</c:v>
                </c:pt>
                <c:pt idx="2">
                  <c:v>78789.988410000005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42495.028660000004</c:v>
                </c:pt>
                <c:pt idx="8">
                  <c:v>53857.130770000003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54095.50477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83693.132270000002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13989.347030000001</c:v>
                </c:pt>
                <c:pt idx="1">
                  <c:v>17468.420470000001</c:v>
                </c:pt>
                <c:pt idx="2">
                  <c:v>17609.015810000001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356371.33640999999</c:v>
                </c:pt>
                <c:pt idx="1">
                  <c:v>311775.28018</c:v>
                </c:pt>
                <c:pt idx="2">
                  <c:v>302707.27455999999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293762.87426999997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306943.13406000001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602034.02653999999</c:v>
                </c:pt>
                <c:pt idx="1">
                  <c:v>653266.24166000006</c:v>
                </c:pt>
                <c:pt idx="2">
                  <c:v>678675.06938999996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623141.13526999997</c:v>
                </c:pt>
                <c:pt idx="1">
                  <c:v>575841.30232999998</c:v>
                </c:pt>
                <c:pt idx="2">
                  <c:v>758490.48866000003</c:v>
                </c:pt>
                <c:pt idx="3">
                  <c:v>626701.69383</c:v>
                </c:pt>
                <c:pt idx="4">
                  <c:v>729123.10991999996</c:v>
                </c:pt>
                <c:pt idx="5">
                  <c:v>664169.18478999997</c:v>
                </c:pt>
                <c:pt idx="6">
                  <c:v>607001.97586999997</c:v>
                </c:pt>
                <c:pt idx="7">
                  <c:v>677202.44068999996</c:v>
                </c:pt>
                <c:pt idx="8">
                  <c:v>679550.40535999998</c:v>
                </c:pt>
                <c:pt idx="9">
                  <c:v>676214.77251000004</c:v>
                </c:pt>
                <c:pt idx="10">
                  <c:v>686913.14882999996</c:v>
                </c:pt>
                <c:pt idx="11">
                  <c:v>674621.66446999996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784897.44576000003</c:v>
                </c:pt>
                <c:pt idx="1">
                  <c:v>811696.55023000005</c:v>
                </c:pt>
                <c:pt idx="2">
                  <c:v>817997.31131999998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815743.94761999999</c:v>
                </c:pt>
                <c:pt idx="1">
                  <c:v>714627.20478999999</c:v>
                </c:pt>
                <c:pt idx="2">
                  <c:v>899959.10395999998</c:v>
                </c:pt>
                <c:pt idx="3">
                  <c:v>756466.32071</c:v>
                </c:pt>
                <c:pt idx="4">
                  <c:v>846716.73268000002</c:v>
                </c:pt>
                <c:pt idx="5">
                  <c:v>768961.32241000002</c:v>
                </c:pt>
                <c:pt idx="6">
                  <c:v>694231.58323999995</c:v>
                </c:pt>
                <c:pt idx="7">
                  <c:v>781575.67104000004</c:v>
                </c:pt>
                <c:pt idx="8">
                  <c:v>870451.76968999999</c:v>
                </c:pt>
                <c:pt idx="9">
                  <c:v>839519.91379000002</c:v>
                </c:pt>
                <c:pt idx="10">
                  <c:v>801167.92371999996</c:v>
                </c:pt>
                <c:pt idx="11">
                  <c:v>763228.24129999999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120366.47951999999</c:v>
                </c:pt>
                <c:pt idx="1">
                  <c:v>142983.12413000001</c:v>
                </c:pt>
                <c:pt idx="2">
                  <c:v>146183.59825000001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177698.30575</c:v>
                </c:pt>
                <c:pt idx="1">
                  <c:v>171492.26496</c:v>
                </c:pt>
                <c:pt idx="2">
                  <c:v>219446.72381</c:v>
                </c:pt>
                <c:pt idx="3">
                  <c:v>145998.42754</c:v>
                </c:pt>
                <c:pt idx="4">
                  <c:v>149247.91656000001</c:v>
                </c:pt>
                <c:pt idx="5">
                  <c:v>160214.95900999999</c:v>
                </c:pt>
                <c:pt idx="6">
                  <c:v>134405.81017000001</c:v>
                </c:pt>
                <c:pt idx="7">
                  <c:v>167536.67124</c:v>
                </c:pt>
                <c:pt idx="8">
                  <c:v>158965.25182999999</c:v>
                </c:pt>
                <c:pt idx="9">
                  <c:v>134586.52721</c:v>
                </c:pt>
                <c:pt idx="10">
                  <c:v>123857.13400000001</c:v>
                </c:pt>
                <c:pt idx="11">
                  <c:v>115761.05093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238993.44304000001</c:v>
                </c:pt>
                <c:pt idx="1">
                  <c:v>260304.47888000001</c:v>
                </c:pt>
                <c:pt idx="2">
                  <c:v>247264.43638999999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209098.85094999999</c:v>
                </c:pt>
                <c:pt idx="1">
                  <c:v>131392.83893999999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233922.95730000001</c:v>
                </c:pt>
                <c:pt idx="8">
                  <c:v>255929.77212000001</c:v>
                </c:pt>
                <c:pt idx="9">
                  <c:v>274630.67119999998</c:v>
                </c:pt>
                <c:pt idx="10">
                  <c:v>266913.6311</c:v>
                </c:pt>
                <c:pt idx="11">
                  <c:v>255502.71476999999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498694.73050000001</c:v>
                </c:pt>
                <c:pt idx="10">
                  <c:v>480939.20552000002</c:v>
                </c:pt>
                <c:pt idx="11">
                  <c:v>506729.60285000002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445698.25844000001</c:v>
                </c:pt>
                <c:pt idx="1">
                  <c:v>452328.74540999997</c:v>
                </c:pt>
                <c:pt idx="2">
                  <c:v>502217.79434000002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2361529.4776599999</c:v>
                </c:pt>
                <c:pt idx="1">
                  <c:v>2612780.0908300001</c:v>
                </c:pt>
                <c:pt idx="2">
                  <c:v>3044790.4391700001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2300484.4900600002</c:v>
                </c:pt>
                <c:pt idx="1">
                  <c:v>2263014.0898199999</c:v>
                </c:pt>
                <c:pt idx="2">
                  <c:v>2881669.3517700001</c:v>
                </c:pt>
                <c:pt idx="3">
                  <c:v>2382891.7281399998</c:v>
                </c:pt>
                <c:pt idx="4">
                  <c:v>2440280.8438300001</c:v>
                </c:pt>
                <c:pt idx="5">
                  <c:v>2385229.91334</c:v>
                </c:pt>
                <c:pt idx="6">
                  <c:v>2173860.3588299998</c:v>
                </c:pt>
                <c:pt idx="7">
                  <c:v>2660723.35255</c:v>
                </c:pt>
                <c:pt idx="8">
                  <c:v>2774974.48422</c:v>
                </c:pt>
                <c:pt idx="9">
                  <c:v>2685888.2350599999</c:v>
                </c:pt>
                <c:pt idx="10">
                  <c:v>2850965.7618499999</c:v>
                </c:pt>
                <c:pt idx="11">
                  <c:v>2708933.0290399999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823977.97028000001</c:v>
                </c:pt>
                <c:pt idx="1">
                  <c:v>911096.40138000005</c:v>
                </c:pt>
                <c:pt idx="2">
                  <c:v>1029815.6508600001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841061.35543999996</c:v>
                </c:pt>
                <c:pt idx="1">
                  <c:v>847876.99143000005</c:v>
                </c:pt>
                <c:pt idx="2">
                  <c:v>1050018.6388600001</c:v>
                </c:pt>
                <c:pt idx="3">
                  <c:v>882570.30371999997</c:v>
                </c:pt>
                <c:pt idx="4">
                  <c:v>922088.90459000005</c:v>
                </c:pt>
                <c:pt idx="5">
                  <c:v>975661.79876999999</c:v>
                </c:pt>
                <c:pt idx="6">
                  <c:v>831420.18131999997</c:v>
                </c:pt>
                <c:pt idx="7">
                  <c:v>972053.76729999995</c:v>
                </c:pt>
                <c:pt idx="8">
                  <c:v>1006407.50215</c:v>
                </c:pt>
                <c:pt idx="9">
                  <c:v>995327.87771999999</c:v>
                </c:pt>
                <c:pt idx="10">
                  <c:v>1016339.88114</c:v>
                </c:pt>
                <c:pt idx="11">
                  <c:v>990708.43458999996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2778025.4043399999</c:v>
                </c:pt>
                <c:pt idx="1">
                  <c:v>3129884.1789500001</c:v>
                </c:pt>
                <c:pt idx="2">
                  <c:v>3224521.1264999998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2711827.9585500001</c:v>
                </c:pt>
                <c:pt idx="1">
                  <c:v>2610306.6373399999</c:v>
                </c:pt>
                <c:pt idx="2">
                  <c:v>3284632.1357999998</c:v>
                </c:pt>
                <c:pt idx="3">
                  <c:v>2690023.9138199999</c:v>
                </c:pt>
                <c:pt idx="4">
                  <c:v>3025825.1525599998</c:v>
                </c:pt>
                <c:pt idx="5">
                  <c:v>2985782.4394399999</c:v>
                </c:pt>
                <c:pt idx="6">
                  <c:v>2722778.5651500002</c:v>
                </c:pt>
                <c:pt idx="7">
                  <c:v>2725318.3656100002</c:v>
                </c:pt>
                <c:pt idx="8">
                  <c:v>2818531.30975</c:v>
                </c:pt>
                <c:pt idx="9">
                  <c:v>3078165.7719100001</c:v>
                </c:pt>
                <c:pt idx="10">
                  <c:v>3167216.90179</c:v>
                </c:pt>
                <c:pt idx="11">
                  <c:v>3171038.0866899998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1208935.9699500001</c:v>
                </c:pt>
                <c:pt idx="1">
                  <c:v>1288322.9619799999</c:v>
                </c:pt>
                <c:pt idx="2">
                  <c:v>1467447.62674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1173372.45523</c:v>
                </c:pt>
                <c:pt idx="1">
                  <c:v>1303073.97896</c:v>
                </c:pt>
                <c:pt idx="2">
                  <c:v>1511131.14059</c:v>
                </c:pt>
                <c:pt idx="3">
                  <c:v>1216084.5846899999</c:v>
                </c:pt>
                <c:pt idx="4">
                  <c:v>1379701.5676899999</c:v>
                </c:pt>
                <c:pt idx="5">
                  <c:v>1337222.1869300001</c:v>
                </c:pt>
                <c:pt idx="6">
                  <c:v>1262297.9795599999</c:v>
                </c:pt>
                <c:pt idx="7">
                  <c:v>1397621.0065599999</c:v>
                </c:pt>
                <c:pt idx="8">
                  <c:v>1397165.03241</c:v>
                </c:pt>
                <c:pt idx="9">
                  <c:v>1409412.4289899999</c:v>
                </c:pt>
                <c:pt idx="10">
                  <c:v>1384590.4547600001</c:v>
                </c:pt>
                <c:pt idx="11">
                  <c:v>1432114.39005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1419661.88735</c:v>
                </c:pt>
                <c:pt idx="1">
                  <c:v>1501344.6265</c:v>
                </c:pt>
                <c:pt idx="2">
                  <c:v>1618456.1022399999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1623708.16221</c:v>
                </c:pt>
                <c:pt idx="1">
                  <c:v>1576659.5777499999</c:v>
                </c:pt>
                <c:pt idx="2">
                  <c:v>1989771.20052</c:v>
                </c:pt>
                <c:pt idx="3">
                  <c:v>1496672.2252700001</c:v>
                </c:pt>
                <c:pt idx="4">
                  <c:v>1647342.1784000001</c:v>
                </c:pt>
                <c:pt idx="5">
                  <c:v>1651347.9883000001</c:v>
                </c:pt>
                <c:pt idx="6">
                  <c:v>1549897.20897</c:v>
                </c:pt>
                <c:pt idx="7">
                  <c:v>1668345.51978</c:v>
                </c:pt>
                <c:pt idx="8">
                  <c:v>1669104.2107599999</c:v>
                </c:pt>
                <c:pt idx="9">
                  <c:v>1493100.44093</c:v>
                </c:pt>
                <c:pt idx="10">
                  <c:v>1429119.98392</c:v>
                </c:pt>
                <c:pt idx="11">
                  <c:v>1450658.7427399999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939340.63242000004</c:v>
                </c:pt>
                <c:pt idx="1">
                  <c:v>984412.59349</c:v>
                </c:pt>
                <c:pt idx="2">
                  <c:v>1081138.0926999999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1050029.54632</c:v>
                </c:pt>
                <c:pt idx="1">
                  <c:v>1000655.37989</c:v>
                </c:pt>
                <c:pt idx="2">
                  <c:v>1224195.9008200001</c:v>
                </c:pt>
                <c:pt idx="3">
                  <c:v>997152.56585999997</c:v>
                </c:pt>
                <c:pt idx="4">
                  <c:v>1142773.9772300001</c:v>
                </c:pt>
                <c:pt idx="5">
                  <c:v>1088847.2949000001</c:v>
                </c:pt>
                <c:pt idx="6">
                  <c:v>987771.83814000001</c:v>
                </c:pt>
                <c:pt idx="7">
                  <c:v>1064739.70144</c:v>
                </c:pt>
                <c:pt idx="8">
                  <c:v>1015957.19333</c:v>
                </c:pt>
                <c:pt idx="9">
                  <c:v>970205.33553000004</c:v>
                </c:pt>
                <c:pt idx="10">
                  <c:v>975248.45423000003</c:v>
                </c:pt>
                <c:pt idx="11">
                  <c:v>949328.48323999997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325171.66396999999</c:v>
                </c:pt>
                <c:pt idx="1">
                  <c:v>352434.07553999999</c:v>
                </c:pt>
                <c:pt idx="2">
                  <c:v>389752.69237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360451.10638999997</c:v>
                </c:pt>
                <c:pt idx="1">
                  <c:v>354124.75868999999</c:v>
                </c:pt>
                <c:pt idx="2">
                  <c:v>438196.80982999998</c:v>
                </c:pt>
                <c:pt idx="3">
                  <c:v>373566.96041</c:v>
                </c:pt>
                <c:pt idx="4">
                  <c:v>450033.32088000001</c:v>
                </c:pt>
                <c:pt idx="5">
                  <c:v>411994.45650999999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363961.78710000002</c:v>
                </c:pt>
                <c:pt idx="10">
                  <c:v>345076.14818000002</c:v>
                </c:pt>
                <c:pt idx="11">
                  <c:v>352088.17478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459069.63939999999</c:v>
                </c:pt>
                <c:pt idx="1">
                  <c:v>481849.95260000002</c:v>
                </c:pt>
                <c:pt idx="2">
                  <c:v>533016.91726000002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414228.29746999999</c:v>
                </c:pt>
                <c:pt idx="1">
                  <c:v>525446.20097000001</c:v>
                </c:pt>
                <c:pt idx="2">
                  <c:v>737508.56022999994</c:v>
                </c:pt>
                <c:pt idx="3">
                  <c:v>477350.15331000002</c:v>
                </c:pt>
                <c:pt idx="4">
                  <c:v>461439.56533000001</c:v>
                </c:pt>
                <c:pt idx="5">
                  <c:v>440692.72146999999</c:v>
                </c:pt>
                <c:pt idx="6">
                  <c:v>496791.71883000003</c:v>
                </c:pt>
                <c:pt idx="7">
                  <c:v>463382.73371</c:v>
                </c:pt>
                <c:pt idx="8">
                  <c:v>698212.79119000002</c:v>
                </c:pt>
                <c:pt idx="9">
                  <c:v>994087.69576999999</c:v>
                </c:pt>
                <c:pt idx="10">
                  <c:v>1248159.7746600001</c:v>
                </c:pt>
                <c:pt idx="11">
                  <c:v>694549.38184000005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1116916.78416</c:v>
                </c:pt>
                <c:pt idx="1">
                  <c:v>1380523.6679499999</c:v>
                </c:pt>
                <c:pt idx="2">
                  <c:v>1486676.30274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1105693.3939499999</c:v>
                </c:pt>
                <c:pt idx="1">
                  <c:v>1056019.7089499999</c:v>
                </c:pt>
                <c:pt idx="2">
                  <c:v>1388525.2110599999</c:v>
                </c:pt>
                <c:pt idx="3">
                  <c:v>1063451.68188</c:v>
                </c:pt>
                <c:pt idx="4">
                  <c:v>1249243.91346</c:v>
                </c:pt>
                <c:pt idx="5">
                  <c:v>1314429.0674399999</c:v>
                </c:pt>
                <c:pt idx="6">
                  <c:v>1145907.9397199999</c:v>
                </c:pt>
                <c:pt idx="7">
                  <c:v>1338819.0747</c:v>
                </c:pt>
                <c:pt idx="8">
                  <c:v>1372092.0693399999</c:v>
                </c:pt>
                <c:pt idx="9">
                  <c:v>1315265.9968900001</c:v>
                </c:pt>
                <c:pt idx="10">
                  <c:v>1162713.3870300001</c:v>
                </c:pt>
                <c:pt idx="11">
                  <c:v>1347569.91554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445698.25844000001</c:v>
                </c:pt>
                <c:pt idx="1">
                  <c:v>452328.74540999997</c:v>
                </c:pt>
                <c:pt idx="2">
                  <c:v>502217.79434000002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482339.12163000001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487056.12173999997</c:v>
                </c:pt>
                <c:pt idx="9">
                  <c:v>498694.73050000001</c:v>
                </c:pt>
                <c:pt idx="10">
                  <c:v>480939.20552000002</c:v>
                </c:pt>
                <c:pt idx="11">
                  <c:v>506729.60285000002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19311429.91</c:v>
                </c:pt>
                <c:pt idx="1">
                  <c:v>18559188.93</c:v>
                </c:pt>
                <c:pt idx="2">
                  <c:v>23547898.91</c:v>
                </c:pt>
                <c:pt idx="3">
                  <c:v>19244843.780000001</c:v>
                </c:pt>
                <c:pt idx="4">
                  <c:v>21620503.739999998</c:v>
                </c:pt>
                <c:pt idx="5">
                  <c:v>20761746.77</c:v>
                </c:pt>
                <c:pt idx="6">
                  <c:v>19772004.620000001</c:v>
                </c:pt>
                <c:pt idx="7">
                  <c:v>21544309.359999999</c:v>
                </c:pt>
                <c:pt idx="8">
                  <c:v>22400263.359999999</c:v>
                </c:pt>
                <c:pt idx="9">
                  <c:v>22783234.289999999</c:v>
                </c:pt>
                <c:pt idx="10">
                  <c:v>22942592.050000001</c:v>
                </c:pt>
                <c:pt idx="11">
                  <c:v>22952764.190000001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ser>
          <c:idx val="1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'2002_2024_AYLIK_IHR'!$C$84:$N$84</c:f>
              <c:numCache>
                <c:formatCode>#,##0</c:formatCode>
                <c:ptCount val="12"/>
                <c:pt idx="0">
                  <c:v>19996007.98</c:v>
                </c:pt>
                <c:pt idx="1">
                  <c:v>21081962.52</c:v>
                </c:pt>
                <c:pt idx="2">
                  <c:v>22578247.463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167294.1287</c:v>
                </c:pt>
                <c:pt idx="1">
                  <c:v>141289.65002</c:v>
                </c:pt>
                <c:pt idx="2">
                  <c:v>143605.67011000001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108585.76742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330243.94303000002</c:v>
                </c:pt>
                <c:pt idx="1">
                  <c:v>301661.03843999997</c:v>
                </c:pt>
                <c:pt idx="2">
                  <c:v>370654.26711000002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287110.67463999998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549934.81740000006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509992.53152000002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548823.65281</c:v>
                </c:pt>
                <c:pt idx="1">
                  <c:v>597738.41616999998</c:v>
                </c:pt>
                <c:pt idx="2">
                  <c:v>636858.24707000004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565764.92171000002</c:v>
                </c:pt>
                <c:pt idx="2">
                  <c:v>673501.22571999999</c:v>
                </c:pt>
                <c:pt idx="3">
                  <c:v>560370.64815000002</c:v>
                </c:pt>
                <c:pt idx="4">
                  <c:v>637561.98404999997</c:v>
                </c:pt>
                <c:pt idx="5">
                  <c:v>616429.88593999995</c:v>
                </c:pt>
                <c:pt idx="6">
                  <c:v>568935.36425999994</c:v>
                </c:pt>
                <c:pt idx="7">
                  <c:v>600924.61531999998</c:v>
                </c:pt>
                <c:pt idx="8">
                  <c:v>604739.75008999999</c:v>
                </c:pt>
                <c:pt idx="9">
                  <c:v>610501.43940999999</c:v>
                </c:pt>
                <c:pt idx="10">
                  <c:v>605877.48130999994</c:v>
                </c:pt>
                <c:pt idx="11">
                  <c:v>597363.36377000005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2858967.7423999994</c:v>
                </c:pt>
                <c:pt idx="1">
                  <c:v>2543478.4411900002</c:v>
                </c:pt>
                <c:pt idx="2">
                  <c:v>3180656.65386</c:v>
                </c:pt>
                <c:pt idx="3">
                  <c:v>2551861.4953000005</c:v>
                </c:pt>
                <c:pt idx="4">
                  <c:v>2885089.6746100001</c:v>
                </c:pt>
                <c:pt idx="5">
                  <c:v>2566576.78559</c:v>
                </c:pt>
                <c:pt idx="6">
                  <c:v>2782096.5154900001</c:v>
                </c:pt>
                <c:pt idx="7">
                  <c:v>2802679.9532399997</c:v>
                </c:pt>
                <c:pt idx="8">
                  <c:v>3025104.3103799997</c:v>
                </c:pt>
                <c:pt idx="9">
                  <c:v>3218945.2115399996</c:v>
                </c:pt>
                <c:pt idx="10">
                  <c:v>3320679.844</c:v>
                </c:pt>
                <c:pt idx="11">
                  <c:v>3365838.01559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3113248.7683299999</c:v>
                </c:pt>
                <c:pt idx="1">
                  <c:v>3119984.8164499998</c:v>
                </c:pt>
                <c:pt idx="2">
                  <c:v>3087472.3539199997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19311429.91</c:v>
                </c:pt>
                <c:pt idx="1">
                  <c:v>18559188.93</c:v>
                </c:pt>
                <c:pt idx="2">
                  <c:v>23547898.91</c:v>
                </c:pt>
                <c:pt idx="3">
                  <c:v>19244843.780000001</c:v>
                </c:pt>
                <c:pt idx="4">
                  <c:v>21620503.739999998</c:v>
                </c:pt>
                <c:pt idx="5">
                  <c:v>20761746.77</c:v>
                </c:pt>
                <c:pt idx="6">
                  <c:v>19772004.620000001</c:v>
                </c:pt>
                <c:pt idx="7">
                  <c:v>21544309.359999999</c:v>
                </c:pt>
                <c:pt idx="8">
                  <c:v>22400263.359999999</c:v>
                </c:pt>
                <c:pt idx="9">
                  <c:v>22783234.289999999</c:v>
                </c:pt>
                <c:pt idx="10">
                  <c:v>22942592.050000001</c:v>
                </c:pt>
                <c:pt idx="11">
                  <c:v>22952764.190000001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19996007.98</c:v>
                </c:pt>
                <c:pt idx="1">
                  <c:v>21081962.52</c:v>
                </c:pt>
                <c:pt idx="2">
                  <c:v>22578247.463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'2002_2024_AYLIK_IHR'!$A$62:$A$83</c:f>
              <c:numCache>
                <c:formatCode>General</c:formatCod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numCache>
            </c:numRef>
          </c:cat>
          <c:val>
            <c:numRef>
              <c:f>'2002_2024_AYLIK_IHR'!$O$62:$O$83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255440779.91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1026227.97922</c:v>
                </c:pt>
                <c:pt idx="1">
                  <c:v>1049453.9047900001</c:v>
                </c:pt>
                <c:pt idx="2">
                  <c:v>1046206.84731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981677.21663000004</c:v>
                </c:pt>
                <c:pt idx="1">
                  <c:v>822133.35999000003</c:v>
                </c:pt>
                <c:pt idx="2">
                  <c:v>1114279.33018</c:v>
                </c:pt>
                <c:pt idx="3">
                  <c:v>857103.11020999996</c:v>
                </c:pt>
                <c:pt idx="4">
                  <c:v>936772.17902000004</c:v>
                </c:pt>
                <c:pt idx="5">
                  <c:v>771917.26075999998</c:v>
                </c:pt>
                <c:pt idx="6">
                  <c:v>1095235.92811</c:v>
                </c:pt>
                <c:pt idx="7">
                  <c:v>1112488.2883599999</c:v>
                </c:pt>
                <c:pt idx="8">
                  <c:v>1161740.9705000001</c:v>
                </c:pt>
                <c:pt idx="9">
                  <c:v>1186179.5285499999</c:v>
                </c:pt>
                <c:pt idx="10">
                  <c:v>1181729.68148</c:v>
                </c:pt>
                <c:pt idx="11">
                  <c:v>1116387.0171099999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366757.05057999998</c:v>
                </c:pt>
                <c:pt idx="1">
                  <c:v>319256.78937000001</c:v>
                </c:pt>
                <c:pt idx="2">
                  <c:v>277581.52977999998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272479.31365000003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244150.50528000001</c:v>
                </c:pt>
                <c:pt idx="9">
                  <c:v>313157.26481999998</c:v>
                </c:pt>
                <c:pt idx="10">
                  <c:v>395662.65808999998</c:v>
                </c:pt>
                <c:pt idx="11">
                  <c:v>487276.66048000002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232637.07589000001</c:v>
                </c:pt>
                <c:pt idx="1">
                  <c:v>234559.05405000001</c:v>
                </c:pt>
                <c:pt idx="2">
                  <c:v>241058.88579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170702.45671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221574.58264000001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230046.73457</c:v>
                </c:pt>
                <c:pt idx="11">
                  <c:v>239909.06393999999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38098</xdr:colOff>
      <xdr:row>22</xdr:row>
      <xdr:rowOff>38100</xdr:rowOff>
    </xdr:from>
    <xdr:to>
      <xdr:col>13</xdr:col>
      <xdr:colOff>190499</xdr:colOff>
      <xdr:row>69</xdr:row>
      <xdr:rowOff>120650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L2" sqref="L2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40" t="s">
        <v>126</v>
      </c>
      <c r="C1" s="140"/>
      <c r="D1" s="140"/>
      <c r="E1" s="140"/>
      <c r="F1" s="140"/>
      <c r="G1" s="140"/>
      <c r="H1" s="140"/>
      <c r="I1" s="140"/>
      <c r="J1" s="140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37" t="s">
        <v>127</v>
      </c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9"/>
    </row>
    <row r="6" spans="1:13" ht="17.399999999999999" x14ac:dyDescent="0.25">
      <c r="A6" s="3"/>
      <c r="B6" s="136" t="s">
        <v>128</v>
      </c>
      <c r="C6" s="136"/>
      <c r="D6" s="136"/>
      <c r="E6" s="136"/>
      <c r="F6" s="136" t="s">
        <v>129</v>
      </c>
      <c r="G6" s="136"/>
      <c r="H6" s="136"/>
      <c r="I6" s="136"/>
      <c r="J6" s="136" t="s">
        <v>104</v>
      </c>
      <c r="K6" s="136"/>
      <c r="L6" s="136"/>
      <c r="M6" s="136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120</v>
      </c>
      <c r="E7" s="7" t="s">
        <v>121</v>
      </c>
      <c r="F7" s="5">
        <v>2023</v>
      </c>
      <c r="G7" s="6">
        <v>2024</v>
      </c>
      <c r="H7" s="7" t="s">
        <v>120</v>
      </c>
      <c r="I7" s="7" t="s">
        <v>121</v>
      </c>
      <c r="J7" s="5" t="s">
        <v>130</v>
      </c>
      <c r="K7" s="5" t="s">
        <v>131</v>
      </c>
      <c r="L7" s="7" t="s">
        <v>120</v>
      </c>
      <c r="M7" s="7" t="s">
        <v>121</v>
      </c>
    </row>
    <row r="8" spans="1:13" ht="16.8" x14ac:dyDescent="0.3">
      <c r="A8" s="84" t="s">
        <v>2</v>
      </c>
      <c r="B8" s="8">
        <f>B9+B18+B20</f>
        <v>3180656.65386</v>
      </c>
      <c r="C8" s="8">
        <f>C9+C18+C20</f>
        <v>3087472.3539199997</v>
      </c>
      <c r="D8" s="10">
        <f t="shared" ref="D8:D46" si="0">(C8-B8)/B8*100</f>
        <v>-2.9297189253958971</v>
      </c>
      <c r="E8" s="10">
        <f>C8/C$46*100</f>
        <v>13.674543867851485</v>
      </c>
      <c r="F8" s="8">
        <f>F9+F18+F20</f>
        <v>8583102.8374500014</v>
      </c>
      <c r="G8" s="8">
        <f>G9+G18+G20</f>
        <v>9320705.9386999998</v>
      </c>
      <c r="H8" s="10">
        <f t="shared" ref="H8:H46" si="1">(G8-F8)/F8*100</f>
        <v>8.5936649626481323</v>
      </c>
      <c r="I8" s="10">
        <f>G8/G$46*100</f>
        <v>14.642255284426749</v>
      </c>
      <c r="J8" s="8">
        <f>J9+J18+J20</f>
        <v>34539860.539239995</v>
      </c>
      <c r="K8" s="8">
        <f>K9+K18+K20</f>
        <v>35839577.744440004</v>
      </c>
      <c r="L8" s="10">
        <f t="shared" ref="L8:L46" si="2">(K8-J8)/J8*100</f>
        <v>3.7629486190988763</v>
      </c>
      <c r="M8" s="10">
        <f>K8/K$46*100</f>
        <v>13.90864216753433</v>
      </c>
    </row>
    <row r="9" spans="1:13" ht="15.6" x14ac:dyDescent="0.3">
      <c r="A9" s="9" t="s">
        <v>3</v>
      </c>
      <c r="B9" s="8">
        <f>B10+B11+B12+B13+B14+B15+B16+B17</f>
        <v>2115798.3687999998</v>
      </c>
      <c r="C9" s="8">
        <f>C10+C11+C12+C13+C14+C15+C16+C17</f>
        <v>2106090.00997</v>
      </c>
      <c r="D9" s="10">
        <f t="shared" si="0"/>
        <v>-0.45885085144034865</v>
      </c>
      <c r="E9" s="10">
        <f>C9/C$46*100</f>
        <v>9.3279605222741289</v>
      </c>
      <c r="F9" s="8">
        <f>F10+F11+F12+F13+F14+F15+F16+F17</f>
        <v>5805774.0869300002</v>
      </c>
      <c r="G9" s="8">
        <f>G10+G11+G12+G13+G14+G15+G16+G17</f>
        <v>6415876.7099599997</v>
      </c>
      <c r="H9" s="10">
        <f t="shared" si="1"/>
        <v>10.508549142541849</v>
      </c>
      <c r="I9" s="10">
        <f>G9/G$46*100</f>
        <v>10.078947375711859</v>
      </c>
      <c r="J9" s="8">
        <f>J10+J11+J12+J13+J14+J15+J16+J17</f>
        <v>22192604.761149995</v>
      </c>
      <c r="K9" s="8">
        <f>K10+K11+K12+K13+K14+K15+K16+K17</f>
        <v>24247347.482550003</v>
      </c>
      <c r="L9" s="10">
        <f t="shared" si="2"/>
        <v>9.2586820858316106</v>
      </c>
      <c r="M9" s="10">
        <f>K9/K$46*100</f>
        <v>9.4099233548858265</v>
      </c>
    </row>
    <row r="10" spans="1:13" ht="13.8" x14ac:dyDescent="0.25">
      <c r="A10" s="11" t="s">
        <v>132</v>
      </c>
      <c r="B10" s="12">
        <v>1114279.33018</v>
      </c>
      <c r="C10" s="12">
        <v>1046206.84731</v>
      </c>
      <c r="D10" s="13">
        <f t="shared" si="0"/>
        <v>-6.1091039765588828</v>
      </c>
      <c r="E10" s="13">
        <f>C10/C$46*100</f>
        <v>4.6336937754999221</v>
      </c>
      <c r="F10" s="12">
        <v>2918089.9068</v>
      </c>
      <c r="G10" s="12">
        <v>3121888.7313199998</v>
      </c>
      <c r="H10" s="13">
        <f t="shared" si="1"/>
        <v>6.9839803100339406</v>
      </c>
      <c r="I10" s="13">
        <f>G10/G$46*100</f>
        <v>4.9042950259557454</v>
      </c>
      <c r="J10" s="12">
        <v>11650491.80356</v>
      </c>
      <c r="K10" s="12">
        <v>12541442.695420001</v>
      </c>
      <c r="L10" s="13">
        <f t="shared" si="2"/>
        <v>7.6473243094146115</v>
      </c>
      <c r="M10" s="13">
        <f>K10/K$46*100</f>
        <v>4.8670896727374258</v>
      </c>
    </row>
    <row r="11" spans="1:13" ht="13.8" x14ac:dyDescent="0.25">
      <c r="A11" s="11" t="s">
        <v>133</v>
      </c>
      <c r="B11" s="12">
        <v>306941.33895</v>
      </c>
      <c r="C11" s="12">
        <v>277581.52977999998</v>
      </c>
      <c r="D11" s="13">
        <f t="shared" si="0"/>
        <v>-9.5652834741763684</v>
      </c>
      <c r="E11" s="13">
        <f>C11/C$46*100</f>
        <v>1.2294201763661483</v>
      </c>
      <c r="F11" s="12">
        <v>939056.85571000003</v>
      </c>
      <c r="G11" s="12">
        <v>963595.36973000003</v>
      </c>
      <c r="H11" s="13">
        <f t="shared" si="1"/>
        <v>2.6131020577499515</v>
      </c>
      <c r="I11" s="13">
        <f>G11/G$46*100</f>
        <v>1.5137490107799834</v>
      </c>
      <c r="J11" s="12">
        <v>3127949.3922799998</v>
      </c>
      <c r="K11" s="12">
        <v>3514888.1628</v>
      </c>
      <c r="L11" s="13">
        <f t="shared" si="2"/>
        <v>12.370365437337078</v>
      </c>
      <c r="M11" s="13">
        <f>K11/K$46*100</f>
        <v>1.3640596455652025</v>
      </c>
    </row>
    <row r="12" spans="1:13" ht="13.8" x14ac:dyDescent="0.25">
      <c r="A12" s="11" t="s">
        <v>134</v>
      </c>
      <c r="B12" s="12">
        <v>208485.47463000001</v>
      </c>
      <c r="C12" s="12">
        <v>241058.88579</v>
      </c>
      <c r="D12" s="13">
        <f t="shared" si="0"/>
        <v>15.623827615716706</v>
      </c>
      <c r="E12" s="13">
        <f>C12/C$46*100</f>
        <v>1.0676598623743236</v>
      </c>
      <c r="F12" s="12">
        <v>549629.48181000003</v>
      </c>
      <c r="G12" s="12">
        <v>708255.01572999998</v>
      </c>
      <c r="H12" s="13">
        <f t="shared" si="1"/>
        <v>28.860448569393665</v>
      </c>
      <c r="I12" s="13">
        <f>G12/G$46*100</f>
        <v>1.1126250323739701</v>
      </c>
      <c r="J12" s="12">
        <v>2468162.8431699998</v>
      </c>
      <c r="K12" s="12">
        <v>2566320.3713400001</v>
      </c>
      <c r="L12" s="13">
        <f t="shared" si="2"/>
        <v>3.976947000949544</v>
      </c>
      <c r="M12" s="13">
        <f>K12/K$46*100</f>
        <v>0.995938958509613</v>
      </c>
    </row>
    <row r="13" spans="1:13" ht="13.8" x14ac:dyDescent="0.25">
      <c r="A13" s="11" t="s">
        <v>135</v>
      </c>
      <c r="B13" s="12">
        <v>149165.60537</v>
      </c>
      <c r="C13" s="12">
        <v>158902.47451</v>
      </c>
      <c r="D13" s="13">
        <f t="shared" si="0"/>
        <v>6.5275564804956456</v>
      </c>
      <c r="E13" s="13">
        <f>C13/C$46*100</f>
        <v>0.70378568917007711</v>
      </c>
      <c r="F13" s="12">
        <v>383123.87777999998</v>
      </c>
      <c r="G13" s="12">
        <v>497639.84250000003</v>
      </c>
      <c r="H13" s="13">
        <f t="shared" si="1"/>
        <v>29.890062029952148</v>
      </c>
      <c r="I13" s="13">
        <f>G13/G$46*100</f>
        <v>0.78176155985489781</v>
      </c>
      <c r="J13" s="12">
        <v>1550765.99496</v>
      </c>
      <c r="K13" s="12">
        <v>1722821.9764099999</v>
      </c>
      <c r="L13" s="13">
        <f t="shared" si="2"/>
        <v>11.094902906639877</v>
      </c>
      <c r="M13" s="13">
        <f>K13/K$46*100</f>
        <v>0.66859365808148608</v>
      </c>
    </row>
    <row r="14" spans="1:13" ht="13.8" x14ac:dyDescent="0.25">
      <c r="A14" s="11" t="s">
        <v>136</v>
      </c>
      <c r="B14" s="12">
        <v>155777.83470000001</v>
      </c>
      <c r="C14" s="12">
        <v>202248.13609000001</v>
      </c>
      <c r="D14" s="13">
        <f t="shared" si="0"/>
        <v>29.831138351289464</v>
      </c>
      <c r="E14" s="13">
        <f>C14/C$46*100</f>
        <v>0.89576543273092046</v>
      </c>
      <c r="F14" s="12">
        <v>453306.97544000001</v>
      </c>
      <c r="G14" s="12">
        <v>606041.41006000002</v>
      </c>
      <c r="H14" s="13">
        <f t="shared" si="1"/>
        <v>33.693378415752186</v>
      </c>
      <c r="I14" s="13">
        <f>G14/G$46*100</f>
        <v>0.95205374972597234</v>
      </c>
      <c r="J14" s="12">
        <v>1704881.3818099999</v>
      </c>
      <c r="K14" s="12">
        <v>2017160.9244599999</v>
      </c>
      <c r="L14" s="13">
        <f t="shared" si="2"/>
        <v>18.316790011423908</v>
      </c>
      <c r="M14" s="13">
        <f>K14/K$46*100</f>
        <v>0.78282087173862869</v>
      </c>
    </row>
    <row r="15" spans="1:13" ht="13.8" x14ac:dyDescent="0.25">
      <c r="A15" s="11" t="s">
        <v>137</v>
      </c>
      <c r="B15" s="12">
        <v>91928.388930000001</v>
      </c>
      <c r="C15" s="12">
        <v>78789.988410000005</v>
      </c>
      <c r="D15" s="13">
        <f t="shared" si="0"/>
        <v>-14.291994750396848</v>
      </c>
      <c r="E15" s="13">
        <f>C15/C$46*100</f>
        <v>0.34896414586259072</v>
      </c>
      <c r="F15" s="12">
        <v>292426.67057000002</v>
      </c>
      <c r="G15" s="12">
        <v>245030.14413999999</v>
      </c>
      <c r="H15" s="13">
        <f t="shared" si="1"/>
        <v>-16.2080039886972</v>
      </c>
      <c r="I15" s="13">
        <f>G15/G$46*100</f>
        <v>0.38492727337111637</v>
      </c>
      <c r="J15" s="12">
        <v>673053.17073000001</v>
      </c>
      <c r="K15" s="12">
        <v>824063.33025999996</v>
      </c>
      <c r="L15" s="13">
        <f t="shared" si="2"/>
        <v>22.436586899399472</v>
      </c>
      <c r="M15" s="13">
        <f>K15/K$46*100</f>
        <v>0.31980293031636253</v>
      </c>
    </row>
    <row r="16" spans="1:13" ht="13.8" x14ac:dyDescent="0.25">
      <c r="A16" s="11" t="s">
        <v>138</v>
      </c>
      <c r="B16" s="12">
        <v>71187.896110000001</v>
      </c>
      <c r="C16" s="12">
        <v>83693.132270000002</v>
      </c>
      <c r="D16" s="13">
        <f t="shared" si="0"/>
        <v>17.566520213881343</v>
      </c>
      <c r="E16" s="13">
        <f>C16/C$46*100</f>
        <v>0.37068037458244596</v>
      </c>
      <c r="F16" s="12">
        <v>222096.37038000001</v>
      </c>
      <c r="G16" s="12">
        <v>224359.41317000001</v>
      </c>
      <c r="H16" s="13">
        <f t="shared" si="1"/>
        <v>1.0189463187210177</v>
      </c>
      <c r="I16" s="13">
        <f>G16/G$46*100</f>
        <v>0.35245482742453182</v>
      </c>
      <c r="J16" s="12">
        <v>877220.04790999996</v>
      </c>
      <c r="K16" s="12">
        <v>924551.64447000006</v>
      </c>
      <c r="L16" s="13">
        <f t="shared" si="2"/>
        <v>5.3956355275701782</v>
      </c>
      <c r="M16" s="13">
        <f>K16/K$46*100</f>
        <v>0.35880048810936616</v>
      </c>
    </row>
    <row r="17" spans="1:13" ht="13.8" x14ac:dyDescent="0.25">
      <c r="A17" s="11" t="s">
        <v>139</v>
      </c>
      <c r="B17" s="12">
        <v>18032.499930000002</v>
      </c>
      <c r="C17" s="12">
        <v>17609.015810000001</v>
      </c>
      <c r="D17" s="13">
        <f t="shared" si="0"/>
        <v>-2.3484493089916287</v>
      </c>
      <c r="E17" s="13">
        <f>C17/C$46*100</f>
        <v>7.7991065687700936E-2</v>
      </c>
      <c r="F17" s="12">
        <v>48043.94844</v>
      </c>
      <c r="G17" s="12">
        <v>49066.783309999999</v>
      </c>
      <c r="H17" s="13">
        <f t="shared" si="1"/>
        <v>2.1289567223588475</v>
      </c>
      <c r="I17" s="13">
        <f>G17/G$46*100</f>
        <v>7.708089622564307E-2</v>
      </c>
      <c r="J17" s="12">
        <v>140080.12672999999</v>
      </c>
      <c r="K17" s="12">
        <v>136098.37739000001</v>
      </c>
      <c r="L17" s="13">
        <f t="shared" si="2"/>
        <v>-2.8424798241899625</v>
      </c>
      <c r="M17" s="13">
        <f>K17/K$46*100</f>
        <v>5.2817129827742393E-2</v>
      </c>
    </row>
    <row r="18" spans="1:13" ht="15.6" x14ac:dyDescent="0.3">
      <c r="A18" s="9" t="s">
        <v>12</v>
      </c>
      <c r="B18" s="8">
        <f>B19</f>
        <v>306367.79639999999</v>
      </c>
      <c r="C18" s="8">
        <f>C19</f>
        <v>302707.27455999999</v>
      </c>
      <c r="D18" s="10">
        <f t="shared" si="0"/>
        <v>-1.1948128631707589</v>
      </c>
      <c r="E18" s="10">
        <f>C18/C$46*100</f>
        <v>1.3407031482671992</v>
      </c>
      <c r="F18" s="8">
        <f>F19</f>
        <v>819855.82426000002</v>
      </c>
      <c r="G18" s="8">
        <f>G19</f>
        <v>970853.89115000004</v>
      </c>
      <c r="H18" s="10">
        <f t="shared" si="1"/>
        <v>18.417636665116152</v>
      </c>
      <c r="I18" s="10">
        <f>G18/G$46*100</f>
        <v>1.5251517011253397</v>
      </c>
      <c r="J18" s="8">
        <f>J19</f>
        <v>3886307.5205799998</v>
      </c>
      <c r="K18" s="8">
        <f>K19</f>
        <v>3636756.5280300002</v>
      </c>
      <c r="L18" s="10">
        <f t="shared" si="2"/>
        <v>-6.4212878478735549</v>
      </c>
      <c r="M18" s="10">
        <f>K18/K$46*100</f>
        <v>1.4113543847949193</v>
      </c>
    </row>
    <row r="19" spans="1:13" ht="13.8" x14ac:dyDescent="0.25">
      <c r="A19" s="11" t="s">
        <v>140</v>
      </c>
      <c r="B19" s="12">
        <v>306367.79639999999</v>
      </c>
      <c r="C19" s="12">
        <v>302707.27455999999</v>
      </c>
      <c r="D19" s="13">
        <f t="shared" si="0"/>
        <v>-1.1948128631707589</v>
      </c>
      <c r="E19" s="13">
        <f>C19/C$46*100</f>
        <v>1.3407031482671992</v>
      </c>
      <c r="F19" s="12">
        <v>819855.82426000002</v>
      </c>
      <c r="G19" s="12">
        <v>970853.89115000004</v>
      </c>
      <c r="H19" s="13">
        <f t="shared" si="1"/>
        <v>18.417636665116152</v>
      </c>
      <c r="I19" s="13">
        <f>G19/G$46*100</f>
        <v>1.5251517011253397</v>
      </c>
      <c r="J19" s="12">
        <v>3886307.5205799998</v>
      </c>
      <c r="K19" s="12">
        <v>3636756.5280300002</v>
      </c>
      <c r="L19" s="13">
        <f t="shared" si="2"/>
        <v>-6.4212878478735549</v>
      </c>
      <c r="M19" s="13">
        <f>K19/K$46*100</f>
        <v>1.4113543847949193</v>
      </c>
    </row>
    <row r="20" spans="1:13" ht="15.6" x14ac:dyDescent="0.3">
      <c r="A20" s="9" t="s">
        <v>110</v>
      </c>
      <c r="B20" s="8">
        <f>B21</f>
        <v>758490.48866000003</v>
      </c>
      <c r="C20" s="8">
        <f>C21</f>
        <v>678675.06938999996</v>
      </c>
      <c r="D20" s="10">
        <f t="shared" si="0"/>
        <v>-10.522929484720017</v>
      </c>
      <c r="E20" s="10">
        <f>C20/C$46*100</f>
        <v>3.005880197310157</v>
      </c>
      <c r="F20" s="8">
        <f>F21</f>
        <v>1957472.9262600001</v>
      </c>
      <c r="G20" s="8">
        <f>G21</f>
        <v>1933975.3375899999</v>
      </c>
      <c r="H20" s="10">
        <f t="shared" si="1"/>
        <v>-1.2004042740399643</v>
      </c>
      <c r="I20" s="10">
        <f>G20/G$46*100</f>
        <v>3.0381562075895494</v>
      </c>
      <c r="J20" s="8">
        <f>J21</f>
        <v>8460948.2575100008</v>
      </c>
      <c r="K20" s="8">
        <f>K21</f>
        <v>7955473.73386</v>
      </c>
      <c r="L20" s="10">
        <f t="shared" si="2"/>
        <v>-5.9742065341356723</v>
      </c>
      <c r="M20" s="10">
        <f>K20/K$46*100</f>
        <v>3.0873644278535815</v>
      </c>
    </row>
    <row r="21" spans="1:13" ht="13.8" x14ac:dyDescent="0.25">
      <c r="A21" s="11" t="s">
        <v>141</v>
      </c>
      <c r="B21" s="12">
        <v>758490.48866000003</v>
      </c>
      <c r="C21" s="12">
        <v>678675.06938999996</v>
      </c>
      <c r="D21" s="13">
        <f t="shared" si="0"/>
        <v>-10.522929484720017</v>
      </c>
      <c r="E21" s="13">
        <f>C21/C$46*100</f>
        <v>3.005880197310157</v>
      </c>
      <c r="F21" s="12">
        <v>1957472.9262600001</v>
      </c>
      <c r="G21" s="12">
        <v>1933975.3375899999</v>
      </c>
      <c r="H21" s="13">
        <f t="shared" si="1"/>
        <v>-1.2004042740399643</v>
      </c>
      <c r="I21" s="13">
        <f>G21/G$46*100</f>
        <v>3.0381562075895494</v>
      </c>
      <c r="J21" s="12">
        <v>8460948.2575100008</v>
      </c>
      <c r="K21" s="12">
        <v>7955473.73386</v>
      </c>
      <c r="L21" s="13">
        <f t="shared" si="2"/>
        <v>-5.9742065341356723</v>
      </c>
      <c r="M21" s="13">
        <f>K21/K$46*100</f>
        <v>3.0873644278535815</v>
      </c>
    </row>
    <row r="22" spans="1:13" ht="16.8" x14ac:dyDescent="0.3">
      <c r="A22" s="84" t="s">
        <v>14</v>
      </c>
      <c r="B22" s="8">
        <f>B23+B27+B29</f>
        <v>17175001.65808</v>
      </c>
      <c r="C22" s="8">
        <f>C23+C27+C29</f>
        <v>16238178.480829999</v>
      </c>
      <c r="D22" s="10">
        <f t="shared" si="0"/>
        <v>-5.4545740134427989</v>
      </c>
      <c r="E22" s="10">
        <f>C22/C$46*100</f>
        <v>71.919569964144642</v>
      </c>
      <c r="F22" s="8">
        <f>F23+F27+F29</f>
        <v>44239571.466250002</v>
      </c>
      <c r="G22" s="8">
        <f>G23+G27+G29</f>
        <v>44759748.810309999</v>
      </c>
      <c r="H22" s="10">
        <f t="shared" si="1"/>
        <v>1.175819129389251</v>
      </c>
      <c r="I22" s="10">
        <f>G22/G$46*100</f>
        <v>70.314810150397761</v>
      </c>
      <c r="J22" s="8">
        <f>J23+J27+J29</f>
        <v>184806758.70429</v>
      </c>
      <c r="K22" s="8">
        <f>K23+K27+K29</f>
        <v>181195858.43830997</v>
      </c>
      <c r="L22" s="10">
        <f t="shared" si="2"/>
        <v>-1.9538789010189017</v>
      </c>
      <c r="M22" s="10">
        <f>K22/K$46*100</f>
        <v>70.318583975187323</v>
      </c>
    </row>
    <row r="23" spans="1:13" ht="15.6" x14ac:dyDescent="0.3">
      <c r="A23" s="9" t="s">
        <v>15</v>
      </c>
      <c r="B23" s="8">
        <f>B24+B25+B26</f>
        <v>1381568.1659799998</v>
      </c>
      <c r="C23" s="8">
        <f>C24+C25+C26</f>
        <v>1211445.3459600001</v>
      </c>
      <c r="D23" s="10">
        <f>(C23-B23)/B23*100</f>
        <v>-12.313747827225379</v>
      </c>
      <c r="E23" s="10">
        <f>C23/C$46*100</f>
        <v>5.3655419799311286</v>
      </c>
      <c r="F23" s="8">
        <f>F24+F25+F26</f>
        <v>3601621.5789900003</v>
      </c>
      <c r="G23" s="8">
        <f>G24+G25+G26</f>
        <v>3570686.8675199999</v>
      </c>
      <c r="H23" s="10">
        <f t="shared" si="1"/>
        <v>-0.85891065431353397</v>
      </c>
      <c r="I23" s="10">
        <f>G23/G$46*100</f>
        <v>5.6093292717128724</v>
      </c>
      <c r="J23" s="8">
        <f>J24+J25+J26</f>
        <v>14905466.374389999</v>
      </c>
      <c r="K23" s="8">
        <f>K24+K25+K26</f>
        <v>14133371.308189999</v>
      </c>
      <c r="L23" s="10">
        <f t="shared" si="2"/>
        <v>-5.1799457112364058</v>
      </c>
      <c r="M23" s="10">
        <f>K23/K$46*100</f>
        <v>5.484886165462906</v>
      </c>
    </row>
    <row r="24" spans="1:13" ht="13.8" x14ac:dyDescent="0.25">
      <c r="A24" s="11" t="s">
        <v>142</v>
      </c>
      <c r="B24" s="12">
        <v>899959.10395999998</v>
      </c>
      <c r="C24" s="12">
        <v>817997.31131999998</v>
      </c>
      <c r="D24" s="13">
        <f t="shared" si="0"/>
        <v>-9.107279684082501</v>
      </c>
      <c r="E24" s="13">
        <f>C24/C$46*100</f>
        <v>3.6229442194771289</v>
      </c>
      <c r="F24" s="12">
        <v>2430330.2563700001</v>
      </c>
      <c r="G24" s="12">
        <v>2414591.3073100001</v>
      </c>
      <c r="H24" s="13">
        <f t="shared" si="1"/>
        <v>-0.64760536222381926</v>
      </c>
      <c r="I24" s="13">
        <f>G24/G$46*100</f>
        <v>3.7931743112283907</v>
      </c>
      <c r="J24" s="12">
        <v>10135018.63164</v>
      </c>
      <c r="K24" s="12">
        <v>9536910.7858899999</v>
      </c>
      <c r="L24" s="13">
        <f t="shared" si="2"/>
        <v>-5.9013985813780128</v>
      </c>
      <c r="M24" s="13">
        <f>K24/K$46*100</f>
        <v>3.7010893501729565</v>
      </c>
    </row>
    <row r="25" spans="1:13" ht="13.8" x14ac:dyDescent="0.25">
      <c r="A25" s="11" t="s">
        <v>143</v>
      </c>
      <c r="B25" s="12">
        <v>219446.72381</v>
      </c>
      <c r="C25" s="12">
        <v>146183.59825000001</v>
      </c>
      <c r="D25" s="13">
        <f t="shared" si="0"/>
        <v>-33.385381329926901</v>
      </c>
      <c r="E25" s="13">
        <f>C25/C$46*100</f>
        <v>0.64745325557068911</v>
      </c>
      <c r="F25" s="12">
        <v>568637.29452</v>
      </c>
      <c r="G25" s="12">
        <v>409533.20189999999</v>
      </c>
      <c r="H25" s="13">
        <f t="shared" si="1"/>
        <v>-27.979890547682686</v>
      </c>
      <c r="I25" s="13">
        <f>G25/G$46*100</f>
        <v>0.64335145096368518</v>
      </c>
      <c r="J25" s="12">
        <v>2123162.34834</v>
      </c>
      <c r="K25" s="12">
        <v>1700106.9503899999</v>
      </c>
      <c r="L25" s="13">
        <f t="shared" si="2"/>
        <v>-19.925720625215828</v>
      </c>
      <c r="M25" s="13">
        <f>K25/K$46*100</f>
        <v>0.65977839884514022</v>
      </c>
    </row>
    <row r="26" spans="1:13" ht="13.8" x14ac:dyDescent="0.25">
      <c r="A26" s="11" t="s">
        <v>144</v>
      </c>
      <c r="B26" s="12">
        <v>262162.33821000002</v>
      </c>
      <c r="C26" s="12">
        <v>247264.43638999999</v>
      </c>
      <c r="D26" s="13">
        <f t="shared" si="0"/>
        <v>-5.6827010018755457</v>
      </c>
      <c r="E26" s="13">
        <f>C26/C$46*100</f>
        <v>1.0951445048833106</v>
      </c>
      <c r="F26" s="12">
        <v>602654.0281</v>
      </c>
      <c r="G26" s="12">
        <v>746562.35831000004</v>
      </c>
      <c r="H26" s="13">
        <f t="shared" si="1"/>
        <v>23.879095384743856</v>
      </c>
      <c r="I26" s="13">
        <f>G26/G$46*100</f>
        <v>1.1728035095207969</v>
      </c>
      <c r="J26" s="12">
        <v>2647285.3944100002</v>
      </c>
      <c r="K26" s="12">
        <v>2896353.5719099999</v>
      </c>
      <c r="L26" s="13">
        <f t="shared" si="2"/>
        <v>9.4084369605910787</v>
      </c>
      <c r="M26" s="13">
        <f>K26/K$46*100</f>
        <v>1.1240184164448097</v>
      </c>
    </row>
    <row r="27" spans="1:13" ht="15.6" x14ac:dyDescent="0.3">
      <c r="A27" s="9" t="s">
        <v>19</v>
      </c>
      <c r="B27" s="8">
        <f>B28</f>
        <v>2881669.3517700001</v>
      </c>
      <c r="C27" s="8">
        <f>C28</f>
        <v>3044790.4391700001</v>
      </c>
      <c r="D27" s="10">
        <f t="shared" si="0"/>
        <v>5.6606455317230155</v>
      </c>
      <c r="E27" s="10">
        <f>C27/C$46*100</f>
        <v>13.485503886692873</v>
      </c>
      <c r="F27" s="8">
        <f>F28</f>
        <v>7445167.9316499997</v>
      </c>
      <c r="G27" s="8">
        <f>G28</f>
        <v>8019100.0076599997</v>
      </c>
      <c r="H27" s="10">
        <f t="shared" si="1"/>
        <v>7.7087861721717399</v>
      </c>
      <c r="I27" s="10">
        <f>G27/G$46*100</f>
        <v>12.597512488403103</v>
      </c>
      <c r="J27" s="8">
        <f>J28</f>
        <v>33390973.676229998</v>
      </c>
      <c r="K27" s="8">
        <f>K28</f>
        <v>31082847.71452</v>
      </c>
      <c r="L27" s="10">
        <f t="shared" si="2"/>
        <v>-6.9124248489737274</v>
      </c>
      <c r="M27" s="10">
        <f>K27/K$46*100</f>
        <v>12.062647877493177</v>
      </c>
    </row>
    <row r="28" spans="1:13" ht="13.8" x14ac:dyDescent="0.25">
      <c r="A28" s="11" t="s">
        <v>145</v>
      </c>
      <c r="B28" s="12">
        <v>2881669.3517700001</v>
      </c>
      <c r="C28" s="12">
        <v>3044790.4391700001</v>
      </c>
      <c r="D28" s="13">
        <f t="shared" si="0"/>
        <v>5.6606455317230155</v>
      </c>
      <c r="E28" s="13">
        <f>C28/C$46*100</f>
        <v>13.485503886692873</v>
      </c>
      <c r="F28" s="12">
        <v>7445167.9316499997</v>
      </c>
      <c r="G28" s="12">
        <v>8019100.0076599997</v>
      </c>
      <c r="H28" s="13">
        <f t="shared" si="1"/>
        <v>7.7087861721717399</v>
      </c>
      <c r="I28" s="13">
        <f>G28/G$46*100</f>
        <v>12.597512488403103</v>
      </c>
      <c r="J28" s="12">
        <v>33390973.676229998</v>
      </c>
      <c r="K28" s="12">
        <v>31082847.71452</v>
      </c>
      <c r="L28" s="13">
        <f t="shared" si="2"/>
        <v>-6.9124248489737274</v>
      </c>
      <c r="M28" s="13">
        <f>K28/K$46*100</f>
        <v>12.062647877493177</v>
      </c>
    </row>
    <row r="29" spans="1:13" ht="15.6" x14ac:dyDescent="0.3">
      <c r="A29" s="9" t="s">
        <v>21</v>
      </c>
      <c r="B29" s="8">
        <f>B30+B31+B32+B33+B34+B35+B36+B37+B38+B39+B40+B41</f>
        <v>12911764.140330002</v>
      </c>
      <c r="C29" s="8">
        <f>C30+C31+C32+C33+C34+C35+C36+C37+C38+C39+C40+C41</f>
        <v>11981942.695699999</v>
      </c>
      <c r="D29" s="10">
        <f t="shared" si="0"/>
        <v>-7.2013509116519376</v>
      </c>
      <c r="E29" s="10">
        <f>C29/C$46*100</f>
        <v>53.068524097520651</v>
      </c>
      <c r="F29" s="8">
        <f>F30+F31+F32+F33+F34+F35+F36+F37+F38+F39+F40+F41</f>
        <v>33192781.955610003</v>
      </c>
      <c r="G29" s="8">
        <f>G30+G31+G32+G33+G34+G35+G36+G37+G38+G39+G40+G41</f>
        <v>33169961.93513</v>
      </c>
      <c r="H29" s="10">
        <f t="shared" si="1"/>
        <v>-6.874994843915555E-2</v>
      </c>
      <c r="I29" s="10">
        <f>G29/G$46*100</f>
        <v>52.107968390281791</v>
      </c>
      <c r="J29" s="8">
        <f>J30+J31+J32+J33+J34+J35+J36+J37+J38+J39+J40+J41</f>
        <v>136510318.65367001</v>
      </c>
      <c r="K29" s="8">
        <f>K30+K31+K32+K33+K34+K35+K36+K37+K38+K39+K40+K41</f>
        <v>135979639.41559997</v>
      </c>
      <c r="L29" s="10">
        <f t="shared" si="2"/>
        <v>-0.38874661146780198</v>
      </c>
      <c r="M29" s="10">
        <f>K29/K$46*100</f>
        <v>52.771049932231243</v>
      </c>
    </row>
    <row r="30" spans="1:13" ht="13.8" x14ac:dyDescent="0.25">
      <c r="A30" s="11" t="s">
        <v>146</v>
      </c>
      <c r="B30" s="12">
        <v>1989771.20052</v>
      </c>
      <c r="C30" s="12">
        <v>1618456.1022399999</v>
      </c>
      <c r="D30" s="13">
        <f t="shared" si="0"/>
        <v>-18.661195728582353</v>
      </c>
      <c r="E30" s="13">
        <f>C30/C$46*100</f>
        <v>7.1682096003785833</v>
      </c>
      <c r="F30" s="12">
        <v>5190138.9404800003</v>
      </c>
      <c r="G30" s="12">
        <v>4539462.6160899997</v>
      </c>
      <c r="H30" s="13">
        <f t="shared" si="1"/>
        <v>-12.536780457168724</v>
      </c>
      <c r="I30" s="13">
        <f>G30/G$46*100</f>
        <v>7.1312163387671532</v>
      </c>
      <c r="J30" s="12">
        <v>20937695.206950001</v>
      </c>
      <c r="K30" s="12">
        <v>18595051.11516</v>
      </c>
      <c r="L30" s="13">
        <f t="shared" si="2"/>
        <v>-11.188643585815457</v>
      </c>
      <c r="M30" s="13">
        <f>K30/K$46*100</f>
        <v>7.2163772099098926</v>
      </c>
    </row>
    <row r="31" spans="1:13" ht="13.8" x14ac:dyDescent="0.25">
      <c r="A31" s="11" t="s">
        <v>147</v>
      </c>
      <c r="B31" s="12">
        <v>3284632.1357999998</v>
      </c>
      <c r="C31" s="12">
        <v>3224521.1264999998</v>
      </c>
      <c r="D31" s="13">
        <f t="shared" si="0"/>
        <v>-1.8300682333597</v>
      </c>
      <c r="E31" s="13">
        <f>C31/C$46*100</f>
        <v>14.28153859941596</v>
      </c>
      <c r="F31" s="12">
        <v>8606766.7316900007</v>
      </c>
      <c r="G31" s="12">
        <v>9132430.7097900007</v>
      </c>
      <c r="H31" s="13">
        <f t="shared" si="1"/>
        <v>6.1075662265193289</v>
      </c>
      <c r="I31" s="13">
        <f>G31/G$46*100</f>
        <v>14.346486489277035</v>
      </c>
      <c r="J31" s="12">
        <v>32137781.06628</v>
      </c>
      <c r="K31" s="12">
        <v>35517111.216509998</v>
      </c>
      <c r="L31" s="13">
        <f t="shared" si="2"/>
        <v>10.515132153214212</v>
      </c>
      <c r="M31" s="13">
        <f>K31/K$46*100</f>
        <v>13.783499187894133</v>
      </c>
    </row>
    <row r="32" spans="1:13" ht="13.8" x14ac:dyDescent="0.25">
      <c r="A32" s="11" t="s">
        <v>148</v>
      </c>
      <c r="B32" s="12">
        <v>108585.76742</v>
      </c>
      <c r="C32" s="12">
        <v>143605.67011000001</v>
      </c>
      <c r="D32" s="13">
        <f t="shared" si="0"/>
        <v>32.250914205492656</v>
      </c>
      <c r="E32" s="13">
        <f>C32/C$46*100</f>
        <v>0.6360355042849678</v>
      </c>
      <c r="F32" s="12">
        <v>178084.85772</v>
      </c>
      <c r="G32" s="12">
        <v>452189.44883000001</v>
      </c>
      <c r="H32" s="13">
        <f t="shared" si="1"/>
        <v>153.91796619843464</v>
      </c>
      <c r="I32" s="13">
        <f>G32/G$46*100</f>
        <v>0.71036178914325421</v>
      </c>
      <c r="J32" s="12">
        <v>1353076.1728300001</v>
      </c>
      <c r="K32" s="12">
        <v>2214001.3103100001</v>
      </c>
      <c r="L32" s="13">
        <f t="shared" si="2"/>
        <v>63.627248396470456</v>
      </c>
      <c r="M32" s="13">
        <f>K32/K$46*100</f>
        <v>0.85921079213415485</v>
      </c>
    </row>
    <row r="33" spans="1:13" ht="13.8" x14ac:dyDescent="0.25">
      <c r="A33" s="11" t="s">
        <v>149</v>
      </c>
      <c r="B33" s="12">
        <v>1511131.14059</v>
      </c>
      <c r="C33" s="12">
        <v>1467447.62674</v>
      </c>
      <c r="D33" s="13">
        <f t="shared" si="0"/>
        <v>-2.890782452735662</v>
      </c>
      <c r="E33" s="13">
        <f>C33/C$46*100</f>
        <v>6.4993867621690873</v>
      </c>
      <c r="F33" s="12">
        <v>3987577.5747799999</v>
      </c>
      <c r="G33" s="12">
        <v>3964706.5586700002</v>
      </c>
      <c r="H33" s="13">
        <f t="shared" si="1"/>
        <v>-0.57355664387950023</v>
      </c>
      <c r="I33" s="13">
        <f>G33/G$46*100</f>
        <v>6.2283099522378027</v>
      </c>
      <c r="J33" s="12">
        <v>15634098.2436</v>
      </c>
      <c r="K33" s="12">
        <v>16180916.19031</v>
      </c>
      <c r="L33" s="13">
        <f t="shared" si="2"/>
        <v>3.4975982508863033</v>
      </c>
      <c r="M33" s="13">
        <f>K33/K$46*100</f>
        <v>6.2794984594593499</v>
      </c>
    </row>
    <row r="34" spans="1:13" ht="13.8" x14ac:dyDescent="0.25">
      <c r="A34" s="11" t="s">
        <v>150</v>
      </c>
      <c r="B34" s="12">
        <v>1050018.6388600001</v>
      </c>
      <c r="C34" s="12">
        <v>1029815.6508600001</v>
      </c>
      <c r="D34" s="13">
        <f t="shared" si="0"/>
        <v>-1.9240599406820336</v>
      </c>
      <c r="E34" s="13">
        <f>C34/C$46*100</f>
        <v>4.5610964825662652</v>
      </c>
      <c r="F34" s="12">
        <v>2738956.9857299998</v>
      </c>
      <c r="G34" s="12">
        <v>2764890.0225200001</v>
      </c>
      <c r="H34" s="13">
        <f t="shared" si="1"/>
        <v>0.94682161586004177</v>
      </c>
      <c r="I34" s="13">
        <f>G34/G$46*100</f>
        <v>4.3434720298394884</v>
      </c>
      <c r="J34" s="12">
        <v>10668248.6458</v>
      </c>
      <c r="K34" s="12">
        <v>11357468.67382</v>
      </c>
      <c r="L34" s="13">
        <f t="shared" si="2"/>
        <v>6.4604796054443314</v>
      </c>
      <c r="M34" s="13">
        <f>K34/K$46*100</f>
        <v>4.4076124121649105</v>
      </c>
    </row>
    <row r="35" spans="1:13" ht="13.8" x14ac:dyDescent="0.25">
      <c r="A35" s="11" t="s">
        <v>151</v>
      </c>
      <c r="B35" s="12">
        <v>1224195.9008200001</v>
      </c>
      <c r="C35" s="12">
        <v>1081138.0926999999</v>
      </c>
      <c r="D35" s="13">
        <f t="shared" si="0"/>
        <v>-11.685859103447097</v>
      </c>
      <c r="E35" s="13">
        <f>C35/C$46*100</f>
        <v>4.7884057186976543</v>
      </c>
      <c r="F35" s="12">
        <v>3274880.8270299998</v>
      </c>
      <c r="G35" s="12">
        <v>3004891.31861</v>
      </c>
      <c r="H35" s="13">
        <f t="shared" si="1"/>
        <v>-8.2442544532178967</v>
      </c>
      <c r="I35" s="13">
        <f>G35/G$46*100</f>
        <v>4.7204992924797695</v>
      </c>
      <c r="J35" s="12">
        <v>13849770.093669999</v>
      </c>
      <c r="K35" s="12">
        <v>12196916.16251</v>
      </c>
      <c r="L35" s="13">
        <f t="shared" si="2"/>
        <v>-11.93416150579591</v>
      </c>
      <c r="M35" s="13">
        <f>K35/K$46*100</f>
        <v>4.7333856347703529</v>
      </c>
    </row>
    <row r="36" spans="1:13" ht="13.8" x14ac:dyDescent="0.25">
      <c r="A36" s="11" t="s">
        <v>152</v>
      </c>
      <c r="B36" s="12">
        <v>1388525.2110599999</v>
      </c>
      <c r="C36" s="12">
        <v>1486676.30274</v>
      </c>
      <c r="D36" s="13">
        <f t="shared" si="0"/>
        <v>7.0687295339111307</v>
      </c>
      <c r="E36" s="13">
        <f>C36/C$46*100</f>
        <v>6.5845513704120924</v>
      </c>
      <c r="F36" s="12">
        <v>3550238.3139599999</v>
      </c>
      <c r="G36" s="12">
        <v>3984116.7548500001</v>
      </c>
      <c r="H36" s="13">
        <f t="shared" si="1"/>
        <v>12.221107500979119</v>
      </c>
      <c r="I36" s="13">
        <f>G36/G$46*100</f>
        <v>6.2588021756227628</v>
      </c>
      <c r="J36" s="12">
        <v>18950635.359379999</v>
      </c>
      <c r="K36" s="12">
        <v>15293609.80085</v>
      </c>
      <c r="L36" s="13">
        <f t="shared" si="2"/>
        <v>-19.29764089265683</v>
      </c>
      <c r="M36" s="13">
        <f>K36/K$46*100</f>
        <v>5.9351521294895289</v>
      </c>
    </row>
    <row r="37" spans="1:13" ht="13.8" x14ac:dyDescent="0.25">
      <c r="A37" s="14" t="s">
        <v>153</v>
      </c>
      <c r="B37" s="12">
        <v>438196.80982999998</v>
      </c>
      <c r="C37" s="12">
        <v>389752.69237</v>
      </c>
      <c r="D37" s="13">
        <f t="shared" si="0"/>
        <v>-11.055333214040068</v>
      </c>
      <c r="E37" s="13">
        <f>C37/C$46*100</f>
        <v>1.7262309353669076</v>
      </c>
      <c r="F37" s="12">
        <v>1152772.6749100001</v>
      </c>
      <c r="G37" s="12">
        <v>1067358.43188</v>
      </c>
      <c r="H37" s="13">
        <f t="shared" si="1"/>
        <v>-7.4094611096388556</v>
      </c>
      <c r="I37" s="13">
        <f>G37/G$46*100</f>
        <v>1.6767543941797352</v>
      </c>
      <c r="J37" s="12">
        <v>5305110.5825899998</v>
      </c>
      <c r="K37" s="12">
        <v>4513665.9091100004</v>
      </c>
      <c r="L37" s="13">
        <f t="shared" si="2"/>
        <v>-14.918533009986938</v>
      </c>
      <c r="M37" s="13">
        <f>K37/K$46*100</f>
        <v>1.7516658382881973</v>
      </c>
    </row>
    <row r="38" spans="1:13" ht="13.8" x14ac:dyDescent="0.25">
      <c r="A38" s="11" t="s">
        <v>154</v>
      </c>
      <c r="B38" s="12">
        <v>737508.56022999994</v>
      </c>
      <c r="C38" s="12">
        <v>533016.91726000002</v>
      </c>
      <c r="D38" s="13">
        <f t="shared" si="0"/>
        <v>-27.727358568723194</v>
      </c>
      <c r="E38" s="13">
        <f>C38/C$46*100</f>
        <v>2.3607541645270702</v>
      </c>
      <c r="F38" s="12">
        <v>1677183.0586699999</v>
      </c>
      <c r="G38" s="12">
        <v>1473936.50926</v>
      </c>
      <c r="H38" s="13">
        <f t="shared" si="1"/>
        <v>-12.118328310039917</v>
      </c>
      <c r="I38" s="13">
        <f>G38/G$46*100</f>
        <v>2.3154635264281125</v>
      </c>
      <c r="J38" s="12">
        <v>6249253.02996</v>
      </c>
      <c r="K38" s="12">
        <v>7448603.0453700004</v>
      </c>
      <c r="L38" s="13">
        <f t="shared" si="2"/>
        <v>19.191893969729009</v>
      </c>
      <c r="M38" s="13">
        <f>K38/K$46*100</f>
        <v>2.8906577846646044</v>
      </c>
    </row>
    <row r="39" spans="1:13" ht="13.8" x14ac:dyDescent="0.25">
      <c r="A39" s="11" t="s">
        <v>155</v>
      </c>
      <c r="B39" s="12">
        <v>505697.54947999999</v>
      </c>
      <c r="C39" s="12">
        <v>370654.26711000002</v>
      </c>
      <c r="D39" s="13">
        <f>(C39-B39)/B39*100</f>
        <v>-26.704357675623037</v>
      </c>
      <c r="E39" s="13">
        <f>C39/C$46*100</f>
        <v>1.6416432130855505</v>
      </c>
      <c r="F39" s="12">
        <v>1071693.1728300001</v>
      </c>
      <c r="G39" s="12">
        <v>1002559.24858</v>
      </c>
      <c r="H39" s="13">
        <f t="shared" si="1"/>
        <v>-6.4509064723664693</v>
      </c>
      <c r="I39" s="13">
        <f>G39/G$46*100</f>
        <v>1.5749588659932405</v>
      </c>
      <c r="J39" s="12">
        <v>4488767.5092599997</v>
      </c>
      <c r="K39" s="12">
        <v>5476171.1432999996</v>
      </c>
      <c r="L39" s="13">
        <f t="shared" si="2"/>
        <v>21.997210414730954</v>
      </c>
      <c r="M39" s="13">
        <f>K39/K$46*100</f>
        <v>2.1251953754436497</v>
      </c>
    </row>
    <row r="40" spans="1:13" ht="13.8" x14ac:dyDescent="0.25">
      <c r="A40" s="11" t="s">
        <v>156</v>
      </c>
      <c r="B40" s="12">
        <v>673501.22571999999</v>
      </c>
      <c r="C40" s="12">
        <v>636858.24707000004</v>
      </c>
      <c r="D40" s="13">
        <f>(C40-B40)/B40*100</f>
        <v>-5.4406699276348194</v>
      </c>
      <c r="E40" s="13">
        <f>C40/C$46*100</f>
        <v>2.8206717466165108</v>
      </c>
      <c r="F40" s="12">
        <v>1764488.8178099999</v>
      </c>
      <c r="G40" s="12">
        <v>1783420.31605</v>
      </c>
      <c r="H40" s="13">
        <f t="shared" si="1"/>
        <v>1.0729168725193159</v>
      </c>
      <c r="I40" s="13">
        <f>G40/G$46*100</f>
        <v>2.8016435363134384</v>
      </c>
      <c r="J40" s="12">
        <v>6829934.6030099997</v>
      </c>
      <c r="K40" s="12">
        <v>7186124.8483499996</v>
      </c>
      <c r="L40" s="13">
        <f t="shared" si="2"/>
        <v>5.2151340538901261</v>
      </c>
      <c r="M40" s="13">
        <f>K40/K$46*100</f>
        <v>2.7887951080124744</v>
      </c>
    </row>
    <row r="41" spans="1:13" ht="13.8" x14ac:dyDescent="0.25">
      <c r="A41" s="11" t="s">
        <v>157</v>
      </c>
      <c r="B41" s="12">
        <v>0</v>
      </c>
      <c r="C41" s="12">
        <v>0</v>
      </c>
      <c r="D41" s="13" t="s">
        <v>226</v>
      </c>
      <c r="E41" s="13">
        <f t="shared" ref="E41" si="3">C41/C$46*100</f>
        <v>0</v>
      </c>
      <c r="F41" s="12">
        <v>0</v>
      </c>
      <c r="G41" s="12">
        <v>0</v>
      </c>
      <c r="H41" s="13" t="s">
        <v>226</v>
      </c>
      <c r="I41" s="13">
        <f t="shared" ref="I41" si="4">G41/G$46*100</f>
        <v>0</v>
      </c>
      <c r="J41" s="12">
        <v>105948.14034</v>
      </c>
      <c r="K41" s="12">
        <v>0</v>
      </c>
      <c r="L41" s="13">
        <f t="shared" si="2"/>
        <v>-100</v>
      </c>
      <c r="M41" s="13">
        <f t="shared" ref="M41" si="5">K41/K$46*100</f>
        <v>0</v>
      </c>
    </row>
    <row r="42" spans="1:13" ht="15.6" x14ac:dyDescent="0.3">
      <c r="A42" s="9" t="s">
        <v>31</v>
      </c>
      <c r="B42" s="8">
        <f>B43</f>
        <v>478536.44981999998</v>
      </c>
      <c r="C42" s="8">
        <f>C43</f>
        <v>502217.79434000002</v>
      </c>
      <c r="D42" s="10">
        <f t="shared" si="0"/>
        <v>4.948702346270113</v>
      </c>
      <c r="E42" s="10">
        <f>C42/C$46*100</f>
        <v>2.2243435641451232</v>
      </c>
      <c r="F42" s="8">
        <f>F43</f>
        <v>1317099.4637800001</v>
      </c>
      <c r="G42" s="8">
        <f>G43</f>
        <v>1400244.79819</v>
      </c>
      <c r="H42" s="10">
        <f t="shared" si="1"/>
        <v>6.3127604783451616</v>
      </c>
      <c r="I42" s="10">
        <f>G42/G$46*100</f>
        <v>2.199698384503288</v>
      </c>
      <c r="J42" s="8">
        <f>J43</f>
        <v>6247979.5191900004</v>
      </c>
      <c r="K42" s="8">
        <f>K43</f>
        <v>5827903.9477300001</v>
      </c>
      <c r="L42" s="10">
        <f t="shared" si="2"/>
        <v>-6.7233826578621629</v>
      </c>
      <c r="M42" s="10">
        <f>K42/K$46*100</f>
        <v>2.2616960270496569</v>
      </c>
    </row>
    <row r="43" spans="1:13" ht="13.8" x14ac:dyDescent="0.25">
      <c r="A43" s="11" t="s">
        <v>158</v>
      </c>
      <c r="B43" s="12">
        <v>478536.44981999998</v>
      </c>
      <c r="C43" s="12">
        <v>502217.79434000002</v>
      </c>
      <c r="D43" s="13">
        <f t="shared" si="0"/>
        <v>4.948702346270113</v>
      </c>
      <c r="E43" s="13">
        <f>C43/C$46*100</f>
        <v>2.2243435641451232</v>
      </c>
      <c r="F43" s="12">
        <v>1317099.4637800001</v>
      </c>
      <c r="G43" s="12">
        <v>1400244.79819</v>
      </c>
      <c r="H43" s="13">
        <f t="shared" si="1"/>
        <v>6.3127604783451616</v>
      </c>
      <c r="I43" s="13">
        <f>G43/G$46*100</f>
        <v>2.199698384503288</v>
      </c>
      <c r="J43" s="12">
        <v>6247979.5191900004</v>
      </c>
      <c r="K43" s="12">
        <v>5827903.9477300001</v>
      </c>
      <c r="L43" s="13">
        <f t="shared" si="2"/>
        <v>-6.7233826578621629</v>
      </c>
      <c r="M43" s="13">
        <f>K43/K$46*100</f>
        <v>2.2616960270496569</v>
      </c>
    </row>
    <row r="44" spans="1:13" ht="15.6" x14ac:dyDescent="0.3">
      <c r="A44" s="9" t="s">
        <v>33</v>
      </c>
      <c r="B44" s="8">
        <f>B8+B22+B42</f>
        <v>20834194.76176</v>
      </c>
      <c r="C44" s="8">
        <f>C8+C22+C42</f>
        <v>19827868.629089996</v>
      </c>
      <c r="D44" s="10">
        <f t="shared" si="0"/>
        <v>-4.8301657163974454</v>
      </c>
      <c r="E44" s="10">
        <f>C44/C$46*100</f>
        <v>87.818457396141241</v>
      </c>
      <c r="F44" s="15">
        <f>F8+F22+F42</f>
        <v>54139773.767480001</v>
      </c>
      <c r="G44" s="15">
        <f>G8+G22+G42</f>
        <v>55480699.547199994</v>
      </c>
      <c r="H44" s="16">
        <f t="shared" si="1"/>
        <v>2.4767849704710883</v>
      </c>
      <c r="I44" s="16">
        <f>G44/G$46*100</f>
        <v>87.156763819327793</v>
      </c>
      <c r="J44" s="15">
        <f>J8+J22+J42</f>
        <v>225594598.76272002</v>
      </c>
      <c r="K44" s="15">
        <f>K8+K22+K42</f>
        <v>222863340.13047999</v>
      </c>
      <c r="L44" s="16">
        <f t="shared" si="2"/>
        <v>-1.2106932733406264</v>
      </c>
      <c r="M44" s="16">
        <f>K44/K$46*100</f>
        <v>86.488922169771314</v>
      </c>
    </row>
    <row r="45" spans="1:13" ht="30" x14ac:dyDescent="0.25">
      <c r="A45" s="154" t="s">
        <v>224</v>
      </c>
      <c r="B45" s="155">
        <f>B46-B44</f>
        <v>2713704.1462399997</v>
      </c>
      <c r="C45" s="155">
        <f>C46-C44</f>
        <v>2750378.8339100033</v>
      </c>
      <c r="D45" s="156">
        <f t="shared" si="0"/>
        <v>1.3514622705212211</v>
      </c>
      <c r="E45" s="156">
        <f t="shared" ref="E45:E50" si="6">C45/C$46*100</f>
        <v>12.181542603858754</v>
      </c>
      <c r="F45" s="155">
        <f>F46-F44</f>
        <v>7278743.9855199978</v>
      </c>
      <c r="G45" s="155">
        <f>G46-G44</f>
        <v>8175518.4168000072</v>
      </c>
      <c r="H45" s="157">
        <f t="shared" si="1"/>
        <v>12.32045574159514</v>
      </c>
      <c r="I45" s="156">
        <f>G45/G$46*100</f>
        <v>12.843236180672205</v>
      </c>
      <c r="J45" s="155">
        <f>J46-J44</f>
        <v>29925947.988279969</v>
      </c>
      <c r="K45" s="155">
        <f>K46-K44</f>
        <v>34815140.002519995</v>
      </c>
      <c r="L45" s="157">
        <f t="shared" si="2"/>
        <v>16.337634537608643</v>
      </c>
      <c r="M45" s="156">
        <f>K45/K$46*100</f>
        <v>13.511077830228688</v>
      </c>
    </row>
    <row r="46" spans="1:13" ht="21" x14ac:dyDescent="0.25">
      <c r="A46" s="158" t="s">
        <v>225</v>
      </c>
      <c r="B46" s="159">
        <v>23547898.908</v>
      </c>
      <c r="C46" s="159">
        <v>22578247.463</v>
      </c>
      <c r="D46" s="160">
        <f t="shared" si="0"/>
        <v>-4.1177832841408097</v>
      </c>
      <c r="E46" s="161">
        <f>C46/C$46*100</f>
        <v>100</v>
      </c>
      <c r="F46" s="159">
        <v>61418517.752999999</v>
      </c>
      <c r="G46" s="159">
        <v>63656217.964000002</v>
      </c>
      <c r="H46" s="160">
        <f t="shared" si="1"/>
        <v>3.643364074657601</v>
      </c>
      <c r="I46" s="161">
        <f>G46/G$46*100</f>
        <v>100</v>
      </c>
      <c r="J46" s="159">
        <v>255520546.75099999</v>
      </c>
      <c r="K46" s="159">
        <v>257678480.13299999</v>
      </c>
      <c r="L46" s="160">
        <f t="shared" si="2"/>
        <v>0.84452440691701602</v>
      </c>
      <c r="M46" s="161">
        <f>K46/K$46*100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6" sqref="I6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>
      <selection activeCell="J5" sqref="J5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I4" sqref="I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4"/>
  <sheetViews>
    <sheetView showGridLines="0" zoomScale="90" zoomScaleNormal="90" workbookViewId="0">
      <selection activeCell="I1" sqref="I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5"/>
      <c r="B1" s="109" t="s">
        <v>60</v>
      </c>
      <c r="C1" s="110" t="s">
        <v>44</v>
      </c>
      <c r="D1" s="110" t="s">
        <v>45</v>
      </c>
      <c r="E1" s="110" t="s">
        <v>46</v>
      </c>
      <c r="F1" s="110" t="s">
        <v>47</v>
      </c>
      <c r="G1" s="110" t="s">
        <v>48</v>
      </c>
      <c r="H1" s="110" t="s">
        <v>49</v>
      </c>
      <c r="I1" s="110" t="s">
        <v>0</v>
      </c>
      <c r="J1" s="110" t="s">
        <v>61</v>
      </c>
      <c r="K1" s="110" t="s">
        <v>50</v>
      </c>
      <c r="L1" s="110" t="s">
        <v>51</v>
      </c>
      <c r="M1" s="110" t="s">
        <v>52</v>
      </c>
      <c r="N1" s="110" t="s">
        <v>53</v>
      </c>
      <c r="O1" s="111" t="s">
        <v>42</v>
      </c>
    </row>
    <row r="2" spans="1:15" s="36" customFormat="1" ht="15" thickTop="1" thickBot="1" x14ac:dyDescent="0.3">
      <c r="A2" s="86">
        <v>2024</v>
      </c>
      <c r="B2" s="112" t="s">
        <v>2</v>
      </c>
      <c r="C2" s="113">
        <f>C4+C6+C8+C10+C12+C14+C16+C18+C20+C22</f>
        <v>3113248.7683299999</v>
      </c>
      <c r="D2" s="113">
        <f t="shared" ref="D2:O2" si="0">D4+D6+D8+D10+D12+D14+D16+D18+D20+D22</f>
        <v>3119984.8164499998</v>
      </c>
      <c r="E2" s="113">
        <f t="shared" si="0"/>
        <v>3087472.3539199997</v>
      </c>
      <c r="F2" s="113"/>
      <c r="G2" s="113"/>
      <c r="H2" s="113"/>
      <c r="I2" s="113"/>
      <c r="J2" s="113"/>
      <c r="K2" s="113"/>
      <c r="L2" s="113"/>
      <c r="M2" s="113"/>
      <c r="N2" s="113"/>
      <c r="O2" s="113">
        <f t="shared" si="0"/>
        <v>9320705.9386999998</v>
      </c>
    </row>
    <row r="3" spans="1:15" ht="14.4" thickTop="1" x14ac:dyDescent="0.25">
      <c r="A3" s="85">
        <v>2023</v>
      </c>
      <c r="B3" s="112" t="s">
        <v>2</v>
      </c>
      <c r="C3" s="113">
        <f>C5+C7+C9+C11+C13+C15+C17+C19+C21+C23</f>
        <v>2858967.7423999994</v>
      </c>
      <c r="D3" s="113">
        <f t="shared" ref="D3:O3" si="1">D5+D7+D9+D11+D13+D15+D17+D19+D21+D23</f>
        <v>2543478.4411900002</v>
      </c>
      <c r="E3" s="113">
        <f t="shared" si="1"/>
        <v>3180656.65386</v>
      </c>
      <c r="F3" s="113">
        <f t="shared" si="1"/>
        <v>2551861.4953000005</v>
      </c>
      <c r="G3" s="113">
        <f t="shared" si="1"/>
        <v>2885089.6746100001</v>
      </c>
      <c r="H3" s="113">
        <f t="shared" si="1"/>
        <v>2566576.78559</v>
      </c>
      <c r="I3" s="113">
        <f t="shared" si="1"/>
        <v>2782096.5154900001</v>
      </c>
      <c r="J3" s="113">
        <f t="shared" si="1"/>
        <v>2802679.9532399997</v>
      </c>
      <c r="K3" s="113">
        <f t="shared" si="1"/>
        <v>3025104.3103799997</v>
      </c>
      <c r="L3" s="113">
        <f t="shared" si="1"/>
        <v>3218945.2115399996</v>
      </c>
      <c r="M3" s="113">
        <f t="shared" si="1"/>
        <v>3320679.844</v>
      </c>
      <c r="N3" s="113">
        <f t="shared" si="1"/>
        <v>3365838.01559</v>
      </c>
      <c r="O3" s="113">
        <f t="shared" si="1"/>
        <v>35101974.643190004</v>
      </c>
    </row>
    <row r="4" spans="1:15" s="36" customFormat="1" ht="13.8" x14ac:dyDescent="0.25">
      <c r="A4" s="86">
        <v>2024</v>
      </c>
      <c r="B4" s="114" t="s">
        <v>132</v>
      </c>
      <c r="C4" s="115">
        <v>1026227.97922</v>
      </c>
      <c r="D4" s="115">
        <v>1049453.9047900001</v>
      </c>
      <c r="E4" s="115">
        <v>1046206.84731</v>
      </c>
      <c r="F4" s="115"/>
      <c r="G4" s="115"/>
      <c r="H4" s="115"/>
      <c r="I4" s="115"/>
      <c r="J4" s="115"/>
      <c r="K4" s="115"/>
      <c r="L4" s="115"/>
      <c r="M4" s="115"/>
      <c r="N4" s="115"/>
      <c r="O4" s="116">
        <v>3121888.7313199998</v>
      </c>
    </row>
    <row r="5" spans="1:15" ht="13.8" x14ac:dyDescent="0.25">
      <c r="A5" s="85">
        <v>2023</v>
      </c>
      <c r="B5" s="114" t="s">
        <v>132</v>
      </c>
      <c r="C5" s="115">
        <v>981677.21663000004</v>
      </c>
      <c r="D5" s="115">
        <v>822133.35999000003</v>
      </c>
      <c r="E5" s="115">
        <v>1114279.33018</v>
      </c>
      <c r="F5" s="115">
        <v>857103.11020999996</v>
      </c>
      <c r="G5" s="115">
        <v>936772.17902000004</v>
      </c>
      <c r="H5" s="115">
        <v>771917.26075999998</v>
      </c>
      <c r="I5" s="115">
        <v>1095235.92811</v>
      </c>
      <c r="J5" s="115">
        <v>1112488.2883599999</v>
      </c>
      <c r="K5" s="115">
        <v>1161740.9705000001</v>
      </c>
      <c r="L5" s="115">
        <v>1186179.5285499999</v>
      </c>
      <c r="M5" s="115">
        <v>1181729.68148</v>
      </c>
      <c r="N5" s="115">
        <v>1116387.0171099999</v>
      </c>
      <c r="O5" s="116">
        <v>12337643.8709</v>
      </c>
    </row>
    <row r="6" spans="1:15" s="36" customFormat="1" ht="13.8" x14ac:dyDescent="0.25">
      <c r="A6" s="86">
        <v>2024</v>
      </c>
      <c r="B6" s="114" t="s">
        <v>133</v>
      </c>
      <c r="C6" s="115">
        <v>366757.05057999998</v>
      </c>
      <c r="D6" s="115">
        <v>319256.78937000001</v>
      </c>
      <c r="E6" s="115">
        <v>277581.52977999998</v>
      </c>
      <c r="F6" s="115"/>
      <c r="G6" s="115"/>
      <c r="H6" s="115"/>
      <c r="I6" s="115"/>
      <c r="J6" s="115"/>
      <c r="K6" s="115"/>
      <c r="L6" s="115"/>
      <c r="M6" s="115"/>
      <c r="N6" s="115"/>
      <c r="O6" s="116">
        <v>963595.36973000003</v>
      </c>
    </row>
    <row r="7" spans="1:15" ht="13.8" x14ac:dyDescent="0.25">
      <c r="A7" s="85">
        <v>2023</v>
      </c>
      <c r="B7" s="114" t="s">
        <v>133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272479.31365000003</v>
      </c>
      <c r="I7" s="115">
        <v>197102.69247000001</v>
      </c>
      <c r="J7" s="115">
        <v>157582.85154</v>
      </c>
      <c r="K7" s="115">
        <v>244150.50528000001</v>
      </c>
      <c r="L7" s="115">
        <v>313157.26481999998</v>
      </c>
      <c r="M7" s="115">
        <v>395662.65808999998</v>
      </c>
      <c r="N7" s="115">
        <v>487276.66048000002</v>
      </c>
      <c r="O7" s="116">
        <v>3490349.6487799999</v>
      </c>
    </row>
    <row r="8" spans="1:15" s="36" customFormat="1" ht="13.8" x14ac:dyDescent="0.25">
      <c r="A8" s="86">
        <v>2024</v>
      </c>
      <c r="B8" s="114" t="s">
        <v>134</v>
      </c>
      <c r="C8" s="115">
        <v>232637.07589000001</v>
      </c>
      <c r="D8" s="115">
        <v>234559.05405000001</v>
      </c>
      <c r="E8" s="115">
        <v>241058.88579</v>
      </c>
      <c r="F8" s="115"/>
      <c r="G8" s="115"/>
      <c r="H8" s="115"/>
      <c r="I8" s="115"/>
      <c r="J8" s="115"/>
      <c r="K8" s="115"/>
      <c r="L8" s="115"/>
      <c r="M8" s="115"/>
      <c r="N8" s="115"/>
      <c r="O8" s="116">
        <v>708255.01572999998</v>
      </c>
    </row>
    <row r="9" spans="1:15" ht="13.8" x14ac:dyDescent="0.25">
      <c r="A9" s="85">
        <v>2023</v>
      </c>
      <c r="B9" s="114" t="s">
        <v>134</v>
      </c>
      <c r="C9" s="115">
        <v>170441.55046999999</v>
      </c>
      <c r="D9" s="115">
        <v>170702.45671</v>
      </c>
      <c r="E9" s="115">
        <v>208485.47463000001</v>
      </c>
      <c r="F9" s="115">
        <v>168426.20799</v>
      </c>
      <c r="G9" s="115">
        <v>185263.85227</v>
      </c>
      <c r="H9" s="115">
        <v>169810.66354000001</v>
      </c>
      <c r="I9" s="115">
        <v>185532.45754</v>
      </c>
      <c r="J9" s="115">
        <v>221574.58264000001</v>
      </c>
      <c r="K9" s="115">
        <v>218653.61679</v>
      </c>
      <c r="L9" s="115">
        <v>238848.17632999999</v>
      </c>
      <c r="M9" s="115">
        <v>230046.73457</v>
      </c>
      <c r="N9" s="115">
        <v>239909.06393999999</v>
      </c>
      <c r="O9" s="116">
        <v>2407694.8374200002</v>
      </c>
    </row>
    <row r="10" spans="1:15" s="36" customFormat="1" ht="13.8" x14ac:dyDescent="0.25">
      <c r="A10" s="86">
        <v>2024</v>
      </c>
      <c r="B10" s="114" t="s">
        <v>135</v>
      </c>
      <c r="C10" s="115">
        <v>160815.38729000001</v>
      </c>
      <c r="D10" s="115">
        <v>177921.98069999999</v>
      </c>
      <c r="E10" s="115">
        <v>158902.47451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6">
        <v>497639.84250000003</v>
      </c>
    </row>
    <row r="11" spans="1:15" ht="13.8" x14ac:dyDescent="0.25">
      <c r="A11" s="85">
        <v>2023</v>
      </c>
      <c r="B11" s="114" t="s">
        <v>135</v>
      </c>
      <c r="C11" s="115">
        <v>127494.39947999999</v>
      </c>
      <c r="D11" s="115">
        <v>106463.87293</v>
      </c>
      <c r="E11" s="115">
        <v>149165.60537</v>
      </c>
      <c r="F11" s="115">
        <v>108965.90999</v>
      </c>
      <c r="G11" s="115">
        <v>119572.7738</v>
      </c>
      <c r="H11" s="115">
        <v>111353.50995000001</v>
      </c>
      <c r="I11" s="115">
        <v>101224.41344999999</v>
      </c>
      <c r="J11" s="115">
        <v>115469.13382</v>
      </c>
      <c r="K11" s="115">
        <v>134690.41097999999</v>
      </c>
      <c r="L11" s="115">
        <v>183381.50839999999</v>
      </c>
      <c r="M11" s="115">
        <v>181244.59732</v>
      </c>
      <c r="N11" s="115">
        <v>169279.8762</v>
      </c>
      <c r="O11" s="116">
        <v>1608306.0116900001</v>
      </c>
    </row>
    <row r="12" spans="1:15" s="36" customFormat="1" ht="13.8" x14ac:dyDescent="0.25">
      <c r="A12" s="86">
        <v>2024</v>
      </c>
      <c r="B12" s="114" t="s">
        <v>136</v>
      </c>
      <c r="C12" s="115">
        <v>206548.46452000001</v>
      </c>
      <c r="D12" s="115">
        <v>197244.80945</v>
      </c>
      <c r="E12" s="115">
        <v>202248.13609000001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6">
        <v>606041.41006000002</v>
      </c>
    </row>
    <row r="13" spans="1:15" ht="13.8" x14ac:dyDescent="0.25">
      <c r="A13" s="85">
        <v>2023</v>
      </c>
      <c r="B13" s="114" t="s">
        <v>136</v>
      </c>
      <c r="C13" s="115">
        <v>141954.89616</v>
      </c>
      <c r="D13" s="115">
        <v>155574.24458</v>
      </c>
      <c r="E13" s="115">
        <v>155777.83470000001</v>
      </c>
      <c r="F13" s="115">
        <v>124195.91894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151375.80962000001</v>
      </c>
      <c r="L13" s="115">
        <v>204707.87202000001</v>
      </c>
      <c r="M13" s="115">
        <v>212937.79029999999</v>
      </c>
      <c r="N13" s="115">
        <v>239179.10990000001</v>
      </c>
      <c r="O13" s="116">
        <v>1864426.4898399999</v>
      </c>
    </row>
    <row r="14" spans="1:15" s="36" customFormat="1" ht="13.8" x14ac:dyDescent="0.25">
      <c r="A14" s="86">
        <v>2024</v>
      </c>
      <c r="B14" s="114" t="s">
        <v>137</v>
      </c>
      <c r="C14" s="115">
        <v>83462.100699999995</v>
      </c>
      <c r="D14" s="115">
        <v>82778.055030000003</v>
      </c>
      <c r="E14" s="115">
        <v>78789.988410000005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6">
        <v>245030.14413999999</v>
      </c>
    </row>
    <row r="15" spans="1:15" ht="13.8" x14ac:dyDescent="0.25">
      <c r="A15" s="85">
        <v>2023</v>
      </c>
      <c r="B15" s="114" t="s">
        <v>137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71697.434299999994</v>
      </c>
      <c r="J15" s="115">
        <v>42495.028660000004</v>
      </c>
      <c r="K15" s="115">
        <v>53857.130770000003</v>
      </c>
      <c r="L15" s="115">
        <v>41785.951780000003</v>
      </c>
      <c r="M15" s="115">
        <v>47730.163439999997</v>
      </c>
      <c r="N15" s="115">
        <v>54095.50477</v>
      </c>
      <c r="O15" s="116">
        <v>871459.85669000004</v>
      </c>
    </row>
    <row r="16" spans="1:15" ht="13.8" x14ac:dyDescent="0.25">
      <c r="A16" s="86">
        <v>2024</v>
      </c>
      <c r="B16" s="114" t="s">
        <v>138</v>
      </c>
      <c r="C16" s="115">
        <v>64406.00015</v>
      </c>
      <c r="D16" s="115">
        <v>76260.280750000005</v>
      </c>
      <c r="E16" s="115">
        <v>83693.132270000002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6">
        <v>224359.41317000001</v>
      </c>
    </row>
    <row r="17" spans="1:15" ht="13.8" x14ac:dyDescent="0.25">
      <c r="A17" s="85">
        <v>2023</v>
      </c>
      <c r="B17" s="114" t="s">
        <v>138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3.8" x14ac:dyDescent="0.25">
      <c r="A18" s="86">
        <v>2024</v>
      </c>
      <c r="B18" s="114" t="s">
        <v>139</v>
      </c>
      <c r="C18" s="115">
        <v>13989.347030000001</v>
      </c>
      <c r="D18" s="115">
        <v>17468.420470000001</v>
      </c>
      <c r="E18" s="115">
        <v>17609.015810000001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6">
        <v>49066.783309999999</v>
      </c>
    </row>
    <row r="19" spans="1:15" ht="13.8" x14ac:dyDescent="0.25">
      <c r="A19" s="85">
        <v>2023</v>
      </c>
      <c r="B19" s="114" t="s">
        <v>139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11761.51539</v>
      </c>
      <c r="O19" s="116">
        <v>135075.54251999999</v>
      </c>
    </row>
    <row r="20" spans="1:15" ht="13.8" x14ac:dyDescent="0.25">
      <c r="A20" s="86">
        <v>2024</v>
      </c>
      <c r="B20" s="114" t="s">
        <v>140</v>
      </c>
      <c r="C20" s="117">
        <v>356371.33640999999</v>
      </c>
      <c r="D20" s="117">
        <v>311775.28018</v>
      </c>
      <c r="E20" s="117">
        <v>302707.27455999999</v>
      </c>
      <c r="F20" s="117"/>
      <c r="G20" s="117"/>
      <c r="H20" s="115"/>
      <c r="I20" s="115"/>
      <c r="J20" s="115"/>
      <c r="K20" s="115"/>
      <c r="L20" s="115"/>
      <c r="M20" s="115"/>
      <c r="N20" s="115"/>
      <c r="O20" s="116">
        <v>970853.89115000004</v>
      </c>
    </row>
    <row r="21" spans="1:15" ht="13.8" x14ac:dyDescent="0.25">
      <c r="A21" s="85">
        <v>2023</v>
      </c>
      <c r="B21" s="114" t="s">
        <v>140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293762.87426999997</v>
      </c>
      <c r="K21" s="115">
        <v>294295.36132000003</v>
      </c>
      <c r="L21" s="115">
        <v>291710.90834999998</v>
      </c>
      <c r="M21" s="115">
        <v>306943.13406000001</v>
      </c>
      <c r="N21" s="115">
        <v>305794.31200999999</v>
      </c>
      <c r="O21" s="116">
        <v>3485758.4611399998</v>
      </c>
    </row>
    <row r="22" spans="1:15" ht="13.8" x14ac:dyDescent="0.25">
      <c r="A22" s="86">
        <v>2024</v>
      </c>
      <c r="B22" s="114" t="s">
        <v>141</v>
      </c>
      <c r="C22" s="117">
        <v>602034.02653999999</v>
      </c>
      <c r="D22" s="117">
        <v>653266.24166000006</v>
      </c>
      <c r="E22" s="117">
        <v>678675.06938999996</v>
      </c>
      <c r="F22" s="117"/>
      <c r="G22" s="117"/>
      <c r="H22" s="115"/>
      <c r="I22" s="115"/>
      <c r="J22" s="115"/>
      <c r="K22" s="115"/>
      <c r="L22" s="115"/>
      <c r="M22" s="115"/>
      <c r="N22" s="115"/>
      <c r="O22" s="116">
        <v>1933975.3375899999</v>
      </c>
    </row>
    <row r="23" spans="1:15" ht="13.8" x14ac:dyDescent="0.25">
      <c r="A23" s="85">
        <v>2023</v>
      </c>
      <c r="B23" s="114" t="s">
        <v>141</v>
      </c>
      <c r="C23" s="115">
        <v>623141.13526999997</v>
      </c>
      <c r="D23" s="117">
        <v>575841.30232999998</v>
      </c>
      <c r="E23" s="115">
        <v>758490.48866000003</v>
      </c>
      <c r="F23" s="115">
        <v>626701.69383</v>
      </c>
      <c r="G23" s="115">
        <v>729123.10991999996</v>
      </c>
      <c r="H23" s="115">
        <v>664169.18478999997</v>
      </c>
      <c r="I23" s="115">
        <v>607001.97586999997</v>
      </c>
      <c r="J23" s="115">
        <v>677202.44068999996</v>
      </c>
      <c r="K23" s="115">
        <v>679550.40535999998</v>
      </c>
      <c r="L23" s="115">
        <v>676214.77251000004</v>
      </c>
      <c r="M23" s="115">
        <v>686913.14882999996</v>
      </c>
      <c r="N23" s="115">
        <v>674621.66446999996</v>
      </c>
      <c r="O23" s="116">
        <v>7978971.3225299995</v>
      </c>
    </row>
    <row r="24" spans="1:15" ht="13.8" x14ac:dyDescent="0.25">
      <c r="A24" s="86">
        <v>2024</v>
      </c>
      <c r="B24" s="112" t="s">
        <v>14</v>
      </c>
      <c r="C24" s="118">
        <f>C26+C28+C30+C32+C34+C36+C38+C40+C42+C44+C46+C48+C50+C52+C54+C56</f>
        <v>13623248.522389997</v>
      </c>
      <c r="D24" s="118">
        <f t="shared" ref="D24:O24" si="2">D26+D28+D30+D32+D34+D36+D38+D40+D42+D44+D46+D48+D50+D52+D54+D56</f>
        <v>14898321.807090003</v>
      </c>
      <c r="E24" s="118">
        <f t="shared" si="2"/>
        <v>16238178.480829997</v>
      </c>
      <c r="F24" s="118"/>
      <c r="G24" s="118"/>
      <c r="H24" s="118"/>
      <c r="I24" s="118"/>
      <c r="J24" s="118"/>
      <c r="K24" s="118"/>
      <c r="L24" s="118"/>
      <c r="M24" s="118"/>
      <c r="N24" s="118"/>
      <c r="O24" s="118">
        <f t="shared" si="2"/>
        <v>44759748.810309991</v>
      </c>
    </row>
    <row r="25" spans="1:15" ht="13.8" x14ac:dyDescent="0.25">
      <c r="A25" s="85">
        <v>2023</v>
      </c>
      <c r="B25" s="112" t="s">
        <v>14</v>
      </c>
      <c r="C25" s="118">
        <f>C27+C29+C31+C33+C35+C37+C39+C41+C43+C45+C47+C49+C51+C53+C55+C57</f>
        <v>13608016.57002</v>
      </c>
      <c r="D25" s="118">
        <f t="shared" ref="D25:O25" si="3">D27+D29+D31+D33+D35+D37+D39+D41+D43+D45+D47+D49+D51+D53+D55+D57</f>
        <v>13456553.238149999</v>
      </c>
      <c r="E25" s="118">
        <f t="shared" si="3"/>
        <v>17175001.65808</v>
      </c>
      <c r="F25" s="118">
        <f t="shared" si="3"/>
        <v>13784205.087719999</v>
      </c>
      <c r="G25" s="118">
        <f t="shared" si="3"/>
        <v>15339538.957679996</v>
      </c>
      <c r="H25" s="118">
        <f t="shared" si="3"/>
        <v>14880260.192220001</v>
      </c>
      <c r="I25" s="118">
        <f t="shared" si="3"/>
        <v>13987350.599659998</v>
      </c>
      <c r="J25" s="118">
        <f t="shared" si="3"/>
        <v>15150276.432660002</v>
      </c>
      <c r="K25" s="118">
        <f t="shared" si="3"/>
        <v>15634734.829759996</v>
      </c>
      <c r="L25" s="118">
        <f t="shared" si="3"/>
        <v>15771610.4717</v>
      </c>
      <c r="M25" s="118">
        <f t="shared" si="3"/>
        <v>16118286.076640001</v>
      </c>
      <c r="N25" s="118">
        <f t="shared" si="3"/>
        <v>15769846.979959998</v>
      </c>
      <c r="O25" s="118">
        <f t="shared" si="3"/>
        <v>180675681.09424999</v>
      </c>
    </row>
    <row r="26" spans="1:15" ht="13.8" x14ac:dyDescent="0.25">
      <c r="A26" s="86">
        <v>2024</v>
      </c>
      <c r="B26" s="114" t="s">
        <v>142</v>
      </c>
      <c r="C26" s="115">
        <v>784897.44576000003</v>
      </c>
      <c r="D26" s="115">
        <v>811696.55023000005</v>
      </c>
      <c r="E26" s="115">
        <v>817997.31131999998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6">
        <v>2414591.3073100001</v>
      </c>
    </row>
    <row r="27" spans="1:15" ht="13.8" x14ac:dyDescent="0.25">
      <c r="A27" s="85">
        <v>2023</v>
      </c>
      <c r="B27" s="114" t="s">
        <v>142</v>
      </c>
      <c r="C27" s="115">
        <v>815743.94761999999</v>
      </c>
      <c r="D27" s="115">
        <v>714627.20478999999</v>
      </c>
      <c r="E27" s="115">
        <v>899959.10395999998</v>
      </c>
      <c r="F27" s="115">
        <v>756466.32071</v>
      </c>
      <c r="G27" s="115">
        <v>846716.73268000002</v>
      </c>
      <c r="H27" s="115">
        <v>768961.32241000002</v>
      </c>
      <c r="I27" s="115">
        <v>694231.58323999995</v>
      </c>
      <c r="J27" s="115">
        <v>781575.67104000004</v>
      </c>
      <c r="K27" s="115">
        <v>870451.76968999999</v>
      </c>
      <c r="L27" s="115">
        <v>839519.91379000002</v>
      </c>
      <c r="M27" s="115">
        <v>801167.92371999996</v>
      </c>
      <c r="N27" s="115">
        <v>763228.24129999999</v>
      </c>
      <c r="O27" s="116">
        <v>9552649.7349500004</v>
      </c>
    </row>
    <row r="28" spans="1:15" ht="13.8" x14ac:dyDescent="0.25">
      <c r="A28" s="86">
        <v>2024</v>
      </c>
      <c r="B28" s="114" t="s">
        <v>143</v>
      </c>
      <c r="C28" s="115">
        <v>120366.47951999999</v>
      </c>
      <c r="D28" s="115">
        <v>142983.12413000001</v>
      </c>
      <c r="E28" s="115">
        <v>146183.59825000001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6">
        <v>409533.20189999999</v>
      </c>
    </row>
    <row r="29" spans="1:15" ht="13.8" x14ac:dyDescent="0.25">
      <c r="A29" s="85">
        <v>2023</v>
      </c>
      <c r="B29" s="114" t="s">
        <v>143</v>
      </c>
      <c r="C29" s="115">
        <v>177698.30575</v>
      </c>
      <c r="D29" s="115">
        <v>171492.26496</v>
      </c>
      <c r="E29" s="115">
        <v>219446.72381</v>
      </c>
      <c r="F29" s="115">
        <v>145998.42754</v>
      </c>
      <c r="G29" s="115">
        <v>149247.91656000001</v>
      </c>
      <c r="H29" s="115">
        <v>160214.95900999999</v>
      </c>
      <c r="I29" s="115">
        <v>134405.81017000001</v>
      </c>
      <c r="J29" s="115">
        <v>167536.67124</v>
      </c>
      <c r="K29" s="115">
        <v>158965.25182999999</v>
      </c>
      <c r="L29" s="115">
        <v>134586.52721</v>
      </c>
      <c r="M29" s="115">
        <v>123857.13400000001</v>
      </c>
      <c r="N29" s="115">
        <v>115761.05093</v>
      </c>
      <c r="O29" s="116">
        <v>1859211.0430099999</v>
      </c>
    </row>
    <row r="30" spans="1:15" s="36" customFormat="1" ht="13.8" x14ac:dyDescent="0.25">
      <c r="A30" s="86">
        <v>2024</v>
      </c>
      <c r="B30" s="114" t="s">
        <v>144</v>
      </c>
      <c r="C30" s="115">
        <v>238993.44304000001</v>
      </c>
      <c r="D30" s="115">
        <v>260304.47888000001</v>
      </c>
      <c r="E30" s="115">
        <v>247264.43638999999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6">
        <v>746562.35831000004</v>
      </c>
    </row>
    <row r="31" spans="1:15" ht="13.8" x14ac:dyDescent="0.25">
      <c r="A31" s="85">
        <v>2023</v>
      </c>
      <c r="B31" s="114" t="s">
        <v>144</v>
      </c>
      <c r="C31" s="115">
        <v>209098.85094999999</v>
      </c>
      <c r="D31" s="115">
        <v>131392.83893999999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233922.95730000001</v>
      </c>
      <c r="K31" s="115">
        <v>255929.77212000001</v>
      </c>
      <c r="L31" s="115">
        <v>274630.67119999998</v>
      </c>
      <c r="M31" s="115">
        <v>266913.6311</v>
      </c>
      <c r="N31" s="115">
        <v>255502.71476999999</v>
      </c>
      <c r="O31" s="116">
        <v>2752445.2417000001</v>
      </c>
    </row>
    <row r="32" spans="1:15" ht="13.8" x14ac:dyDescent="0.25">
      <c r="A32" s="86">
        <v>2024</v>
      </c>
      <c r="B32" s="114" t="s">
        <v>145</v>
      </c>
      <c r="C32" s="117">
        <v>2361529.4776599999</v>
      </c>
      <c r="D32" s="117">
        <v>2612780.0908300001</v>
      </c>
      <c r="E32" s="117">
        <v>3044790.4391700001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6">
        <v>8019100.0076599997</v>
      </c>
    </row>
    <row r="33" spans="1:15" ht="13.8" x14ac:dyDescent="0.25">
      <c r="A33" s="85">
        <v>2023</v>
      </c>
      <c r="B33" s="114" t="s">
        <v>145</v>
      </c>
      <c r="C33" s="115">
        <v>2300484.4900600002</v>
      </c>
      <c r="D33" s="115">
        <v>2263014.0898199999</v>
      </c>
      <c r="E33" s="115">
        <v>2881669.3517700001</v>
      </c>
      <c r="F33" s="117">
        <v>2382891.7281399998</v>
      </c>
      <c r="G33" s="117">
        <v>2440280.8438300001</v>
      </c>
      <c r="H33" s="117">
        <v>2385229.91334</v>
      </c>
      <c r="I33" s="117">
        <v>2173860.3588299998</v>
      </c>
      <c r="J33" s="117">
        <v>2660723.35255</v>
      </c>
      <c r="K33" s="117">
        <v>2774974.48422</v>
      </c>
      <c r="L33" s="117">
        <v>2685888.2350599999</v>
      </c>
      <c r="M33" s="117">
        <v>2850965.7618499999</v>
      </c>
      <c r="N33" s="117">
        <v>2708933.0290399999</v>
      </c>
      <c r="O33" s="116">
        <v>30508915.63851</v>
      </c>
    </row>
    <row r="34" spans="1:15" ht="13.8" x14ac:dyDescent="0.25">
      <c r="A34" s="86">
        <v>2024</v>
      </c>
      <c r="B34" s="114" t="s">
        <v>146</v>
      </c>
      <c r="C34" s="115">
        <v>1419661.88735</v>
      </c>
      <c r="D34" s="115">
        <v>1501344.6265</v>
      </c>
      <c r="E34" s="115">
        <v>1618456.1022399999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6">
        <v>4539462.6160899997</v>
      </c>
    </row>
    <row r="35" spans="1:15" ht="13.8" x14ac:dyDescent="0.25">
      <c r="A35" s="85">
        <v>2023</v>
      </c>
      <c r="B35" s="114" t="s">
        <v>146</v>
      </c>
      <c r="C35" s="115">
        <v>1623708.16221</v>
      </c>
      <c r="D35" s="115">
        <v>1576659.5777499999</v>
      </c>
      <c r="E35" s="115">
        <v>1989771.20052</v>
      </c>
      <c r="F35" s="115">
        <v>1496672.2252700001</v>
      </c>
      <c r="G35" s="115">
        <v>1647342.1784000001</v>
      </c>
      <c r="H35" s="115">
        <v>1651347.9883000001</v>
      </c>
      <c r="I35" s="115">
        <v>1549897.20897</v>
      </c>
      <c r="J35" s="115">
        <v>1668345.51978</v>
      </c>
      <c r="K35" s="115">
        <v>1669104.2107599999</v>
      </c>
      <c r="L35" s="115">
        <v>1493100.44093</v>
      </c>
      <c r="M35" s="115">
        <v>1429119.98392</v>
      </c>
      <c r="N35" s="115">
        <v>1450658.7427399999</v>
      </c>
      <c r="O35" s="116">
        <v>19245727.439550001</v>
      </c>
    </row>
    <row r="36" spans="1:15" ht="13.8" x14ac:dyDescent="0.25">
      <c r="A36" s="86">
        <v>2024</v>
      </c>
      <c r="B36" s="114" t="s">
        <v>147</v>
      </c>
      <c r="C36" s="115">
        <v>2778025.4043399999</v>
      </c>
      <c r="D36" s="115">
        <v>3129884.1789500001</v>
      </c>
      <c r="E36" s="115">
        <v>3224521.1264999998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6">
        <v>9132430.7097900007</v>
      </c>
    </row>
    <row r="37" spans="1:15" ht="13.8" x14ac:dyDescent="0.25">
      <c r="A37" s="85">
        <v>2023</v>
      </c>
      <c r="B37" s="114" t="s">
        <v>147</v>
      </c>
      <c r="C37" s="115">
        <v>2711827.9585500001</v>
      </c>
      <c r="D37" s="115">
        <v>2610306.6373399999</v>
      </c>
      <c r="E37" s="115">
        <v>3284632.1357999998</v>
      </c>
      <c r="F37" s="115">
        <v>2690023.9138199999</v>
      </c>
      <c r="G37" s="115">
        <v>3025825.1525599998</v>
      </c>
      <c r="H37" s="115">
        <v>2985782.4394399999</v>
      </c>
      <c r="I37" s="115">
        <v>2722778.5651500002</v>
      </c>
      <c r="J37" s="115">
        <v>2725318.3656100002</v>
      </c>
      <c r="K37" s="115">
        <v>2818531.30975</v>
      </c>
      <c r="L37" s="115">
        <v>3078165.7719100001</v>
      </c>
      <c r="M37" s="115">
        <v>3167216.90179</v>
      </c>
      <c r="N37" s="115">
        <v>3171038.0866899998</v>
      </c>
      <c r="O37" s="116">
        <v>34991447.238410003</v>
      </c>
    </row>
    <row r="38" spans="1:15" ht="13.8" x14ac:dyDescent="0.25">
      <c r="A38" s="86">
        <v>2024</v>
      </c>
      <c r="B38" s="114" t="s">
        <v>148</v>
      </c>
      <c r="C38" s="115">
        <v>167294.1287</v>
      </c>
      <c r="D38" s="115">
        <v>141289.65002</v>
      </c>
      <c r="E38" s="115">
        <v>143605.67011000001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6">
        <v>452189.44883000001</v>
      </c>
    </row>
    <row r="39" spans="1:15" ht="13.8" x14ac:dyDescent="0.25">
      <c r="A39" s="85">
        <v>2023</v>
      </c>
      <c r="B39" s="114" t="s">
        <v>148</v>
      </c>
      <c r="C39" s="115">
        <v>20511.080989999999</v>
      </c>
      <c r="D39" s="115">
        <v>48988.009310000001</v>
      </c>
      <c r="E39" s="115">
        <v>108585.76742</v>
      </c>
      <c r="F39" s="115">
        <v>107987.69313</v>
      </c>
      <c r="G39" s="115">
        <v>203809.47146</v>
      </c>
      <c r="H39" s="115">
        <v>185343.29347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222202.09070999999</v>
      </c>
      <c r="O39" s="116">
        <v>1939896.7191999999</v>
      </c>
    </row>
    <row r="40" spans="1:15" ht="13.8" x14ac:dyDescent="0.25">
      <c r="A40" s="86">
        <v>2024</v>
      </c>
      <c r="B40" s="114" t="s">
        <v>149</v>
      </c>
      <c r="C40" s="115">
        <v>1208935.9699500001</v>
      </c>
      <c r="D40" s="115">
        <v>1288322.9619799999</v>
      </c>
      <c r="E40" s="115">
        <v>1467447.62674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6">
        <v>3964706.5586700002</v>
      </c>
    </row>
    <row r="41" spans="1:15" ht="13.8" x14ac:dyDescent="0.25">
      <c r="A41" s="85">
        <v>2023</v>
      </c>
      <c r="B41" s="114" t="s">
        <v>149</v>
      </c>
      <c r="C41" s="115">
        <v>1173372.45523</v>
      </c>
      <c r="D41" s="115">
        <v>1303073.97896</v>
      </c>
      <c r="E41" s="115">
        <v>1511131.14059</v>
      </c>
      <c r="F41" s="115">
        <v>1216084.5846899999</v>
      </c>
      <c r="G41" s="115">
        <v>1379701.5676899999</v>
      </c>
      <c r="H41" s="115">
        <v>1337222.1869300001</v>
      </c>
      <c r="I41" s="115">
        <v>1262297.9795599999</v>
      </c>
      <c r="J41" s="115">
        <v>1397621.0065599999</v>
      </c>
      <c r="K41" s="115">
        <v>1397165.03241</v>
      </c>
      <c r="L41" s="115">
        <v>1409412.4289899999</v>
      </c>
      <c r="M41" s="115">
        <v>1384590.4547600001</v>
      </c>
      <c r="N41" s="115">
        <v>1432114.39005</v>
      </c>
      <c r="O41" s="116">
        <v>16203787.206420001</v>
      </c>
    </row>
    <row r="42" spans="1:15" ht="13.8" x14ac:dyDescent="0.25">
      <c r="A42" s="86">
        <v>2024</v>
      </c>
      <c r="B42" s="114" t="s">
        <v>150</v>
      </c>
      <c r="C42" s="115">
        <v>823977.97028000001</v>
      </c>
      <c r="D42" s="115">
        <v>911096.40138000005</v>
      </c>
      <c r="E42" s="115">
        <v>1029815.6508600001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6">
        <v>2764890.0225200001</v>
      </c>
    </row>
    <row r="43" spans="1:15" ht="13.8" x14ac:dyDescent="0.25">
      <c r="A43" s="85">
        <v>2023</v>
      </c>
      <c r="B43" s="114" t="s">
        <v>150</v>
      </c>
      <c r="C43" s="115">
        <v>841061.35543999996</v>
      </c>
      <c r="D43" s="115">
        <v>847876.99143000005</v>
      </c>
      <c r="E43" s="115">
        <v>1050018.6388600001</v>
      </c>
      <c r="F43" s="115">
        <v>882570.30371999997</v>
      </c>
      <c r="G43" s="115">
        <v>922088.90459000005</v>
      </c>
      <c r="H43" s="115">
        <v>975661.79876999999</v>
      </c>
      <c r="I43" s="115">
        <v>831420.18131999997</v>
      </c>
      <c r="J43" s="115">
        <v>972053.76729999995</v>
      </c>
      <c r="K43" s="115">
        <v>1006407.50215</v>
      </c>
      <c r="L43" s="115">
        <v>995327.87771999999</v>
      </c>
      <c r="M43" s="115">
        <v>1016339.88114</v>
      </c>
      <c r="N43" s="115">
        <v>990708.43458999996</v>
      </c>
      <c r="O43" s="116">
        <v>11331535.63703</v>
      </c>
    </row>
    <row r="44" spans="1:15" ht="13.8" x14ac:dyDescent="0.25">
      <c r="A44" s="86">
        <v>2024</v>
      </c>
      <c r="B44" s="114" t="s">
        <v>151</v>
      </c>
      <c r="C44" s="115">
        <v>939340.63242000004</v>
      </c>
      <c r="D44" s="115">
        <v>984412.59349</v>
      </c>
      <c r="E44" s="115">
        <v>1081138.0926999999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6">
        <v>3004891.31861</v>
      </c>
    </row>
    <row r="45" spans="1:15" ht="13.8" x14ac:dyDescent="0.25">
      <c r="A45" s="85">
        <v>2023</v>
      </c>
      <c r="B45" s="114" t="s">
        <v>151</v>
      </c>
      <c r="C45" s="115">
        <v>1050029.54632</v>
      </c>
      <c r="D45" s="115">
        <v>1000655.37989</v>
      </c>
      <c r="E45" s="115">
        <v>1224195.9008200001</v>
      </c>
      <c r="F45" s="115">
        <v>997152.56585999997</v>
      </c>
      <c r="G45" s="115">
        <v>1142773.9772300001</v>
      </c>
      <c r="H45" s="115">
        <v>1088847.2949000001</v>
      </c>
      <c r="I45" s="115">
        <v>987771.83814000001</v>
      </c>
      <c r="J45" s="115">
        <v>1064739.70144</v>
      </c>
      <c r="K45" s="115">
        <v>1015957.19333</v>
      </c>
      <c r="L45" s="115">
        <v>970205.33553000004</v>
      </c>
      <c r="M45" s="115">
        <v>975248.45423000003</v>
      </c>
      <c r="N45" s="115">
        <v>949328.48323999997</v>
      </c>
      <c r="O45" s="116">
        <v>12466905.67093</v>
      </c>
    </row>
    <row r="46" spans="1:15" ht="13.8" x14ac:dyDescent="0.25">
      <c r="A46" s="86">
        <v>2024</v>
      </c>
      <c r="B46" s="114" t="s">
        <v>152</v>
      </c>
      <c r="C46" s="115">
        <v>1116916.78416</v>
      </c>
      <c r="D46" s="115">
        <v>1380523.6679499999</v>
      </c>
      <c r="E46" s="115">
        <v>1486676.30274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6">
        <v>3984116.7548500001</v>
      </c>
    </row>
    <row r="47" spans="1:15" ht="13.8" x14ac:dyDescent="0.25">
      <c r="A47" s="85">
        <v>2023</v>
      </c>
      <c r="B47" s="114" t="s">
        <v>152</v>
      </c>
      <c r="C47" s="115">
        <v>1105693.3939499999</v>
      </c>
      <c r="D47" s="115">
        <v>1056019.7089499999</v>
      </c>
      <c r="E47" s="115">
        <v>1388525.2110599999</v>
      </c>
      <c r="F47" s="115">
        <v>1063451.68188</v>
      </c>
      <c r="G47" s="115">
        <v>1249243.91346</v>
      </c>
      <c r="H47" s="115">
        <v>1314429.0674399999</v>
      </c>
      <c r="I47" s="115">
        <v>1145907.9397199999</v>
      </c>
      <c r="J47" s="115">
        <v>1338819.0747</v>
      </c>
      <c r="K47" s="115">
        <v>1372092.0693399999</v>
      </c>
      <c r="L47" s="115">
        <v>1315265.9968900001</v>
      </c>
      <c r="M47" s="115">
        <v>1162713.3870300001</v>
      </c>
      <c r="N47" s="115">
        <v>1347569.91554</v>
      </c>
      <c r="O47" s="116">
        <v>14859731.359959999</v>
      </c>
    </row>
    <row r="48" spans="1:15" ht="13.8" x14ac:dyDescent="0.25">
      <c r="A48" s="86">
        <v>2024</v>
      </c>
      <c r="B48" s="114" t="s">
        <v>153</v>
      </c>
      <c r="C48" s="115">
        <v>325171.66396999999</v>
      </c>
      <c r="D48" s="115">
        <v>352434.07553999999</v>
      </c>
      <c r="E48" s="115">
        <v>389752.69237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6">
        <v>1067358.43188</v>
      </c>
    </row>
    <row r="49" spans="1:15" ht="13.8" x14ac:dyDescent="0.25">
      <c r="A49" s="85">
        <v>2023</v>
      </c>
      <c r="B49" s="114" t="s">
        <v>153</v>
      </c>
      <c r="C49" s="115">
        <v>360451.10638999997</v>
      </c>
      <c r="D49" s="115">
        <v>354124.75868999999</v>
      </c>
      <c r="E49" s="115">
        <v>438196.80982999998</v>
      </c>
      <c r="F49" s="115">
        <v>373566.96041</v>
      </c>
      <c r="G49" s="115">
        <v>450033.32088000001</v>
      </c>
      <c r="H49" s="115">
        <v>411994.45650999999</v>
      </c>
      <c r="I49" s="115">
        <v>371785.77756000002</v>
      </c>
      <c r="J49" s="115">
        <v>395201.73572</v>
      </c>
      <c r="K49" s="115">
        <v>382599.11609000002</v>
      </c>
      <c r="L49" s="115">
        <v>363961.78710000002</v>
      </c>
      <c r="M49" s="115">
        <v>345076.14818000002</v>
      </c>
      <c r="N49" s="115">
        <v>352088.17478</v>
      </c>
      <c r="O49" s="116">
        <v>4599080.1521399999</v>
      </c>
    </row>
    <row r="50" spans="1:15" ht="13.8" x14ac:dyDescent="0.25">
      <c r="A50" s="86">
        <v>2024</v>
      </c>
      <c r="B50" s="114" t="s">
        <v>154</v>
      </c>
      <c r="C50" s="115">
        <v>459069.63939999999</v>
      </c>
      <c r="D50" s="115">
        <v>481849.95260000002</v>
      </c>
      <c r="E50" s="115">
        <v>533016.91726000002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6">
        <v>1473936.50926</v>
      </c>
    </row>
    <row r="51" spans="1:15" ht="13.8" x14ac:dyDescent="0.25">
      <c r="A51" s="85">
        <v>2023</v>
      </c>
      <c r="B51" s="114" t="s">
        <v>154</v>
      </c>
      <c r="C51" s="115">
        <v>414228.29746999999</v>
      </c>
      <c r="D51" s="115">
        <v>525446.20097000001</v>
      </c>
      <c r="E51" s="115">
        <v>737508.56022999994</v>
      </c>
      <c r="F51" s="115">
        <v>477350.15331000002</v>
      </c>
      <c r="G51" s="115">
        <v>461439.56533000001</v>
      </c>
      <c r="H51" s="115">
        <v>440692.72146999999</v>
      </c>
      <c r="I51" s="115">
        <v>496791.71883000003</v>
      </c>
      <c r="J51" s="115">
        <v>463382.73371</v>
      </c>
      <c r="K51" s="115">
        <v>698212.79119000002</v>
      </c>
      <c r="L51" s="115">
        <v>994087.69576999999</v>
      </c>
      <c r="M51" s="115">
        <v>1248159.7746600001</v>
      </c>
      <c r="N51" s="115">
        <v>694549.38184000005</v>
      </c>
      <c r="O51" s="116">
        <v>7651849.5947799999</v>
      </c>
    </row>
    <row r="52" spans="1:15" ht="13.8" x14ac:dyDescent="0.25">
      <c r="A52" s="86">
        <v>2024</v>
      </c>
      <c r="B52" s="114" t="s">
        <v>155</v>
      </c>
      <c r="C52" s="115">
        <v>330243.94303000002</v>
      </c>
      <c r="D52" s="115">
        <v>301661.03843999997</v>
      </c>
      <c r="E52" s="115">
        <v>370654.26711000002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6">
        <v>1002559.24858</v>
      </c>
    </row>
    <row r="53" spans="1:15" ht="13.8" x14ac:dyDescent="0.25">
      <c r="A53" s="85">
        <v>2023</v>
      </c>
      <c r="B53" s="114" t="s">
        <v>155</v>
      </c>
      <c r="C53" s="115">
        <v>278884.94871000003</v>
      </c>
      <c r="D53" s="115">
        <v>287110.67463999998</v>
      </c>
      <c r="E53" s="115">
        <v>505697.54947999999</v>
      </c>
      <c r="F53" s="115">
        <v>417251.88355999999</v>
      </c>
      <c r="G53" s="115">
        <v>549934.81740000006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509992.53152000002</v>
      </c>
      <c r="M53" s="115">
        <v>481780.40470999997</v>
      </c>
      <c r="N53" s="115">
        <v>718800.87997000001</v>
      </c>
      <c r="O53" s="116">
        <v>5545305.0675499998</v>
      </c>
    </row>
    <row r="54" spans="1:15" ht="13.8" x14ac:dyDescent="0.25">
      <c r="A54" s="86">
        <v>2024</v>
      </c>
      <c r="B54" s="114" t="s">
        <v>156</v>
      </c>
      <c r="C54" s="115">
        <v>548823.65281</v>
      </c>
      <c r="D54" s="115">
        <v>597738.41616999998</v>
      </c>
      <c r="E54" s="115">
        <v>636858.24707000004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6">
        <v>1783420.31605</v>
      </c>
    </row>
    <row r="55" spans="1:15" ht="13.8" x14ac:dyDescent="0.25">
      <c r="A55" s="85">
        <v>2023</v>
      </c>
      <c r="B55" s="114" t="s">
        <v>156</v>
      </c>
      <c r="C55" s="115">
        <v>525222.67038000003</v>
      </c>
      <c r="D55" s="115">
        <v>565764.92171000002</v>
      </c>
      <c r="E55" s="115">
        <v>673501.22571999999</v>
      </c>
      <c r="F55" s="115">
        <v>560370.64815000002</v>
      </c>
      <c r="G55" s="115">
        <v>637561.98404999997</v>
      </c>
      <c r="H55" s="115">
        <v>616429.88593999995</v>
      </c>
      <c r="I55" s="115">
        <v>568935.36425999994</v>
      </c>
      <c r="J55" s="115">
        <v>600924.61531999998</v>
      </c>
      <c r="K55" s="115">
        <v>604739.75008999999</v>
      </c>
      <c r="L55" s="115">
        <v>610501.43940999999</v>
      </c>
      <c r="M55" s="115">
        <v>605877.48130999994</v>
      </c>
      <c r="N55" s="115">
        <v>597363.36377000005</v>
      </c>
      <c r="O55" s="116">
        <v>7167193.35011</v>
      </c>
    </row>
    <row r="56" spans="1:15" ht="13.8" x14ac:dyDescent="0.25">
      <c r="A56" s="86">
        <v>2024</v>
      </c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f t="shared" ref="O56:O57" si="4">SUM(C56:N56)</f>
        <v>0</v>
      </c>
    </row>
    <row r="57" spans="1:15" ht="13.8" x14ac:dyDescent="0.25">
      <c r="A57" s="85">
        <v>2023</v>
      </c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>
        <f t="shared" si="4"/>
        <v>0</v>
      </c>
    </row>
    <row r="58" spans="1:15" ht="13.8" x14ac:dyDescent="0.25">
      <c r="A58" s="86">
        <v>2024</v>
      </c>
      <c r="B58" s="112" t="s">
        <v>31</v>
      </c>
      <c r="C58" s="118">
        <f>C60</f>
        <v>445698.25844000001</v>
      </c>
      <c r="D58" s="118">
        <f t="shared" ref="D58:O58" si="5">D60</f>
        <v>452328.74540999997</v>
      </c>
      <c r="E58" s="118">
        <f t="shared" si="5"/>
        <v>502217.79434000002</v>
      </c>
      <c r="F58" s="118"/>
      <c r="G58" s="118"/>
      <c r="H58" s="118"/>
      <c r="I58" s="118"/>
      <c r="J58" s="118"/>
      <c r="K58" s="118"/>
      <c r="L58" s="118"/>
      <c r="M58" s="118"/>
      <c r="N58" s="118"/>
      <c r="O58" s="118">
        <f t="shared" si="5"/>
        <v>1400244.79819</v>
      </c>
    </row>
    <row r="59" spans="1:15" ht="13.8" x14ac:dyDescent="0.25">
      <c r="A59" s="85">
        <v>2023</v>
      </c>
      <c r="B59" s="112" t="s">
        <v>31</v>
      </c>
      <c r="C59" s="118">
        <f>C61</f>
        <v>441308.16873999999</v>
      </c>
      <c r="D59" s="118">
        <f t="shared" ref="D59:O59" si="6">D61</f>
        <v>397254.84522000002</v>
      </c>
      <c r="E59" s="118">
        <f t="shared" si="6"/>
        <v>478536.44981999998</v>
      </c>
      <c r="F59" s="118">
        <f t="shared" si="6"/>
        <v>467161.27383999998</v>
      </c>
      <c r="G59" s="118">
        <f t="shared" si="6"/>
        <v>546211.81027999998</v>
      </c>
      <c r="H59" s="118">
        <f t="shared" si="6"/>
        <v>482339.12163000001</v>
      </c>
      <c r="I59" s="118">
        <f t="shared" si="6"/>
        <v>462881.67216000002</v>
      </c>
      <c r="J59" s="118">
        <f t="shared" si="6"/>
        <v>495645.61102000001</v>
      </c>
      <c r="K59" s="118">
        <f t="shared" si="6"/>
        <v>487056.12173999997</v>
      </c>
      <c r="L59" s="118">
        <f t="shared" si="6"/>
        <v>498694.73050000001</v>
      </c>
      <c r="M59" s="118">
        <f t="shared" si="6"/>
        <v>480939.20552000002</v>
      </c>
      <c r="N59" s="118">
        <f t="shared" si="6"/>
        <v>506729.60285000002</v>
      </c>
      <c r="O59" s="118">
        <f t="shared" si="6"/>
        <v>5744758.6133199995</v>
      </c>
    </row>
    <row r="60" spans="1:15" ht="13.8" x14ac:dyDescent="0.25">
      <c r="A60" s="86">
        <v>2024</v>
      </c>
      <c r="B60" s="114" t="s">
        <v>158</v>
      </c>
      <c r="C60" s="115">
        <v>445698.25844000001</v>
      </c>
      <c r="D60" s="115">
        <v>452328.74540999997</v>
      </c>
      <c r="E60" s="115">
        <v>502217.79434000002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6">
        <v>1400244.79819</v>
      </c>
    </row>
    <row r="61" spans="1:15" ht="14.4" thickBot="1" x14ac:dyDescent="0.3">
      <c r="A61" s="85">
        <v>2023</v>
      </c>
      <c r="B61" s="114" t="s">
        <v>158</v>
      </c>
      <c r="C61" s="115">
        <v>441308.16873999999</v>
      </c>
      <c r="D61" s="115">
        <v>397254.84522000002</v>
      </c>
      <c r="E61" s="115">
        <v>478536.44981999998</v>
      </c>
      <c r="F61" s="115">
        <v>467161.27383999998</v>
      </c>
      <c r="G61" s="115">
        <v>546211.81027999998</v>
      </c>
      <c r="H61" s="115">
        <v>482339.12163000001</v>
      </c>
      <c r="I61" s="115">
        <v>462881.67216000002</v>
      </c>
      <c r="J61" s="115">
        <v>495645.61102000001</v>
      </c>
      <c r="K61" s="115">
        <v>487056.12173999997</v>
      </c>
      <c r="L61" s="115">
        <v>498694.73050000001</v>
      </c>
      <c r="M61" s="115">
        <v>480939.20552000002</v>
      </c>
      <c r="N61" s="115">
        <v>506729.60285000002</v>
      </c>
      <c r="O61" s="116">
        <v>5744758.6133199995</v>
      </c>
    </row>
    <row r="62" spans="1:15" s="32" customFormat="1" ht="15" customHeight="1" thickBot="1" x14ac:dyDescent="0.25">
      <c r="A62" s="119">
        <v>2002</v>
      </c>
      <c r="B62" s="120" t="s">
        <v>40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2" customFormat="1" ht="15" customHeight="1" thickBot="1" x14ac:dyDescent="0.25">
      <c r="A63" s="119">
        <v>2003</v>
      </c>
      <c r="B63" s="120" t="s">
        <v>40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7">SUM(C63:N63)</f>
        <v>47252836.302000001</v>
      </c>
    </row>
    <row r="64" spans="1:15" s="32" customFormat="1" ht="15" customHeight="1" thickBot="1" x14ac:dyDescent="0.25">
      <c r="A64" s="119">
        <v>2004</v>
      </c>
      <c r="B64" s="120" t="s">
        <v>40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7"/>
        <v>63167152.819999993</v>
      </c>
    </row>
    <row r="65" spans="1:15" s="32" customFormat="1" ht="15" customHeight="1" thickBot="1" x14ac:dyDescent="0.25">
      <c r="A65" s="119">
        <v>2005</v>
      </c>
      <c r="B65" s="120" t="s">
        <v>40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7"/>
        <v>73476408.142999992</v>
      </c>
    </row>
    <row r="66" spans="1:15" s="32" customFormat="1" ht="15" customHeight="1" thickBot="1" x14ac:dyDescent="0.25">
      <c r="A66" s="119">
        <v>2006</v>
      </c>
      <c r="B66" s="120" t="s">
        <v>40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7"/>
        <v>85534675.517999992</v>
      </c>
    </row>
    <row r="67" spans="1:15" s="32" customFormat="1" ht="15" customHeight="1" thickBot="1" x14ac:dyDescent="0.25">
      <c r="A67" s="119">
        <v>2007</v>
      </c>
      <c r="B67" s="120" t="s">
        <v>40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7"/>
        <v>107271749.90399998</v>
      </c>
    </row>
    <row r="68" spans="1:15" s="32" customFormat="1" ht="15" customHeight="1" thickBot="1" x14ac:dyDescent="0.25">
      <c r="A68" s="119">
        <v>2008</v>
      </c>
      <c r="B68" s="120" t="s">
        <v>40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7"/>
        <v>132027195.626</v>
      </c>
    </row>
    <row r="69" spans="1:15" s="32" customFormat="1" ht="15" customHeight="1" thickBot="1" x14ac:dyDescent="0.25">
      <c r="A69" s="119">
        <v>2009</v>
      </c>
      <c r="B69" s="120" t="s">
        <v>40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7"/>
        <v>102142612.603</v>
      </c>
    </row>
    <row r="70" spans="1:15" s="32" customFormat="1" ht="15" customHeight="1" thickBot="1" x14ac:dyDescent="0.25">
      <c r="A70" s="119">
        <v>2010</v>
      </c>
      <c r="B70" s="120" t="s">
        <v>40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7"/>
        <v>113883219.18399999</v>
      </c>
    </row>
    <row r="71" spans="1:15" s="32" customFormat="1" ht="15" customHeight="1" thickBot="1" x14ac:dyDescent="0.25">
      <c r="A71" s="119">
        <v>2011</v>
      </c>
      <c r="B71" s="120" t="s">
        <v>40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7"/>
        <v>134906868.83000001</v>
      </c>
    </row>
    <row r="72" spans="1:15" ht="13.8" thickBot="1" x14ac:dyDescent="0.3">
      <c r="A72" s="119">
        <v>2012</v>
      </c>
      <c r="B72" s="120" t="s">
        <v>40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7"/>
        <v>152461736.55599999</v>
      </c>
    </row>
    <row r="73" spans="1:15" ht="13.8" thickBot="1" x14ac:dyDescent="0.3">
      <c r="A73" s="119">
        <v>2013</v>
      </c>
      <c r="B73" s="120" t="s">
        <v>40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7"/>
        <v>151802637.08700001</v>
      </c>
    </row>
    <row r="74" spans="1:15" ht="13.8" thickBot="1" x14ac:dyDescent="0.3">
      <c r="A74" s="119">
        <v>2014</v>
      </c>
      <c r="B74" s="120" t="s">
        <v>40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7"/>
        <v>157610157.69</v>
      </c>
    </row>
    <row r="75" spans="1:15" ht="13.8" thickBot="1" x14ac:dyDescent="0.3">
      <c r="A75" s="119">
        <v>2015</v>
      </c>
      <c r="B75" s="120" t="s">
        <v>40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7"/>
        <v>143838871.428</v>
      </c>
    </row>
    <row r="76" spans="1:15" ht="13.8" thickBot="1" x14ac:dyDescent="0.3">
      <c r="A76" s="119">
        <v>2016</v>
      </c>
      <c r="B76" s="120" t="s">
        <v>40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7"/>
        <v>142529583.80799997</v>
      </c>
    </row>
    <row r="77" spans="1:15" ht="13.8" thickBot="1" x14ac:dyDescent="0.3">
      <c r="A77" s="119">
        <v>2017</v>
      </c>
      <c r="B77" s="120" t="s">
        <v>40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7"/>
        <v>156992940.41399324</v>
      </c>
    </row>
    <row r="78" spans="1:15" ht="13.8" thickBot="1" x14ac:dyDescent="0.3">
      <c r="A78" s="119">
        <v>2018</v>
      </c>
      <c r="B78" s="120" t="s">
        <v>40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7"/>
        <v>177168756.28799999</v>
      </c>
    </row>
    <row r="79" spans="1:15" ht="13.8" thickBot="1" x14ac:dyDescent="0.3">
      <c r="A79" s="119">
        <v>2019</v>
      </c>
      <c r="B79" s="120" t="s">
        <v>40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7"/>
        <v>180832721.70199999</v>
      </c>
    </row>
    <row r="80" spans="1:15" ht="13.8" thickBot="1" x14ac:dyDescent="0.3">
      <c r="A80" s="119">
        <v>2020</v>
      </c>
      <c r="B80" s="120" t="s">
        <v>40</v>
      </c>
      <c r="C80" s="121">
        <v>14701346.982000001</v>
      </c>
      <c r="D80" s="121">
        <v>14608289.785</v>
      </c>
      <c r="E80" s="121">
        <v>13353075.963</v>
      </c>
      <c r="F80" s="121">
        <v>8978290.7589999996</v>
      </c>
      <c r="G80" s="121">
        <v>9957512.1809999999</v>
      </c>
      <c r="H80" s="121">
        <v>13460251.822000001</v>
      </c>
      <c r="I80" s="121">
        <v>14890653.468</v>
      </c>
      <c r="J80" s="121">
        <v>12456453.472999999</v>
      </c>
      <c r="K80" s="121">
        <v>15990797.705</v>
      </c>
      <c r="L80" s="121">
        <v>17315266.203000002</v>
      </c>
      <c r="M80" s="121">
        <v>16088682.231000001</v>
      </c>
      <c r="N80" s="121">
        <v>17837134.738000002</v>
      </c>
      <c r="O80" s="121">
        <f t="shared" si="7"/>
        <v>169637755.31000003</v>
      </c>
    </row>
    <row r="81" spans="1:15" ht="13.8" thickBot="1" x14ac:dyDescent="0.3">
      <c r="A81" s="119">
        <v>2021</v>
      </c>
      <c r="B81" s="120" t="s">
        <v>40</v>
      </c>
      <c r="C81" s="121">
        <v>15306487.643915899</v>
      </c>
      <c r="D81" s="121">
        <v>15777151.373676499</v>
      </c>
      <c r="E81" s="121">
        <v>18125533.345878098</v>
      </c>
      <c r="F81" s="121">
        <v>18106582.520971801</v>
      </c>
      <c r="G81" s="121">
        <v>18587253.5966384</v>
      </c>
      <c r="H81" s="121">
        <v>19036800.670268498</v>
      </c>
      <c r="I81" s="121">
        <v>19020902.292177301</v>
      </c>
      <c r="J81" s="121">
        <v>18681996.8976386</v>
      </c>
      <c r="K81" s="121">
        <v>19984264.497713201</v>
      </c>
      <c r="L81" s="121">
        <v>21100833.1277362</v>
      </c>
      <c r="M81" s="121">
        <v>20749365.9948617</v>
      </c>
      <c r="N81" s="121">
        <v>21316881.481321499</v>
      </c>
      <c r="O81" s="121">
        <f t="shared" si="7"/>
        <v>225794053.44279772</v>
      </c>
    </row>
    <row r="82" spans="1:15" ht="13.8" thickBot="1" x14ac:dyDescent="0.3">
      <c r="A82" s="119">
        <v>2022</v>
      </c>
      <c r="B82" s="120" t="s">
        <v>40</v>
      </c>
      <c r="C82" s="121">
        <v>17553745.067000002</v>
      </c>
      <c r="D82" s="121">
        <v>19904331.120000001</v>
      </c>
      <c r="E82" s="121">
        <v>22609642.478</v>
      </c>
      <c r="F82" s="121">
        <v>23330991.125</v>
      </c>
      <c r="G82" s="121">
        <v>18931811.633000001</v>
      </c>
      <c r="H82" s="121">
        <v>23359482.375999998</v>
      </c>
      <c r="I82" s="121">
        <v>18536547.530999999</v>
      </c>
      <c r="J82" s="121">
        <v>21275849.662</v>
      </c>
      <c r="K82" s="121">
        <v>22596774.302000001</v>
      </c>
      <c r="L82" s="121">
        <v>21300785.131999999</v>
      </c>
      <c r="M82" s="121">
        <v>21871038.612</v>
      </c>
      <c r="N82" s="121">
        <v>22898748.625</v>
      </c>
      <c r="O82" s="121">
        <f t="shared" ref="O82" si="8">SUM(C82:N82)</f>
        <v>254169747.66300002</v>
      </c>
    </row>
    <row r="83" spans="1:15" ht="13.8" thickBot="1" x14ac:dyDescent="0.3">
      <c r="A83" s="119">
        <v>2023</v>
      </c>
      <c r="B83" s="120" t="s">
        <v>40</v>
      </c>
      <c r="C83" s="121">
        <v>19311429.91</v>
      </c>
      <c r="D83" s="121">
        <v>18559188.93</v>
      </c>
      <c r="E83" s="121">
        <v>23547898.91</v>
      </c>
      <c r="F83" s="121">
        <v>19244843.780000001</v>
      </c>
      <c r="G83" s="121">
        <v>21620503.739999998</v>
      </c>
      <c r="H83" s="121">
        <v>20761746.77</v>
      </c>
      <c r="I83" s="121">
        <v>19772004.620000001</v>
      </c>
      <c r="J83" s="121">
        <v>21544309.359999999</v>
      </c>
      <c r="K83" s="121">
        <v>22400263.359999999</v>
      </c>
      <c r="L83" s="121">
        <v>22783234.289999999</v>
      </c>
      <c r="M83" s="121">
        <v>22942592.050000001</v>
      </c>
      <c r="N83" s="121">
        <v>22952764.190000001</v>
      </c>
      <c r="O83" s="121">
        <f t="shared" ref="O83" si="9">SUM(C83:N83)</f>
        <v>255440779.91</v>
      </c>
    </row>
    <row r="84" spans="1:15" ht="13.8" thickBot="1" x14ac:dyDescent="0.3">
      <c r="A84" s="119">
        <v>2024</v>
      </c>
      <c r="B84" s="120" t="s">
        <v>40</v>
      </c>
      <c r="C84" s="121">
        <v>19996007.98</v>
      </c>
      <c r="D84" s="121">
        <v>21081962.52</v>
      </c>
      <c r="E84" s="162">
        <v>22578247.463</v>
      </c>
      <c r="F84" s="121"/>
      <c r="G84" s="121"/>
      <c r="H84" s="121"/>
      <c r="I84" s="121"/>
      <c r="J84" s="121"/>
      <c r="K84" s="121"/>
      <c r="L84" s="121"/>
      <c r="M84" s="121"/>
      <c r="N84" s="121"/>
      <c r="O84" s="121">
        <f t="shared" ref="O84" si="10">SUM(C84:N84)</f>
        <v>63656217.963</v>
      </c>
    </row>
  </sheetData>
  <autoFilter ref="A1:O84" xr:uid="{CFA3FF20-2572-464E-B6EE-BBCE900F6FA5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9.33203125" bestFit="1" customWidth="1"/>
  </cols>
  <sheetData>
    <row r="2" spans="1:4" ht="24.6" customHeight="1" x14ac:dyDescent="0.35">
      <c r="A2" s="142" t="s">
        <v>62</v>
      </c>
      <c r="B2" s="142"/>
      <c r="C2" s="142"/>
      <c r="D2" s="142"/>
    </row>
    <row r="3" spans="1:4" ht="15.6" x14ac:dyDescent="0.3">
      <c r="A3" s="141" t="s">
        <v>63</v>
      </c>
      <c r="B3" s="141"/>
      <c r="C3" s="141"/>
      <c r="D3" s="141"/>
    </row>
    <row r="4" spans="1:4" x14ac:dyDescent="0.25">
      <c r="A4" s="123"/>
      <c r="B4" s="124"/>
      <c r="C4" s="124"/>
      <c r="D4" s="123"/>
    </row>
    <row r="5" spans="1:4" x14ac:dyDescent="0.25">
      <c r="A5" s="125" t="s">
        <v>64</v>
      </c>
      <c r="B5" s="126" t="s">
        <v>159</v>
      </c>
      <c r="C5" s="126" t="s">
        <v>160</v>
      </c>
      <c r="D5" s="127" t="s">
        <v>65</v>
      </c>
    </row>
    <row r="6" spans="1:4" x14ac:dyDescent="0.25">
      <c r="A6" s="128" t="s">
        <v>161</v>
      </c>
      <c r="B6" s="129">
        <v>1537.27144</v>
      </c>
      <c r="C6" s="129">
        <v>41138.02925</v>
      </c>
      <c r="D6" s="135">
        <f t="shared" ref="D6:D15" si="0">(C6-B6)/B6</f>
        <v>25.760419909967236</v>
      </c>
    </row>
    <row r="7" spans="1:4" x14ac:dyDescent="0.25">
      <c r="A7" s="128" t="s">
        <v>162</v>
      </c>
      <c r="B7" s="129">
        <v>15.00408</v>
      </c>
      <c r="C7" s="129">
        <v>317.91334000000001</v>
      </c>
      <c r="D7" s="135">
        <f t="shared" si="0"/>
        <v>20.188459405708315</v>
      </c>
    </row>
    <row r="8" spans="1:4" x14ac:dyDescent="0.25">
      <c r="A8" s="128" t="s">
        <v>163</v>
      </c>
      <c r="B8" s="129">
        <v>148.64239000000001</v>
      </c>
      <c r="C8" s="129">
        <v>1224.2359799999999</v>
      </c>
      <c r="D8" s="135">
        <f t="shared" si="0"/>
        <v>7.2361160904369202</v>
      </c>
    </row>
    <row r="9" spans="1:4" x14ac:dyDescent="0.25">
      <c r="A9" s="128" t="s">
        <v>164</v>
      </c>
      <c r="B9" s="129">
        <v>2519.3901000000001</v>
      </c>
      <c r="C9" s="129">
        <v>17896.731189999999</v>
      </c>
      <c r="D9" s="135">
        <f t="shared" si="0"/>
        <v>6.1035966958828638</v>
      </c>
    </row>
    <row r="10" spans="1:4" x14ac:dyDescent="0.25">
      <c r="A10" s="128" t="s">
        <v>165</v>
      </c>
      <c r="B10" s="129">
        <v>23.439540000000001</v>
      </c>
      <c r="C10" s="129">
        <v>165.99612999999999</v>
      </c>
      <c r="D10" s="135">
        <f t="shared" si="0"/>
        <v>6.0818851393841342</v>
      </c>
    </row>
    <row r="11" spans="1:4" x14ac:dyDescent="0.25">
      <c r="A11" s="128" t="s">
        <v>166</v>
      </c>
      <c r="B11" s="129">
        <v>664.60173999999995</v>
      </c>
      <c r="C11" s="129">
        <v>4604.9916400000002</v>
      </c>
      <c r="D11" s="135">
        <f t="shared" si="0"/>
        <v>5.9289491177076972</v>
      </c>
    </row>
    <row r="12" spans="1:4" x14ac:dyDescent="0.25">
      <c r="A12" s="128" t="s">
        <v>167</v>
      </c>
      <c r="B12" s="129">
        <v>112.29425000000001</v>
      </c>
      <c r="C12" s="129">
        <v>637.06201999999996</v>
      </c>
      <c r="D12" s="135">
        <f t="shared" si="0"/>
        <v>4.6731490704109948</v>
      </c>
    </row>
    <row r="13" spans="1:4" x14ac:dyDescent="0.25">
      <c r="A13" s="128" t="s">
        <v>168</v>
      </c>
      <c r="B13" s="129">
        <v>216.60897</v>
      </c>
      <c r="C13" s="129">
        <v>940.93348000000003</v>
      </c>
      <c r="D13" s="135">
        <f t="shared" si="0"/>
        <v>3.343926661947564</v>
      </c>
    </row>
    <row r="14" spans="1:4" x14ac:dyDescent="0.25">
      <c r="A14" s="128" t="s">
        <v>169</v>
      </c>
      <c r="B14" s="129">
        <v>29.629020000000001</v>
      </c>
      <c r="C14" s="129">
        <v>122.51181</v>
      </c>
      <c r="D14" s="135">
        <f t="shared" si="0"/>
        <v>3.134858662216975</v>
      </c>
    </row>
    <row r="15" spans="1:4" x14ac:dyDescent="0.25">
      <c r="A15" s="128" t="s">
        <v>170</v>
      </c>
      <c r="B15" s="129">
        <v>11.925000000000001</v>
      </c>
      <c r="C15" s="129">
        <v>47.5</v>
      </c>
      <c r="D15" s="135">
        <f t="shared" si="0"/>
        <v>2.9832285115303985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.2" x14ac:dyDescent="0.35">
      <c r="A18" s="142" t="s">
        <v>66</v>
      </c>
      <c r="B18" s="142"/>
      <c r="C18" s="142"/>
      <c r="D18" s="142"/>
    </row>
    <row r="19" spans="1:4" ht="15.6" x14ac:dyDescent="0.3">
      <c r="A19" s="141" t="s">
        <v>67</v>
      </c>
      <c r="B19" s="141"/>
      <c r="C19" s="141"/>
      <c r="D19" s="141"/>
    </row>
    <row r="20" spans="1:4" x14ac:dyDescent="0.25">
      <c r="A20" s="133"/>
      <c r="B20" s="124"/>
      <c r="C20" s="124"/>
      <c r="D20" s="123"/>
    </row>
    <row r="21" spans="1:4" x14ac:dyDescent="0.25">
      <c r="A21" s="125" t="s">
        <v>64</v>
      </c>
      <c r="B21" s="126" t="s">
        <v>159</v>
      </c>
      <c r="C21" s="126" t="s">
        <v>160</v>
      </c>
      <c r="D21" s="127" t="s">
        <v>65</v>
      </c>
    </row>
    <row r="22" spans="1:4" x14ac:dyDescent="0.25">
      <c r="A22" s="128" t="s">
        <v>171</v>
      </c>
      <c r="B22" s="129">
        <v>1769235.8070799999</v>
      </c>
      <c r="C22" s="129">
        <v>1563230.236</v>
      </c>
      <c r="D22" s="135">
        <f t="shared" ref="D22:D31" si="1">(C22-B22)/B22</f>
        <v>-0.11643759992626292</v>
      </c>
    </row>
    <row r="23" spans="1:4" x14ac:dyDescent="0.25">
      <c r="A23" s="128" t="s">
        <v>172</v>
      </c>
      <c r="B23" s="129">
        <v>1130484.32195</v>
      </c>
      <c r="C23" s="129">
        <v>1142206.14117</v>
      </c>
      <c r="D23" s="135">
        <f t="shared" si="1"/>
        <v>1.0368847220968704E-2</v>
      </c>
    </row>
    <row r="24" spans="1:4" x14ac:dyDescent="0.25">
      <c r="A24" s="128" t="s">
        <v>173</v>
      </c>
      <c r="B24" s="129">
        <v>1061101.4566299999</v>
      </c>
      <c r="C24" s="129">
        <v>1059326.6602400001</v>
      </c>
      <c r="D24" s="135">
        <f t="shared" si="1"/>
        <v>-1.6725982034144554E-3</v>
      </c>
    </row>
    <row r="25" spans="1:4" x14ac:dyDescent="0.25">
      <c r="A25" s="128" t="s">
        <v>174</v>
      </c>
      <c r="B25" s="129">
        <v>1063352.19181</v>
      </c>
      <c r="C25" s="129">
        <v>1012228.99884</v>
      </c>
      <c r="D25" s="135">
        <f t="shared" si="1"/>
        <v>-4.8077385238638484E-2</v>
      </c>
    </row>
    <row r="26" spans="1:4" x14ac:dyDescent="0.25">
      <c r="A26" s="128" t="s">
        <v>175</v>
      </c>
      <c r="B26" s="129">
        <v>819087.25765000004</v>
      </c>
      <c r="C26" s="129">
        <v>950493.12363000005</v>
      </c>
      <c r="D26" s="135">
        <f t="shared" si="1"/>
        <v>0.16042963036320407</v>
      </c>
    </row>
    <row r="27" spans="1:4" x14ac:dyDescent="0.25">
      <c r="A27" s="128" t="s">
        <v>176</v>
      </c>
      <c r="B27" s="129">
        <v>722114.80310000002</v>
      </c>
      <c r="C27" s="129">
        <v>819698.09620999999</v>
      </c>
      <c r="D27" s="135">
        <f t="shared" si="1"/>
        <v>0.13513542817718199</v>
      </c>
    </row>
    <row r="28" spans="1:4" x14ac:dyDescent="0.25">
      <c r="A28" s="128" t="s">
        <v>177</v>
      </c>
      <c r="B28" s="129">
        <v>961985.45660999999</v>
      </c>
      <c r="C28" s="129">
        <v>812658.45080999995</v>
      </c>
      <c r="D28" s="135">
        <f t="shared" si="1"/>
        <v>-0.15522792447010864</v>
      </c>
    </row>
    <row r="29" spans="1:4" x14ac:dyDescent="0.25">
      <c r="A29" s="128" t="s">
        <v>178</v>
      </c>
      <c r="B29" s="129">
        <v>936052.39765000006</v>
      </c>
      <c r="C29" s="129">
        <v>804688.08949000004</v>
      </c>
      <c r="D29" s="135">
        <f t="shared" si="1"/>
        <v>-0.14033862686511545</v>
      </c>
    </row>
    <row r="30" spans="1:4" x14ac:dyDescent="0.25">
      <c r="A30" s="128" t="s">
        <v>179</v>
      </c>
      <c r="B30" s="129">
        <v>523825.58815999998</v>
      </c>
      <c r="C30" s="129">
        <v>788116.17134</v>
      </c>
      <c r="D30" s="135">
        <f t="shared" si="1"/>
        <v>0.50453927634263207</v>
      </c>
    </row>
    <row r="31" spans="1:4" x14ac:dyDescent="0.25">
      <c r="A31" s="128" t="s">
        <v>180</v>
      </c>
      <c r="B31" s="129">
        <v>902483.64725000004</v>
      </c>
      <c r="C31" s="129">
        <v>717122.97973000002</v>
      </c>
      <c r="D31" s="135">
        <f t="shared" si="1"/>
        <v>-0.20538950271821671</v>
      </c>
    </row>
    <row r="32" spans="1:4" x14ac:dyDescent="0.25">
      <c r="A32" s="123"/>
      <c r="B32" s="124"/>
      <c r="C32" s="124"/>
      <c r="D32" s="123"/>
    </row>
    <row r="33" spans="1:4" ht="19.2" x14ac:dyDescent="0.35">
      <c r="A33" s="142" t="s">
        <v>68</v>
      </c>
      <c r="B33" s="142"/>
      <c r="C33" s="142"/>
      <c r="D33" s="142"/>
    </row>
    <row r="34" spans="1:4" ht="15.6" x14ac:dyDescent="0.3">
      <c r="A34" s="141" t="s">
        <v>72</v>
      </c>
      <c r="B34" s="141"/>
      <c r="C34" s="141"/>
      <c r="D34" s="141"/>
    </row>
    <row r="35" spans="1:4" x14ac:dyDescent="0.25">
      <c r="A35" s="123"/>
      <c r="B35" s="124"/>
      <c r="C35" s="124"/>
      <c r="D35" s="123"/>
    </row>
    <row r="36" spans="1:4" x14ac:dyDescent="0.25">
      <c r="A36" s="125" t="s">
        <v>70</v>
      </c>
      <c r="B36" s="126" t="s">
        <v>159</v>
      </c>
      <c r="C36" s="126" t="s">
        <v>160</v>
      </c>
      <c r="D36" s="127" t="s">
        <v>65</v>
      </c>
    </row>
    <row r="37" spans="1:4" x14ac:dyDescent="0.25">
      <c r="A37" s="128" t="s">
        <v>148</v>
      </c>
      <c r="B37" s="129">
        <v>108585.76742</v>
      </c>
      <c r="C37" s="129">
        <v>143605.67011000001</v>
      </c>
      <c r="D37" s="135">
        <f t="shared" ref="D37:D46" si="2">(C37-B37)/B37</f>
        <v>0.32250914205492659</v>
      </c>
    </row>
    <row r="38" spans="1:4" x14ac:dyDescent="0.25">
      <c r="A38" s="128" t="s">
        <v>136</v>
      </c>
      <c r="B38" s="129">
        <v>155777.83470000001</v>
      </c>
      <c r="C38" s="129">
        <v>202248.13609000001</v>
      </c>
      <c r="D38" s="135">
        <f t="shared" si="2"/>
        <v>0.29831138351289466</v>
      </c>
    </row>
    <row r="39" spans="1:4" x14ac:dyDescent="0.25">
      <c r="A39" s="128" t="s">
        <v>138</v>
      </c>
      <c r="B39" s="129">
        <v>71187.896110000001</v>
      </c>
      <c r="C39" s="129">
        <v>83693.132270000002</v>
      </c>
      <c r="D39" s="135">
        <f t="shared" si="2"/>
        <v>0.17566520213881343</v>
      </c>
    </row>
    <row r="40" spans="1:4" x14ac:dyDescent="0.25">
      <c r="A40" s="128" t="s">
        <v>134</v>
      </c>
      <c r="B40" s="129">
        <v>208485.47463000001</v>
      </c>
      <c r="C40" s="129">
        <v>241058.88579</v>
      </c>
      <c r="D40" s="135">
        <f t="shared" si="2"/>
        <v>0.15623827615716707</v>
      </c>
    </row>
    <row r="41" spans="1:4" x14ac:dyDescent="0.25">
      <c r="A41" s="128" t="s">
        <v>152</v>
      </c>
      <c r="B41" s="129">
        <v>1388525.2110599999</v>
      </c>
      <c r="C41" s="129">
        <v>1486676.30274</v>
      </c>
      <c r="D41" s="135">
        <f t="shared" si="2"/>
        <v>7.0687295339111306E-2</v>
      </c>
    </row>
    <row r="42" spans="1:4" x14ac:dyDescent="0.25">
      <c r="A42" s="128" t="s">
        <v>135</v>
      </c>
      <c r="B42" s="129">
        <v>149165.60537</v>
      </c>
      <c r="C42" s="129">
        <v>158902.47451</v>
      </c>
      <c r="D42" s="135">
        <f t="shared" si="2"/>
        <v>6.5275564804956457E-2</v>
      </c>
    </row>
    <row r="43" spans="1:4" x14ac:dyDescent="0.25">
      <c r="A43" s="130" t="s">
        <v>145</v>
      </c>
      <c r="B43" s="129">
        <v>2881669.3517700001</v>
      </c>
      <c r="C43" s="129">
        <v>3044790.4391700001</v>
      </c>
      <c r="D43" s="135">
        <f t="shared" si="2"/>
        <v>5.6606455317230152E-2</v>
      </c>
    </row>
    <row r="44" spans="1:4" x14ac:dyDescent="0.25">
      <c r="A44" s="128" t="s">
        <v>158</v>
      </c>
      <c r="B44" s="129">
        <v>478536.44981999998</v>
      </c>
      <c r="C44" s="129">
        <v>502217.79434000002</v>
      </c>
      <c r="D44" s="135">
        <f t="shared" si="2"/>
        <v>4.9487023462701132E-2</v>
      </c>
    </row>
    <row r="45" spans="1:4" x14ac:dyDescent="0.25">
      <c r="A45" s="128" t="s">
        <v>140</v>
      </c>
      <c r="B45" s="129">
        <v>306367.79639999999</v>
      </c>
      <c r="C45" s="129">
        <v>302707.27455999999</v>
      </c>
      <c r="D45" s="135">
        <f t="shared" si="2"/>
        <v>-1.194812863170759E-2</v>
      </c>
    </row>
    <row r="46" spans="1:4" x14ac:dyDescent="0.25">
      <c r="A46" s="128" t="s">
        <v>147</v>
      </c>
      <c r="B46" s="129">
        <v>3284632.1357999998</v>
      </c>
      <c r="C46" s="129">
        <v>3224521.1264999998</v>
      </c>
      <c r="D46" s="135">
        <f t="shared" si="2"/>
        <v>-1.8300682333596999E-2</v>
      </c>
    </row>
    <row r="47" spans="1:4" x14ac:dyDescent="0.25">
      <c r="A47" s="123"/>
      <c r="B47" s="124"/>
      <c r="C47" s="124"/>
      <c r="D47" s="123"/>
    </row>
    <row r="48" spans="1:4" ht="19.2" x14ac:dyDescent="0.35">
      <c r="A48" s="142" t="s">
        <v>71</v>
      </c>
      <c r="B48" s="142"/>
      <c r="C48" s="142"/>
      <c r="D48" s="142"/>
    </row>
    <row r="49" spans="1:4" ht="15.6" x14ac:dyDescent="0.3">
      <c r="A49" s="141" t="s">
        <v>69</v>
      </c>
      <c r="B49" s="141"/>
      <c r="C49" s="141"/>
      <c r="D49" s="141"/>
    </row>
    <row r="50" spans="1:4" x14ac:dyDescent="0.25">
      <c r="A50" s="123"/>
      <c r="B50" s="124"/>
      <c r="C50" s="124"/>
      <c r="D50" s="123"/>
    </row>
    <row r="51" spans="1:4" x14ac:dyDescent="0.25">
      <c r="A51" s="125" t="s">
        <v>70</v>
      </c>
      <c r="B51" s="126" t="s">
        <v>159</v>
      </c>
      <c r="C51" s="126" t="s">
        <v>160</v>
      </c>
      <c r="D51" s="127" t="s">
        <v>65</v>
      </c>
    </row>
    <row r="52" spans="1:4" x14ac:dyDescent="0.25">
      <c r="A52" s="128" t="s">
        <v>147</v>
      </c>
      <c r="B52" s="129">
        <v>3284632.1357999998</v>
      </c>
      <c r="C52" s="129">
        <v>3224521.1264999998</v>
      </c>
      <c r="D52" s="135">
        <f t="shared" ref="D52:D61" si="3">(C52-B52)/B52</f>
        <v>-1.8300682333596999E-2</v>
      </c>
    </row>
    <row r="53" spans="1:4" x14ac:dyDescent="0.25">
      <c r="A53" s="128" t="s">
        <v>145</v>
      </c>
      <c r="B53" s="129">
        <v>2881669.3517700001</v>
      </c>
      <c r="C53" s="129">
        <v>3044790.4391700001</v>
      </c>
      <c r="D53" s="135">
        <f t="shared" si="3"/>
        <v>5.6606455317230152E-2</v>
      </c>
    </row>
    <row r="54" spans="1:4" x14ac:dyDescent="0.25">
      <c r="A54" s="128" t="s">
        <v>146</v>
      </c>
      <c r="B54" s="129">
        <v>1989771.20052</v>
      </c>
      <c r="C54" s="129">
        <v>1618456.1022399999</v>
      </c>
      <c r="D54" s="135">
        <f t="shared" si="3"/>
        <v>-0.18661195728582353</v>
      </c>
    </row>
    <row r="55" spans="1:4" x14ac:dyDescent="0.25">
      <c r="A55" s="128" t="s">
        <v>152</v>
      </c>
      <c r="B55" s="129">
        <v>1388525.2110599999</v>
      </c>
      <c r="C55" s="129">
        <v>1486676.30274</v>
      </c>
      <c r="D55" s="135">
        <f t="shared" si="3"/>
        <v>7.0687295339111306E-2</v>
      </c>
    </row>
    <row r="56" spans="1:4" x14ac:dyDescent="0.25">
      <c r="A56" s="128" t="s">
        <v>149</v>
      </c>
      <c r="B56" s="129">
        <v>1511131.14059</v>
      </c>
      <c r="C56" s="129">
        <v>1467447.62674</v>
      </c>
      <c r="D56" s="135">
        <f t="shared" si="3"/>
        <v>-2.8907824527356622E-2</v>
      </c>
    </row>
    <row r="57" spans="1:4" x14ac:dyDescent="0.25">
      <c r="A57" s="128" t="s">
        <v>151</v>
      </c>
      <c r="B57" s="129">
        <v>1224195.9008200001</v>
      </c>
      <c r="C57" s="129">
        <v>1081138.0926999999</v>
      </c>
      <c r="D57" s="135">
        <f t="shared" si="3"/>
        <v>-0.11685859103447097</v>
      </c>
    </row>
    <row r="58" spans="1:4" x14ac:dyDescent="0.25">
      <c r="A58" s="128" t="s">
        <v>132</v>
      </c>
      <c r="B58" s="129">
        <v>1114279.33018</v>
      </c>
      <c r="C58" s="129">
        <v>1046206.84731</v>
      </c>
      <c r="D58" s="135">
        <f t="shared" si="3"/>
        <v>-6.1091039765588828E-2</v>
      </c>
    </row>
    <row r="59" spans="1:4" x14ac:dyDescent="0.25">
      <c r="A59" s="128" t="s">
        <v>150</v>
      </c>
      <c r="B59" s="129">
        <v>1050018.6388600001</v>
      </c>
      <c r="C59" s="129">
        <v>1029815.6508600001</v>
      </c>
      <c r="D59" s="135">
        <f t="shared" si="3"/>
        <v>-1.9240599406820335E-2</v>
      </c>
    </row>
    <row r="60" spans="1:4" x14ac:dyDescent="0.25">
      <c r="A60" s="128" t="s">
        <v>142</v>
      </c>
      <c r="B60" s="129">
        <v>899959.10395999998</v>
      </c>
      <c r="C60" s="129">
        <v>817997.31131999998</v>
      </c>
      <c r="D60" s="135">
        <f t="shared" si="3"/>
        <v>-9.1072796840825018E-2</v>
      </c>
    </row>
    <row r="61" spans="1:4" x14ac:dyDescent="0.25">
      <c r="A61" s="128" t="s">
        <v>141</v>
      </c>
      <c r="B61" s="129">
        <v>758490.48866000003</v>
      </c>
      <c r="C61" s="129">
        <v>678675.06938999996</v>
      </c>
      <c r="D61" s="135">
        <f t="shared" si="3"/>
        <v>-0.10522929484720016</v>
      </c>
    </row>
    <row r="62" spans="1:4" x14ac:dyDescent="0.25">
      <c r="A62" s="123"/>
      <c r="B62" s="124"/>
      <c r="C62" s="124"/>
      <c r="D62" s="123"/>
    </row>
    <row r="63" spans="1:4" ht="19.2" x14ac:dyDescent="0.35">
      <c r="A63" s="142" t="s">
        <v>73</v>
      </c>
      <c r="B63" s="142"/>
      <c r="C63" s="142"/>
      <c r="D63" s="142"/>
    </row>
    <row r="64" spans="1:4" ht="15.6" x14ac:dyDescent="0.3">
      <c r="A64" s="141" t="s">
        <v>74</v>
      </c>
      <c r="B64" s="141"/>
      <c r="C64" s="141"/>
      <c r="D64" s="141"/>
    </row>
    <row r="65" spans="1:4" x14ac:dyDescent="0.25">
      <c r="A65" s="123"/>
      <c r="B65" s="124"/>
      <c r="C65" s="124"/>
      <c r="D65" s="123"/>
    </row>
    <row r="66" spans="1:4" x14ac:dyDescent="0.25">
      <c r="A66" s="125" t="s">
        <v>75</v>
      </c>
      <c r="B66" s="126" t="s">
        <v>159</v>
      </c>
      <c r="C66" s="126" t="s">
        <v>160</v>
      </c>
      <c r="D66" s="127" t="s">
        <v>65</v>
      </c>
    </row>
    <row r="67" spans="1:4" x14ac:dyDescent="0.25">
      <c r="A67" s="128" t="s">
        <v>181</v>
      </c>
      <c r="B67" s="134">
        <v>9391472.1113099996</v>
      </c>
      <c r="C67" s="134">
        <v>8127288.5109200003</v>
      </c>
      <c r="D67" s="135">
        <f t="shared" ref="D67:D76" si="4">(C67-B67)/B67</f>
        <v>-0.13460973800556392</v>
      </c>
    </row>
    <row r="68" spans="1:4" x14ac:dyDescent="0.25">
      <c r="A68" s="128" t="s">
        <v>182</v>
      </c>
      <c r="B68" s="134">
        <v>1806179.86051</v>
      </c>
      <c r="C68" s="134">
        <v>2089339.71349</v>
      </c>
      <c r="D68" s="135">
        <f t="shared" si="4"/>
        <v>0.15677278834237796</v>
      </c>
    </row>
    <row r="69" spans="1:4" x14ac:dyDescent="0.25">
      <c r="A69" s="128" t="s">
        <v>183</v>
      </c>
      <c r="B69" s="134">
        <v>1505160.9596299999</v>
      </c>
      <c r="C69" s="134">
        <v>1517184.1848899999</v>
      </c>
      <c r="D69" s="135">
        <f t="shared" si="4"/>
        <v>7.9879996774268828E-3</v>
      </c>
    </row>
    <row r="70" spans="1:4" x14ac:dyDescent="0.25">
      <c r="A70" s="128" t="s">
        <v>184</v>
      </c>
      <c r="B70" s="134">
        <v>1327189.0268999999</v>
      </c>
      <c r="C70" s="134">
        <v>1184502.95771</v>
      </c>
      <c r="D70" s="135">
        <f t="shared" si="4"/>
        <v>-0.10750998260080623</v>
      </c>
    </row>
    <row r="71" spans="1:4" x14ac:dyDescent="0.25">
      <c r="A71" s="128" t="s">
        <v>185</v>
      </c>
      <c r="B71" s="134">
        <v>1076084.8519299999</v>
      </c>
      <c r="C71" s="134">
        <v>1139387.14506</v>
      </c>
      <c r="D71" s="135">
        <f t="shared" si="4"/>
        <v>5.8826488465537827E-2</v>
      </c>
    </row>
    <row r="72" spans="1:4" x14ac:dyDescent="0.25">
      <c r="A72" s="128" t="s">
        <v>186</v>
      </c>
      <c r="B72" s="134">
        <v>910219.61988999997</v>
      </c>
      <c r="C72" s="134">
        <v>850405.85004000005</v>
      </c>
      <c r="D72" s="135">
        <f t="shared" si="4"/>
        <v>-6.571355807209299E-2</v>
      </c>
    </row>
    <row r="73" spans="1:4" x14ac:dyDescent="0.25">
      <c r="A73" s="128" t="s">
        <v>187</v>
      </c>
      <c r="B73" s="134">
        <v>504641.16622000001</v>
      </c>
      <c r="C73" s="134">
        <v>466372.84959</v>
      </c>
      <c r="D73" s="135">
        <f t="shared" si="4"/>
        <v>-7.5832728662720339E-2</v>
      </c>
    </row>
    <row r="74" spans="1:4" x14ac:dyDescent="0.25">
      <c r="A74" s="128" t="s">
        <v>188</v>
      </c>
      <c r="B74" s="134">
        <v>488655.02123000001</v>
      </c>
      <c r="C74" s="134">
        <v>392809.04661999998</v>
      </c>
      <c r="D74" s="135">
        <f t="shared" si="4"/>
        <v>-0.19614241222518264</v>
      </c>
    </row>
    <row r="75" spans="1:4" x14ac:dyDescent="0.25">
      <c r="A75" s="128" t="s">
        <v>189</v>
      </c>
      <c r="B75" s="134">
        <v>413425.04255999997</v>
      </c>
      <c r="C75" s="134">
        <v>383541.65142000001</v>
      </c>
      <c r="D75" s="135">
        <f t="shared" si="4"/>
        <v>-7.22824891181163E-2</v>
      </c>
    </row>
    <row r="76" spans="1:4" x14ac:dyDescent="0.25">
      <c r="A76" s="128" t="s">
        <v>190</v>
      </c>
      <c r="B76" s="134">
        <v>226936.10913</v>
      </c>
      <c r="C76" s="134">
        <v>321789.06180000002</v>
      </c>
      <c r="D76" s="135">
        <f t="shared" si="4"/>
        <v>0.41797205845132235</v>
      </c>
    </row>
    <row r="77" spans="1:4" x14ac:dyDescent="0.25">
      <c r="A77" s="123"/>
      <c r="B77" s="124"/>
      <c r="C77" s="124"/>
      <c r="D77" s="123"/>
    </row>
    <row r="78" spans="1:4" ht="19.2" x14ac:dyDescent="0.35">
      <c r="A78" s="142" t="s">
        <v>76</v>
      </c>
      <c r="B78" s="142"/>
      <c r="C78" s="142"/>
      <c r="D78" s="142"/>
    </row>
    <row r="79" spans="1:4" ht="15.6" x14ac:dyDescent="0.3">
      <c r="A79" s="141" t="s">
        <v>77</v>
      </c>
      <c r="B79" s="141"/>
      <c r="C79" s="141"/>
      <c r="D79" s="141"/>
    </row>
    <row r="80" spans="1:4" x14ac:dyDescent="0.25">
      <c r="A80" s="123"/>
      <c r="B80" s="124"/>
      <c r="C80" s="124"/>
      <c r="D80" s="123"/>
    </row>
    <row r="81" spans="1:4" x14ac:dyDescent="0.25">
      <c r="A81" s="125" t="s">
        <v>75</v>
      </c>
      <c r="B81" s="126" t="s">
        <v>159</v>
      </c>
      <c r="C81" s="126" t="s">
        <v>160</v>
      </c>
      <c r="D81" s="127" t="s">
        <v>65</v>
      </c>
    </row>
    <row r="82" spans="1:4" x14ac:dyDescent="0.25">
      <c r="A82" s="128" t="s">
        <v>191</v>
      </c>
      <c r="B82" s="134">
        <v>6411.5439900000001</v>
      </c>
      <c r="C82" s="134">
        <v>53040.472170000001</v>
      </c>
      <c r="D82" s="135">
        <f t="shared" ref="D82:D91" si="5">(C82-B82)/B82</f>
        <v>7.272651993455324</v>
      </c>
    </row>
    <row r="83" spans="1:4" x14ac:dyDescent="0.25">
      <c r="A83" s="128" t="s">
        <v>192</v>
      </c>
      <c r="B83" s="134">
        <v>10755.08237</v>
      </c>
      <c r="C83" s="134">
        <v>31094.915099999998</v>
      </c>
      <c r="D83" s="135">
        <f t="shared" si="5"/>
        <v>1.8911833522294073</v>
      </c>
    </row>
    <row r="84" spans="1:4" x14ac:dyDescent="0.25">
      <c r="A84" s="128" t="s">
        <v>193</v>
      </c>
      <c r="B84" s="134">
        <v>660.26103999999998</v>
      </c>
      <c r="C84" s="134">
        <v>1889.1853599999999</v>
      </c>
      <c r="D84" s="135">
        <f t="shared" si="5"/>
        <v>1.8612703848162844</v>
      </c>
    </row>
    <row r="85" spans="1:4" x14ac:dyDescent="0.25">
      <c r="A85" s="128" t="s">
        <v>194</v>
      </c>
      <c r="B85" s="134">
        <v>1159.8074999999999</v>
      </c>
      <c r="C85" s="134">
        <v>2607.0238100000001</v>
      </c>
      <c r="D85" s="135">
        <f t="shared" si="5"/>
        <v>1.2478073387178479</v>
      </c>
    </row>
    <row r="86" spans="1:4" x14ac:dyDescent="0.25">
      <c r="A86" s="128" t="s">
        <v>195</v>
      </c>
      <c r="B86" s="134">
        <v>16256.158240000001</v>
      </c>
      <c r="C86" s="134">
        <v>33361.839769999999</v>
      </c>
      <c r="D86" s="135">
        <f t="shared" si="5"/>
        <v>1.0522585519566152</v>
      </c>
    </row>
    <row r="87" spans="1:4" x14ac:dyDescent="0.25">
      <c r="A87" s="128" t="s">
        <v>196</v>
      </c>
      <c r="B87" s="134">
        <v>109734.67942</v>
      </c>
      <c r="C87" s="134">
        <v>206147.13175</v>
      </c>
      <c r="D87" s="135">
        <f t="shared" si="5"/>
        <v>0.87859601759066219</v>
      </c>
    </row>
    <row r="88" spans="1:4" x14ac:dyDescent="0.25">
      <c r="A88" s="128" t="s">
        <v>197</v>
      </c>
      <c r="B88" s="134">
        <v>2895.5502700000002</v>
      </c>
      <c r="C88" s="134">
        <v>4347.0816199999999</v>
      </c>
      <c r="D88" s="135">
        <f t="shared" si="5"/>
        <v>0.50129723701878592</v>
      </c>
    </row>
    <row r="89" spans="1:4" x14ac:dyDescent="0.25">
      <c r="A89" s="128" t="s">
        <v>198</v>
      </c>
      <c r="B89" s="134">
        <v>30062.380659999999</v>
      </c>
      <c r="C89" s="134">
        <v>44894.111510000002</v>
      </c>
      <c r="D89" s="135">
        <f t="shared" si="5"/>
        <v>0.49336514688387967</v>
      </c>
    </row>
    <row r="90" spans="1:4" x14ac:dyDescent="0.25">
      <c r="A90" s="128" t="s">
        <v>190</v>
      </c>
      <c r="B90" s="134">
        <v>226936.10913</v>
      </c>
      <c r="C90" s="134">
        <v>321789.06180000002</v>
      </c>
      <c r="D90" s="135">
        <f t="shared" si="5"/>
        <v>0.41797205845132235</v>
      </c>
    </row>
    <row r="91" spans="1:4" x14ac:dyDescent="0.25">
      <c r="A91" s="128" t="s">
        <v>199</v>
      </c>
      <c r="B91" s="134">
        <v>6794.7307899999996</v>
      </c>
      <c r="C91" s="134">
        <v>9098.11456</v>
      </c>
      <c r="D91" s="135">
        <f t="shared" si="5"/>
        <v>0.33899558955153253</v>
      </c>
    </row>
    <row r="92" spans="1:4" x14ac:dyDescent="0.25">
      <c r="A92" s="123" t="s">
        <v>118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K2" sqref="K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6" width="15" style="17" bestFit="1" customWidth="1"/>
    <col min="7" max="7" width="17" style="17" customWidth="1"/>
    <col min="8" max="8" width="10.5546875" style="17" bestFit="1" customWidth="1"/>
    <col min="9" max="9" width="14" style="17" bestFit="1" customWidth="1"/>
    <col min="10" max="11" width="17.664062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40" t="s">
        <v>119</v>
      </c>
      <c r="C1" s="140"/>
      <c r="D1" s="140"/>
      <c r="E1" s="140"/>
      <c r="F1" s="140"/>
      <c r="G1" s="140"/>
      <c r="H1" s="140"/>
      <c r="I1" s="140"/>
      <c r="J1" s="14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44" t="s">
        <v>112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1:13" ht="17.399999999999999" x14ac:dyDescent="0.25">
      <c r="A6" s="87"/>
      <c r="B6" s="143" t="str">
        <f>SEKTOR_USD!B6</f>
        <v>1 - 31 MART</v>
      </c>
      <c r="C6" s="143"/>
      <c r="D6" s="143"/>
      <c r="E6" s="143"/>
      <c r="F6" s="143" t="str">
        <f>SEKTOR_USD!F6</f>
        <v>1 OCAK  -  31 MART</v>
      </c>
      <c r="G6" s="143"/>
      <c r="H6" s="143"/>
      <c r="I6" s="143"/>
      <c r="J6" s="143" t="s">
        <v>104</v>
      </c>
      <c r="K6" s="143"/>
      <c r="L6" s="143"/>
      <c r="M6" s="143"/>
    </row>
    <row r="7" spans="1:13" ht="28.2" x14ac:dyDescent="0.3">
      <c r="A7" s="88" t="s">
        <v>1</v>
      </c>
      <c r="B7" s="89">
        <f>SEKTOR_USD!B7</f>
        <v>2023</v>
      </c>
      <c r="C7" s="90">
        <f>SEKTOR_USD!C7</f>
        <v>2024</v>
      </c>
      <c r="D7" s="7" t="s">
        <v>120</v>
      </c>
      <c r="E7" s="7" t="s">
        <v>121</v>
      </c>
      <c r="F7" s="5"/>
      <c r="G7" s="6"/>
      <c r="H7" s="7" t="s">
        <v>120</v>
      </c>
      <c r="I7" s="7" t="s">
        <v>121</v>
      </c>
      <c r="J7" s="5"/>
      <c r="K7" s="5"/>
      <c r="L7" s="7" t="s">
        <v>120</v>
      </c>
      <c r="M7" s="7" t="s">
        <v>121</v>
      </c>
    </row>
    <row r="8" spans="1:13" ht="16.8" x14ac:dyDescent="0.3">
      <c r="A8" s="91" t="s">
        <v>2</v>
      </c>
      <c r="B8" s="92">
        <f>SEKTOR_USD!B8*$B$53</f>
        <v>60410167.297569819</v>
      </c>
      <c r="C8" s="92">
        <f>SEKTOR_USD!C8*$C$53</f>
        <v>98882230.081207514</v>
      </c>
      <c r="D8" s="93">
        <f t="shared" ref="D8:D43" si="0">(C8-B8)/B8*100</f>
        <v>63.684747956633039</v>
      </c>
      <c r="E8" s="93">
        <f>C8/C$44*100</f>
        <v>15.571377900851566</v>
      </c>
      <c r="F8" s="92">
        <f>SEKTOR_USD!F8*$B$54</f>
        <v>161993177.0974412</v>
      </c>
      <c r="G8" s="92">
        <f>SEKTOR_USD!G8*$C$54</f>
        <v>288559303.2968381</v>
      </c>
      <c r="H8" s="93">
        <f t="shared" ref="H8:H43" si="1">(G8-F8)/F8*100</f>
        <v>78.130528993369637</v>
      </c>
      <c r="I8" s="93">
        <f>G8/G$44*100</f>
        <v>16.799907021306474</v>
      </c>
      <c r="J8" s="92">
        <f>SEKTOR_USD!J8*$B$55</f>
        <v>614316043.73262596</v>
      </c>
      <c r="K8" s="92">
        <f>SEKTOR_USD!K8*$C$55</f>
        <v>959960398.92986321</v>
      </c>
      <c r="L8" s="93">
        <f t="shared" ref="L8:L43" si="2">(K8-J8)/J8*100</f>
        <v>56.264907733335221</v>
      </c>
      <c r="M8" s="93">
        <f>K8/K$44*100</f>
        <v>16.081414611957701</v>
      </c>
    </row>
    <row r="9" spans="1:13" s="21" customFormat="1" ht="15.6" x14ac:dyDescent="0.3">
      <c r="A9" s="94" t="s">
        <v>3</v>
      </c>
      <c r="B9" s="92">
        <f>SEKTOR_USD!B9*$B$53</f>
        <v>40185328.797441229</v>
      </c>
      <c r="C9" s="92">
        <f>SEKTOR_USD!C9*$C$53</f>
        <v>67451576.262108386</v>
      </c>
      <c r="D9" s="95">
        <f t="shared" si="0"/>
        <v>67.851248902567932</v>
      </c>
      <c r="E9" s="95">
        <f t="shared" ref="E9:E44" si="3">C9/C$44*100</f>
        <v>10.621867883873808</v>
      </c>
      <c r="F9" s="92">
        <f>SEKTOR_USD!F9*$B$54</f>
        <v>109575267.55338322</v>
      </c>
      <c r="G9" s="92">
        <f>SEKTOR_USD!G9*$C$54</f>
        <v>198628829.79469737</v>
      </c>
      <c r="H9" s="95">
        <f t="shared" si="1"/>
        <v>81.271590049213231</v>
      </c>
      <c r="I9" s="95">
        <f t="shared" ref="I9:I44" si="4">G9/G$44*100</f>
        <v>11.564159720988588</v>
      </c>
      <c r="J9" s="92">
        <f>SEKTOR_USD!J9*$B$55</f>
        <v>394711297.1548636</v>
      </c>
      <c r="K9" s="92">
        <f>SEKTOR_USD!K9*$C$55</f>
        <v>649463381.74842834</v>
      </c>
      <c r="L9" s="95">
        <f t="shared" si="2"/>
        <v>64.54137148590749</v>
      </c>
      <c r="M9" s="95">
        <f t="shared" ref="M9:M44" si="5">K9/K$44*100</f>
        <v>10.879917472453695</v>
      </c>
    </row>
    <row r="10" spans="1:13" ht="13.8" x14ac:dyDescent="0.25">
      <c r="A10" s="96" t="str">
        <f>SEKTOR_USD!A10</f>
        <v xml:space="preserve"> Hububat, Bakliyat, Yağlı Tohumlar ve Mamulleri </v>
      </c>
      <c r="B10" s="97">
        <f>SEKTOR_USD!B10*$B$53</f>
        <v>21163491.718198117</v>
      </c>
      <c r="C10" s="97">
        <f>SEKTOR_USD!C10*$C$53</f>
        <v>33506783.00224958</v>
      </c>
      <c r="D10" s="98">
        <f t="shared" si="0"/>
        <v>58.32351035645825</v>
      </c>
      <c r="E10" s="98">
        <f t="shared" si="3"/>
        <v>5.2764463335967537</v>
      </c>
      <c r="F10" s="97">
        <f>SEKTOR_USD!F10*$B$54</f>
        <v>55074564.992506623</v>
      </c>
      <c r="G10" s="97">
        <f>SEKTOR_USD!G10*$C$54</f>
        <v>96650408.585424647</v>
      </c>
      <c r="H10" s="98">
        <f t="shared" si="1"/>
        <v>75.490098920572109</v>
      </c>
      <c r="I10" s="98">
        <f t="shared" si="4"/>
        <v>5.6269815571883059</v>
      </c>
      <c r="J10" s="97">
        <f>SEKTOR_USD!J10*$B$55</f>
        <v>207212302.5560962</v>
      </c>
      <c r="K10" s="97">
        <f>SEKTOR_USD!K10*$C$55</f>
        <v>335921600.94350237</v>
      </c>
      <c r="L10" s="98">
        <f t="shared" si="2"/>
        <v>62.114699175529012</v>
      </c>
      <c r="M10" s="98">
        <f t="shared" si="5"/>
        <v>5.6274139515621329</v>
      </c>
    </row>
    <row r="11" spans="1:13" ht="13.8" x14ac:dyDescent="0.25">
      <c r="A11" s="96" t="str">
        <f>SEKTOR_USD!A11</f>
        <v xml:space="preserve"> Yaş Meyve ve Sebze  </v>
      </c>
      <c r="B11" s="97">
        <f>SEKTOR_USD!B11*$B$53</f>
        <v>5829732.5534986043</v>
      </c>
      <c r="C11" s="97">
        <f>SEKTOR_USD!C11*$C$53</f>
        <v>8890081.4477416761</v>
      </c>
      <c r="D11" s="98">
        <f t="shared" si="0"/>
        <v>52.495528159460093</v>
      </c>
      <c r="E11" s="98">
        <f t="shared" si="3"/>
        <v>1.3999564702216793</v>
      </c>
      <c r="F11" s="97">
        <f>SEKTOR_USD!F11*$B$54</f>
        <v>17723288.001147926</v>
      </c>
      <c r="G11" s="97">
        <f>SEKTOR_USD!G11*$C$54</f>
        <v>29831904.404885601</v>
      </c>
      <c r="H11" s="98">
        <f t="shared" si="1"/>
        <v>68.320372624726332</v>
      </c>
      <c r="I11" s="98">
        <f t="shared" si="4"/>
        <v>1.7368118599698348</v>
      </c>
      <c r="J11" s="97">
        <f>SEKTOR_USD!J11*$B$55</f>
        <v>55632809.908954039</v>
      </c>
      <c r="K11" s="97">
        <f>SEKTOR_USD!K11*$C$55</f>
        <v>94146015.531078443</v>
      </c>
      <c r="L11" s="98">
        <f t="shared" si="2"/>
        <v>69.227503850970763</v>
      </c>
      <c r="M11" s="98">
        <f t="shared" si="5"/>
        <v>1.5771495485718445</v>
      </c>
    </row>
    <row r="12" spans="1:13" ht="13.8" x14ac:dyDescent="0.25">
      <c r="A12" s="96" t="str">
        <f>SEKTOR_USD!A12</f>
        <v xml:space="preserve"> Meyve Sebze Mamulleri </v>
      </c>
      <c r="B12" s="97">
        <f>SEKTOR_USD!B12*$B$53</f>
        <v>3959761.700850945</v>
      </c>
      <c r="C12" s="97">
        <f>SEKTOR_USD!C12*$C$53</f>
        <v>7720373.6504854662</v>
      </c>
      <c r="D12" s="98">
        <f t="shared" si="0"/>
        <v>94.970663230223508</v>
      </c>
      <c r="E12" s="98">
        <f t="shared" si="3"/>
        <v>1.2157579329345369</v>
      </c>
      <c r="F12" s="97">
        <f>SEKTOR_USD!F12*$B$54</f>
        <v>10373431.108891899</v>
      </c>
      <c r="G12" s="97">
        <f>SEKTOR_USD!G12*$C$54</f>
        <v>21926834.216169339</v>
      </c>
      <c r="H12" s="98">
        <f t="shared" si="1"/>
        <v>111.37494418191194</v>
      </c>
      <c r="I12" s="98">
        <f t="shared" si="4"/>
        <v>1.2765791013998566</v>
      </c>
      <c r="J12" s="97">
        <f>SEKTOR_USD!J12*$B$55</f>
        <v>43898035.760205381</v>
      </c>
      <c r="K12" s="97">
        <f>SEKTOR_USD!K12*$C$55</f>
        <v>68738698.458454028</v>
      </c>
      <c r="L12" s="98">
        <f t="shared" si="2"/>
        <v>56.587184980078995</v>
      </c>
      <c r="M12" s="98">
        <f t="shared" si="5"/>
        <v>1.1515219909373584</v>
      </c>
    </row>
    <row r="13" spans="1:13" ht="13.8" x14ac:dyDescent="0.25">
      <c r="A13" s="96" t="str">
        <f>SEKTOR_USD!A13</f>
        <v xml:space="preserve"> Kuru Meyve ve Mamulleri  </v>
      </c>
      <c r="B13" s="97">
        <f>SEKTOR_USD!B13*$B$53</f>
        <v>2833100.2544739349</v>
      </c>
      <c r="C13" s="97">
        <f>SEKTOR_USD!C13*$C$53</f>
        <v>5089156.8389338087</v>
      </c>
      <c r="D13" s="98">
        <f t="shared" si="0"/>
        <v>79.632077294023972</v>
      </c>
      <c r="E13" s="98">
        <f t="shared" si="3"/>
        <v>0.80140976058752955</v>
      </c>
      <c r="F13" s="97">
        <f>SEKTOR_USD!F13*$B$54</f>
        <v>7230887.8687410336</v>
      </c>
      <c r="G13" s="97">
        <f>SEKTOR_USD!G13*$C$54</f>
        <v>15406408.826644797</v>
      </c>
      <c r="H13" s="98">
        <f t="shared" si="1"/>
        <v>113.06386029364883</v>
      </c>
      <c r="I13" s="98">
        <f t="shared" si="4"/>
        <v>0.89696028810277495</v>
      </c>
      <c r="J13" s="97">
        <f>SEKTOR_USD!J13*$B$55</f>
        <v>27581478.787287503</v>
      </c>
      <c r="K13" s="97">
        <f>SEKTOR_USD!K13*$C$55</f>
        <v>46145657.282925121</v>
      </c>
      <c r="L13" s="98">
        <f t="shared" si="2"/>
        <v>67.306683005676902</v>
      </c>
      <c r="M13" s="98">
        <f t="shared" si="5"/>
        <v>0.77303964635966493</v>
      </c>
    </row>
    <row r="14" spans="1:13" ht="13.8" x14ac:dyDescent="0.25">
      <c r="A14" s="96" t="str">
        <f>SEKTOR_USD!A14</f>
        <v xml:space="preserve"> Fındık ve Mamulleri </v>
      </c>
      <c r="B14" s="97">
        <f>SEKTOR_USD!B14*$B$53</f>
        <v>2958686.2335674139</v>
      </c>
      <c r="C14" s="97">
        <f>SEKTOR_USD!C14*$C$53</f>
        <v>6477384.8747035423</v>
      </c>
      <c r="D14" s="98">
        <f t="shared" si="0"/>
        <v>118.92773898141553</v>
      </c>
      <c r="E14" s="98">
        <f t="shared" si="3"/>
        <v>1.0200195486128871</v>
      </c>
      <c r="F14" s="97">
        <f>SEKTOR_USD!F14*$B$54</f>
        <v>8555488.445455214</v>
      </c>
      <c r="G14" s="97">
        <f>SEKTOR_USD!G14*$C$54</f>
        <v>18762407.934128873</v>
      </c>
      <c r="H14" s="98">
        <f t="shared" si="1"/>
        <v>119.30259217515169</v>
      </c>
      <c r="I14" s="98">
        <f t="shared" si="4"/>
        <v>1.0923463745160831</v>
      </c>
      <c r="J14" s="97">
        <f>SEKTOR_USD!J14*$B$55</f>
        <v>30322530.813842628</v>
      </c>
      <c r="K14" s="97">
        <f>SEKTOR_USD!K14*$C$55</f>
        <v>54029503.90649502</v>
      </c>
      <c r="L14" s="98">
        <f t="shared" si="2"/>
        <v>78.182699320829286</v>
      </c>
      <c r="M14" s="98">
        <f t="shared" si="5"/>
        <v>0.90511114267560144</v>
      </c>
    </row>
    <row r="15" spans="1:13" ht="13.8" x14ac:dyDescent="0.25">
      <c r="A15" s="96" t="str">
        <f>SEKTOR_USD!A15</f>
        <v xml:space="preserve"> Zeytin ve Zeytinyağı </v>
      </c>
      <c r="B15" s="97">
        <f>SEKTOR_USD!B15*$B$53</f>
        <v>1745994.6039500448</v>
      </c>
      <c r="C15" s="97">
        <f>SEKTOR_USD!C15*$C$53</f>
        <v>2523400.655607997</v>
      </c>
      <c r="D15" s="98">
        <f t="shared" si="0"/>
        <v>44.525111927562108</v>
      </c>
      <c r="E15" s="98">
        <f t="shared" si="3"/>
        <v>0.39736993362163547</v>
      </c>
      <c r="F15" s="97">
        <f>SEKTOR_USD!F15*$B$54</f>
        <v>5519114.2796251113</v>
      </c>
      <c r="G15" s="97">
        <f>SEKTOR_USD!G15*$C$54</f>
        <v>7585876.8793669138</v>
      </c>
      <c r="H15" s="98">
        <f t="shared" si="1"/>
        <v>37.447360120294313</v>
      </c>
      <c r="I15" s="98">
        <f t="shared" si="4"/>
        <v>0.44164934137418643</v>
      </c>
      <c r="J15" s="97">
        <f>SEKTOR_USD!J15*$B$55</f>
        <v>11970730.472256016</v>
      </c>
      <c r="K15" s="97">
        <f>SEKTOR_USD!K15*$C$55</f>
        <v>22072474.427592386</v>
      </c>
      <c r="L15" s="98">
        <f t="shared" si="2"/>
        <v>84.387030338279629</v>
      </c>
      <c r="M15" s="98">
        <f t="shared" si="5"/>
        <v>0.36976172473118946</v>
      </c>
    </row>
    <row r="16" spans="1:13" ht="13.8" x14ac:dyDescent="0.25">
      <c r="A16" s="96" t="str">
        <f>SEKTOR_USD!A16</f>
        <v xml:space="preserve"> Tütün </v>
      </c>
      <c r="B16" s="97">
        <f>SEKTOR_USD!B16*$B$53</f>
        <v>1352070.7141866845</v>
      </c>
      <c r="C16" s="97">
        <f>SEKTOR_USD!C16*$C$53</f>
        <v>2680433.2517607082</v>
      </c>
      <c r="D16" s="98">
        <f t="shared" si="0"/>
        <v>98.246528353591174</v>
      </c>
      <c r="E16" s="98">
        <f t="shared" si="3"/>
        <v>0.4220984808584598</v>
      </c>
      <c r="F16" s="97">
        <f>SEKTOR_USD!F16*$B$54</f>
        <v>4191735.4762063129</v>
      </c>
      <c r="G16" s="97">
        <f>SEKTOR_USD!G16*$C$54</f>
        <v>6945932.677010553</v>
      </c>
      <c r="H16" s="98">
        <f t="shared" si="1"/>
        <v>65.705415249554306</v>
      </c>
      <c r="I16" s="98">
        <f t="shared" si="4"/>
        <v>0.40439182454634892</v>
      </c>
      <c r="J16" s="97">
        <f>SEKTOR_USD!J16*$B$55</f>
        <v>15601983.936871836</v>
      </c>
      <c r="K16" s="97">
        <f>SEKTOR_USD!K16*$C$55</f>
        <v>24764046.378709648</v>
      </c>
      <c r="L16" s="98">
        <f t="shared" si="2"/>
        <v>58.723701286381313</v>
      </c>
      <c r="M16" s="98">
        <f t="shared" si="5"/>
        <v>0.41485138108793579</v>
      </c>
    </row>
    <row r="17" spans="1:13" ht="13.8" x14ac:dyDescent="0.25">
      <c r="A17" s="96" t="str">
        <f>SEKTOR_USD!A17</f>
        <v xml:space="preserve"> Süs Bitkileri ve Mamulleri</v>
      </c>
      <c r="B17" s="97">
        <f>SEKTOR_USD!B17*$B$53</f>
        <v>342491.01871549099</v>
      </c>
      <c r="C17" s="97">
        <f>SEKTOR_USD!C17*$C$53</f>
        <v>563962.54062560515</v>
      </c>
      <c r="D17" s="98">
        <f t="shared" si="0"/>
        <v>64.664913766422487</v>
      </c>
      <c r="E17" s="98">
        <f t="shared" si="3"/>
        <v>8.8809423440325511E-2</v>
      </c>
      <c r="F17" s="97">
        <f>SEKTOR_USD!F17*$B$54</f>
        <v>906757.38080909266</v>
      </c>
      <c r="G17" s="97">
        <f>SEKTOR_USD!G17*$C$54</f>
        <v>1519056.2710666631</v>
      </c>
      <c r="H17" s="98">
        <f t="shared" si="1"/>
        <v>67.526209680391119</v>
      </c>
      <c r="I17" s="98">
        <f t="shared" si="4"/>
        <v>8.843937389119727E-2</v>
      </c>
      <c r="J17" s="97">
        <f>SEKTOR_USD!J17*$B$55</f>
        <v>2491424.9193500639</v>
      </c>
      <c r="K17" s="97">
        <f>SEKTOR_USD!K17*$C$55</f>
        <v>3645384.8196713147</v>
      </c>
      <c r="L17" s="98">
        <f t="shared" si="2"/>
        <v>46.317265728492565</v>
      </c>
      <c r="M17" s="98">
        <f t="shared" si="5"/>
        <v>6.1068086527967476E-2</v>
      </c>
    </row>
    <row r="18" spans="1:13" s="21" customFormat="1" ht="15.6" x14ac:dyDescent="0.3">
      <c r="A18" s="94" t="s">
        <v>12</v>
      </c>
      <c r="B18" s="92">
        <f>SEKTOR_USD!B18*$B$53</f>
        <v>5818839.2678760495</v>
      </c>
      <c r="C18" s="92">
        <f>SEKTOR_USD!C18*$C$53</f>
        <v>9694781.6657511536</v>
      </c>
      <c r="D18" s="95">
        <f t="shared" si="0"/>
        <v>66.610233062682141</v>
      </c>
      <c r="E18" s="95">
        <f t="shared" si="3"/>
        <v>1.5266758128298776</v>
      </c>
      <c r="F18" s="92">
        <f>SEKTOR_USD!F18*$B$54</f>
        <v>15473547.532744737</v>
      </c>
      <c r="G18" s="92">
        <f>SEKTOR_USD!G18*$C$54</f>
        <v>30056620.633215889</v>
      </c>
      <c r="H18" s="95">
        <f t="shared" si="1"/>
        <v>94.24518242898607</v>
      </c>
      <c r="I18" s="95">
        <f t="shared" si="4"/>
        <v>1.7498948266217329</v>
      </c>
      <c r="J18" s="92">
        <f>SEKTOR_USD!J18*$B$55</f>
        <v>69120749.866918504</v>
      </c>
      <c r="K18" s="92">
        <f>SEKTOR_USD!K18*$C$55</f>
        <v>97410250.543480918</v>
      </c>
      <c r="L18" s="95">
        <f t="shared" si="2"/>
        <v>40.92765302898124</v>
      </c>
      <c r="M18" s="95">
        <f t="shared" si="5"/>
        <v>1.6318325507913438</v>
      </c>
    </row>
    <row r="19" spans="1:13" ht="13.8" x14ac:dyDescent="0.25">
      <c r="A19" s="96" t="str">
        <f>SEKTOR_USD!A19</f>
        <v xml:space="preserve"> Su Ürünleri ve Hayvansal Mamuller</v>
      </c>
      <c r="B19" s="97">
        <f>SEKTOR_USD!B19*$B$53</f>
        <v>5818839.2678760495</v>
      </c>
      <c r="C19" s="97">
        <f>SEKTOR_USD!C19*$C$53</f>
        <v>9694781.6657511536</v>
      </c>
      <c r="D19" s="98">
        <f t="shared" si="0"/>
        <v>66.610233062682141</v>
      </c>
      <c r="E19" s="98">
        <f t="shared" si="3"/>
        <v>1.5266758128298776</v>
      </c>
      <c r="F19" s="97">
        <f>SEKTOR_USD!F19*$B$54</f>
        <v>15473547.532744737</v>
      </c>
      <c r="G19" s="97">
        <f>SEKTOR_USD!G19*$C$54</f>
        <v>30056620.633215889</v>
      </c>
      <c r="H19" s="98">
        <f t="shared" si="1"/>
        <v>94.24518242898607</v>
      </c>
      <c r="I19" s="98">
        <f t="shared" si="4"/>
        <v>1.7498948266217329</v>
      </c>
      <c r="J19" s="97">
        <f>SEKTOR_USD!J19*$B$55</f>
        <v>69120749.866918504</v>
      </c>
      <c r="K19" s="97">
        <f>SEKTOR_USD!K19*$C$55</f>
        <v>97410250.543480918</v>
      </c>
      <c r="L19" s="98">
        <f t="shared" si="2"/>
        <v>40.92765302898124</v>
      </c>
      <c r="M19" s="98">
        <f t="shared" si="5"/>
        <v>1.6318325507913438</v>
      </c>
    </row>
    <row r="20" spans="1:13" s="21" customFormat="1" ht="15.6" x14ac:dyDescent="0.3">
      <c r="A20" s="94" t="s">
        <v>110</v>
      </c>
      <c r="B20" s="92">
        <f>SEKTOR_USD!B20*$B$53</f>
        <v>14405999.232252538</v>
      </c>
      <c r="C20" s="92">
        <f>SEKTOR_USD!C20*$C$53</f>
        <v>21735872.153347977</v>
      </c>
      <c r="D20" s="95">
        <f t="shared" si="0"/>
        <v>50.880697707418463</v>
      </c>
      <c r="E20" s="95">
        <f t="shared" si="3"/>
        <v>3.4228342041478816</v>
      </c>
      <c r="F20" s="92">
        <f>SEKTOR_USD!F20*$B$54</f>
        <v>36944362.011313237</v>
      </c>
      <c r="G20" s="92">
        <f>SEKTOR_USD!G20*$C$54</f>
        <v>59873852.868924826</v>
      </c>
      <c r="H20" s="95">
        <f t="shared" si="1"/>
        <v>62.064925767536707</v>
      </c>
      <c r="I20" s="95">
        <f t="shared" si="4"/>
        <v>3.4858524736961507</v>
      </c>
      <c r="J20" s="92">
        <f>SEKTOR_USD!J20*$B$55</f>
        <v>150483996.71084392</v>
      </c>
      <c r="K20" s="92">
        <f>SEKTOR_USD!K20*$C$55</f>
        <v>213086766.63795394</v>
      </c>
      <c r="L20" s="95">
        <f t="shared" si="2"/>
        <v>41.600948469890582</v>
      </c>
      <c r="M20" s="95">
        <f t="shared" si="5"/>
        <v>3.5696645887126621</v>
      </c>
    </row>
    <row r="21" spans="1:13" ht="13.8" x14ac:dyDescent="0.25">
      <c r="A21" s="96" t="str">
        <f>SEKTOR_USD!A21</f>
        <v xml:space="preserve"> Mobilya, Kağıt ve Orman Ürünleri</v>
      </c>
      <c r="B21" s="97">
        <f>SEKTOR_USD!B21*$B$53</f>
        <v>14405999.232252538</v>
      </c>
      <c r="C21" s="97">
        <f>SEKTOR_USD!C21*$C$53</f>
        <v>21735872.153347977</v>
      </c>
      <c r="D21" s="98">
        <f t="shared" si="0"/>
        <v>50.880697707418463</v>
      </c>
      <c r="E21" s="98">
        <f t="shared" si="3"/>
        <v>3.4228342041478816</v>
      </c>
      <c r="F21" s="97">
        <f>SEKTOR_USD!F21*$B$54</f>
        <v>36944362.011313237</v>
      </c>
      <c r="G21" s="97">
        <f>SEKTOR_USD!G21*$C$54</f>
        <v>59873852.868924826</v>
      </c>
      <c r="H21" s="98">
        <f t="shared" si="1"/>
        <v>62.064925767536707</v>
      </c>
      <c r="I21" s="98">
        <f t="shared" si="4"/>
        <v>3.4858524736961507</v>
      </c>
      <c r="J21" s="97">
        <f>SEKTOR_USD!J21*$B$55</f>
        <v>150483996.71084392</v>
      </c>
      <c r="K21" s="97">
        <f>SEKTOR_USD!K21*$C$55</f>
        <v>213086766.63795394</v>
      </c>
      <c r="L21" s="98">
        <f t="shared" si="2"/>
        <v>41.600948469890582</v>
      </c>
      <c r="M21" s="98">
        <f t="shared" si="5"/>
        <v>3.5696645887126621</v>
      </c>
    </row>
    <row r="22" spans="1:13" ht="16.8" x14ac:dyDescent="0.3">
      <c r="A22" s="91" t="s">
        <v>14</v>
      </c>
      <c r="B22" s="92">
        <f>SEKTOR_USD!B22*$B$53</f>
        <v>326204566.0418902</v>
      </c>
      <c r="C22" s="92">
        <f>SEKTOR_USD!C22*$C$53</f>
        <v>520058843.15126383</v>
      </c>
      <c r="D22" s="95">
        <f t="shared" si="0"/>
        <v>59.427211415697798</v>
      </c>
      <c r="E22" s="95">
        <f t="shared" si="3"/>
        <v>81.895733649387466</v>
      </c>
      <c r="F22" s="92">
        <f>SEKTOR_USD!F22*$B$54</f>
        <v>834955478.33565032</v>
      </c>
      <c r="G22" s="92">
        <f>SEKTOR_USD!G22*$C$54</f>
        <v>1385714989.5500255</v>
      </c>
      <c r="H22" s="95">
        <f t="shared" si="1"/>
        <v>65.962739990906556</v>
      </c>
      <c r="I22" s="95">
        <f t="shared" si="4"/>
        <v>80.676251697639117</v>
      </c>
      <c r="J22" s="92">
        <f>SEKTOR_USD!J22*$B$55</f>
        <v>3286919955.3741903</v>
      </c>
      <c r="K22" s="92">
        <f>SEKTOR_USD!K22*$C$55</f>
        <v>4853317463.4810953</v>
      </c>
      <c r="L22" s="95">
        <f t="shared" si="2"/>
        <v>47.655480795807293</v>
      </c>
      <c r="M22" s="95">
        <f t="shared" si="5"/>
        <v>81.303573002282505</v>
      </c>
    </row>
    <row r="23" spans="1:13" s="21" customFormat="1" ht="15.6" x14ac:dyDescent="0.3">
      <c r="A23" s="94" t="s">
        <v>15</v>
      </c>
      <c r="B23" s="92">
        <f>SEKTOR_USD!B23*$B$53</f>
        <v>26240104.834503811</v>
      </c>
      <c r="C23" s="92">
        <f>SEKTOR_USD!C23*$C$53</f>
        <v>38798863.179433241</v>
      </c>
      <c r="D23" s="95">
        <f t="shared" si="0"/>
        <v>47.860930526525891</v>
      </c>
      <c r="E23" s="95">
        <f t="shared" si="3"/>
        <v>6.1098112390287698</v>
      </c>
      <c r="F23" s="92">
        <f>SEKTOR_USD!F23*$B$54</f>
        <v>67975198.868365139</v>
      </c>
      <c r="G23" s="92">
        <f>SEKTOR_USD!G23*$C$54</f>
        <v>110544729.28972679</v>
      </c>
      <c r="H23" s="95">
        <f t="shared" si="1"/>
        <v>62.625091401053645</v>
      </c>
      <c r="I23" s="95">
        <f t="shared" si="4"/>
        <v>6.4359081566414842</v>
      </c>
      <c r="J23" s="92">
        <f>SEKTOR_USD!J23*$B$55</f>
        <v>265104345.82392883</v>
      </c>
      <c r="K23" s="92">
        <f>SEKTOR_USD!K23*$C$55</f>
        <v>378561289.3092401</v>
      </c>
      <c r="L23" s="95">
        <f t="shared" si="2"/>
        <v>42.79708924902522</v>
      </c>
      <c r="M23" s="95">
        <f t="shared" si="5"/>
        <v>6.3417210295400412</v>
      </c>
    </row>
    <row r="24" spans="1:13" ht="13.8" x14ac:dyDescent="0.25">
      <c r="A24" s="96" t="str">
        <f>SEKTOR_USD!A24</f>
        <v xml:space="preserve"> Tekstil ve Hammaddeleri</v>
      </c>
      <c r="B24" s="97">
        <f>SEKTOR_USD!B24*$B$53</f>
        <v>17092910.662084822</v>
      </c>
      <c r="C24" s="97">
        <f>SEKTOR_USD!C24*$C$53</f>
        <v>26197934.449860733</v>
      </c>
      <c r="D24" s="98">
        <f t="shared" si="0"/>
        <v>53.267836986783692</v>
      </c>
      <c r="E24" s="98">
        <f t="shared" si="3"/>
        <v>4.125492893975979</v>
      </c>
      <c r="F24" s="97">
        <f>SEKTOR_USD!F24*$B$54</f>
        <v>45868834.043048769</v>
      </c>
      <c r="G24" s="97">
        <f>SEKTOR_USD!G24*$C$54</f>
        <v>74753220.406946376</v>
      </c>
      <c r="H24" s="98">
        <f t="shared" si="1"/>
        <v>62.971703917280877</v>
      </c>
      <c r="I24" s="98">
        <f t="shared" si="4"/>
        <v>4.3521284464984005</v>
      </c>
      <c r="J24" s="97">
        <f>SEKTOR_USD!J24*$B$55</f>
        <v>180258531.78741685</v>
      </c>
      <c r="K24" s="97">
        <f>SEKTOR_USD!K24*$C$55</f>
        <v>255445439.33701214</v>
      </c>
      <c r="L24" s="98">
        <f t="shared" si="2"/>
        <v>41.710595778215364</v>
      </c>
      <c r="M24" s="98">
        <f t="shared" si="5"/>
        <v>4.2792640459872926</v>
      </c>
    </row>
    <row r="25" spans="1:13" ht="13.8" x14ac:dyDescent="0.25">
      <c r="A25" s="96" t="str">
        <f>SEKTOR_USD!A25</f>
        <v xml:space="preserve"> Deri ve Deri Mamulleri </v>
      </c>
      <c r="B25" s="97">
        <f>SEKTOR_USD!B25*$B$53</f>
        <v>4167948.5530691962</v>
      </c>
      <c r="C25" s="97">
        <f>SEKTOR_USD!C25*$C$53</f>
        <v>4681810.4064648896</v>
      </c>
      <c r="D25" s="98">
        <f t="shared" si="0"/>
        <v>12.328891464298321</v>
      </c>
      <c r="E25" s="98">
        <f t="shared" si="3"/>
        <v>0.73726329836344662</v>
      </c>
      <c r="F25" s="97">
        <f>SEKTOR_USD!F25*$B$54</f>
        <v>10732175.030394396</v>
      </c>
      <c r="G25" s="97">
        <f>SEKTOR_USD!G25*$C$54</f>
        <v>12678719.422583744</v>
      </c>
      <c r="H25" s="98">
        <f t="shared" si="1"/>
        <v>18.137464089772813</v>
      </c>
      <c r="I25" s="98">
        <f t="shared" si="4"/>
        <v>0.73815435861905665</v>
      </c>
      <c r="J25" s="97">
        <f>SEKTOR_USD!J25*$B$55</f>
        <v>37761956.003051065</v>
      </c>
      <c r="K25" s="97">
        <f>SEKTOR_USD!K25*$C$55</f>
        <v>45537237.016499288</v>
      </c>
      <c r="L25" s="98">
        <f t="shared" si="2"/>
        <v>20.590249649197201</v>
      </c>
      <c r="M25" s="98">
        <f t="shared" si="5"/>
        <v>0.76284728991077522</v>
      </c>
    </row>
    <row r="26" spans="1:13" ht="13.8" x14ac:dyDescent="0.25">
      <c r="A26" s="96" t="str">
        <f>SEKTOR_USD!A26</f>
        <v xml:space="preserve"> Halı </v>
      </c>
      <c r="B26" s="97">
        <f>SEKTOR_USD!B26*$B$53</f>
        <v>4979245.6193497954</v>
      </c>
      <c r="C26" s="97">
        <f>SEKTOR_USD!C26*$C$53</f>
        <v>7919118.3231076179</v>
      </c>
      <c r="D26" s="98">
        <f t="shared" si="0"/>
        <v>59.042532313192453</v>
      </c>
      <c r="E26" s="98">
        <f t="shared" si="3"/>
        <v>1.2470550466893437</v>
      </c>
      <c r="F26" s="97">
        <f>SEKTOR_USD!F26*$B$54</f>
        <v>11374189.79492197</v>
      </c>
      <c r="G26" s="97">
        <f>SEKTOR_USD!G26*$C$54</f>
        <v>23112789.460196685</v>
      </c>
      <c r="H26" s="98">
        <f t="shared" si="1"/>
        <v>103.2038314545748</v>
      </c>
      <c r="I26" s="98">
        <f t="shared" si="4"/>
        <v>1.3456253515240284</v>
      </c>
      <c r="J26" s="97">
        <f>SEKTOR_USD!J26*$B$55</f>
        <v>47083858.033460945</v>
      </c>
      <c r="K26" s="97">
        <f>SEKTOR_USD!K26*$C$55</f>
        <v>77578612.955728665</v>
      </c>
      <c r="L26" s="98">
        <f t="shared" si="2"/>
        <v>64.766899306756258</v>
      </c>
      <c r="M26" s="98">
        <f t="shared" si="5"/>
        <v>1.2996096936419732</v>
      </c>
    </row>
    <row r="27" spans="1:13" s="21" customFormat="1" ht="15.6" x14ac:dyDescent="0.3">
      <c r="A27" s="94" t="s">
        <v>19</v>
      </c>
      <c r="B27" s="92">
        <f>SEKTOR_USD!B27*$B$53</f>
        <v>54731505.654796682</v>
      </c>
      <c r="C27" s="92">
        <f>SEKTOR_USD!C27*$C$53</f>
        <v>97515259.812062457</v>
      </c>
      <c r="D27" s="95">
        <f t="shared" si="0"/>
        <v>78.170248827269745</v>
      </c>
      <c r="E27" s="95">
        <f t="shared" si="3"/>
        <v>15.356115657851936</v>
      </c>
      <c r="F27" s="92">
        <f>SEKTOR_USD!F27*$B$54</f>
        <v>140516364.54938304</v>
      </c>
      <c r="G27" s="92">
        <f>SEKTOR_USD!G27*$C$54</f>
        <v>248262945.58551222</v>
      </c>
      <c r="H27" s="95">
        <f t="shared" si="1"/>
        <v>76.679026945835005</v>
      </c>
      <c r="I27" s="95">
        <f t="shared" si="4"/>
        <v>14.453855256164861</v>
      </c>
      <c r="J27" s="92">
        <f>SEKTOR_USD!J27*$B$55</f>
        <v>593882271.81340051</v>
      </c>
      <c r="K27" s="92">
        <f>SEKTOR_USD!K27*$C$55</f>
        <v>832551742.22960234</v>
      </c>
      <c r="L27" s="95">
        <f t="shared" si="2"/>
        <v>40.188010611502548</v>
      </c>
      <c r="M27" s="95">
        <f t="shared" si="5"/>
        <v>13.947043823502733</v>
      </c>
    </row>
    <row r="28" spans="1:13" ht="13.8" x14ac:dyDescent="0.25">
      <c r="A28" s="96" t="str">
        <f>SEKTOR_USD!A28</f>
        <v xml:space="preserve"> Kimyevi Maddeler ve Mamulleri  </v>
      </c>
      <c r="B28" s="97">
        <f>SEKTOR_USD!B28*$B$53</f>
        <v>54731505.654796682</v>
      </c>
      <c r="C28" s="97">
        <f>SEKTOR_USD!C28*$C$53</f>
        <v>97515259.812062457</v>
      </c>
      <c r="D28" s="98">
        <f t="shared" si="0"/>
        <v>78.170248827269745</v>
      </c>
      <c r="E28" s="98">
        <f t="shared" si="3"/>
        <v>15.356115657851936</v>
      </c>
      <c r="F28" s="97">
        <f>SEKTOR_USD!F28*$B$54</f>
        <v>140516364.54938304</v>
      </c>
      <c r="G28" s="97">
        <f>SEKTOR_USD!G28*$C$54</f>
        <v>248262945.58551222</v>
      </c>
      <c r="H28" s="98">
        <f t="shared" si="1"/>
        <v>76.679026945835005</v>
      </c>
      <c r="I28" s="98">
        <f t="shared" si="4"/>
        <v>14.453855256164861</v>
      </c>
      <c r="J28" s="97">
        <f>SEKTOR_USD!J28*$B$55</f>
        <v>593882271.81340051</v>
      </c>
      <c r="K28" s="97">
        <f>SEKTOR_USD!K28*$C$55</f>
        <v>832551742.22960234</v>
      </c>
      <c r="L28" s="98">
        <f t="shared" si="2"/>
        <v>40.188010611502548</v>
      </c>
      <c r="M28" s="98">
        <f t="shared" si="5"/>
        <v>13.947043823502733</v>
      </c>
    </row>
    <row r="29" spans="1:13" s="21" customFormat="1" ht="15.6" x14ac:dyDescent="0.3">
      <c r="A29" s="94" t="s">
        <v>21</v>
      </c>
      <c r="B29" s="92">
        <f>SEKTOR_USD!B29*$B$53</f>
        <v>245232955.55258974</v>
      </c>
      <c r="C29" s="92">
        <f>SEKTOR_USD!C29*$C$53</f>
        <v>383744720.15976816</v>
      </c>
      <c r="D29" s="95">
        <f t="shared" si="0"/>
        <v>56.481709114122239</v>
      </c>
      <c r="E29" s="95">
        <f t="shared" si="3"/>
        <v>60.429806752506778</v>
      </c>
      <c r="F29" s="92">
        <f>SEKTOR_USD!F29*$B$54</f>
        <v>626463914.91790211</v>
      </c>
      <c r="G29" s="92">
        <f>SEKTOR_USD!G29*$C$54</f>
        <v>1026907314.6747866</v>
      </c>
      <c r="H29" s="95">
        <f t="shared" si="1"/>
        <v>63.921223588650342</v>
      </c>
      <c r="I29" s="95">
        <f t="shared" si="4"/>
        <v>59.786488284832785</v>
      </c>
      <c r="J29" s="92">
        <f>SEKTOR_USD!J29*$B$55</f>
        <v>2427933337.7368612</v>
      </c>
      <c r="K29" s="92">
        <f>SEKTOR_USD!K29*$C$55</f>
        <v>3642204431.9422526</v>
      </c>
      <c r="L29" s="95">
        <f t="shared" si="2"/>
        <v>50.012538455328617</v>
      </c>
      <c r="M29" s="95">
        <f t="shared" si="5"/>
        <v>61.014808149239727</v>
      </c>
    </row>
    <row r="30" spans="1:13" ht="13.8" x14ac:dyDescent="0.25">
      <c r="A30" s="96" t="str">
        <f>SEKTOR_USD!A30</f>
        <v xml:space="preserve"> Hazırgiyim ve Konfeksiyon </v>
      </c>
      <c r="B30" s="97">
        <f>SEKTOR_USD!B30*$B$53</f>
        <v>37791696.55467955</v>
      </c>
      <c r="C30" s="97">
        <f>SEKTOR_USD!C30*$C$53</f>
        <v>51834164.109952293</v>
      </c>
      <c r="D30" s="98">
        <f t="shared" si="0"/>
        <v>37.157547385985076</v>
      </c>
      <c r="E30" s="98">
        <f t="shared" si="3"/>
        <v>8.1625319015152229</v>
      </c>
      <c r="F30" s="97">
        <f>SEKTOR_USD!F30*$B$54</f>
        <v>97956078.642917722</v>
      </c>
      <c r="G30" s="97">
        <f>SEKTOR_USD!G30*$C$54</f>
        <v>140537012.80309573</v>
      </c>
      <c r="H30" s="98">
        <f t="shared" si="1"/>
        <v>43.469414813346688</v>
      </c>
      <c r="I30" s="98">
        <f t="shared" si="4"/>
        <v>8.1820572796276103</v>
      </c>
      <c r="J30" s="97">
        <f>SEKTOR_USD!J30*$B$55</f>
        <v>372391836.08748037</v>
      </c>
      <c r="K30" s="97">
        <f>SEKTOR_USD!K30*$C$55</f>
        <v>498067047.9411394</v>
      </c>
      <c r="L30" s="98">
        <f t="shared" si="2"/>
        <v>33.74811144467089</v>
      </c>
      <c r="M30" s="98">
        <f t="shared" si="5"/>
        <v>8.3437011687400613</v>
      </c>
    </row>
    <row r="31" spans="1:13" ht="13.8" x14ac:dyDescent="0.25">
      <c r="A31" s="96" t="str">
        <f>SEKTOR_USD!A31</f>
        <v xml:space="preserve"> Otomotiv Endüstrisi</v>
      </c>
      <c r="B31" s="97">
        <f>SEKTOR_USD!B31*$B$53</f>
        <v>62384972.170399487</v>
      </c>
      <c r="C31" s="97">
        <f>SEKTOR_USD!C31*$C$53</f>
        <v>103271480.15672536</v>
      </c>
      <c r="D31" s="98">
        <f t="shared" si="0"/>
        <v>65.539033783084321</v>
      </c>
      <c r="E31" s="98">
        <f t="shared" si="3"/>
        <v>16.26257056075719</v>
      </c>
      <c r="F31" s="97">
        <f>SEKTOR_USD!F31*$B$54</f>
        <v>162439797.56594002</v>
      </c>
      <c r="G31" s="97">
        <f>SEKTOR_USD!G31*$C$54</f>
        <v>282730499.20843238</v>
      </c>
      <c r="H31" s="98">
        <f t="shared" si="1"/>
        <v>74.052481870190789</v>
      </c>
      <c r="I31" s="98">
        <f t="shared" si="4"/>
        <v>16.460554362730448</v>
      </c>
      <c r="J31" s="97">
        <f>SEKTOR_USD!J31*$B$55</f>
        <v>571593347.82354152</v>
      </c>
      <c r="K31" s="97">
        <f>SEKTOR_USD!K31*$C$55</f>
        <v>951323157.19111979</v>
      </c>
      <c r="L31" s="98">
        <f t="shared" si="2"/>
        <v>66.433559944928874</v>
      </c>
      <c r="M31" s="98">
        <f t="shared" si="5"/>
        <v>15.936722116663853</v>
      </c>
    </row>
    <row r="32" spans="1:13" ht="13.8" x14ac:dyDescent="0.25">
      <c r="A32" s="96" t="str">
        <f>SEKTOR_USD!A32</f>
        <v xml:space="preserve"> Gemi, Yat ve Hizmetleri</v>
      </c>
      <c r="B32" s="97">
        <f>SEKTOR_USD!B32*$B$53</f>
        <v>2062367.960407316</v>
      </c>
      <c r="C32" s="97">
        <f>SEKTOR_USD!C32*$C$53</f>
        <v>4599247.3081593607</v>
      </c>
      <c r="D32" s="98">
        <f t="shared" si="0"/>
        <v>123.00808567890151</v>
      </c>
      <c r="E32" s="98">
        <f t="shared" si="3"/>
        <v>0.72426175902392398</v>
      </c>
      <c r="F32" s="97">
        <f>SEKTOR_USD!F32*$B$54</f>
        <v>3361084.2653703238</v>
      </c>
      <c r="G32" s="97">
        <f>SEKTOR_USD!G32*$C$54</f>
        <v>13999312.194883507</v>
      </c>
      <c r="H32" s="98">
        <f t="shared" si="1"/>
        <v>316.51178874389404</v>
      </c>
      <c r="I32" s="98">
        <f t="shared" si="4"/>
        <v>0.81503919835275618</v>
      </c>
      <c r="J32" s="97">
        <f>SEKTOR_USD!J32*$B$55</f>
        <v>24065424.364336427</v>
      </c>
      <c r="K32" s="97">
        <f>SEKTOR_USD!K32*$C$55</f>
        <v>59301858.862054974</v>
      </c>
      <c r="L32" s="98">
        <f t="shared" si="2"/>
        <v>146.41933574184924</v>
      </c>
      <c r="M32" s="98">
        <f t="shared" si="5"/>
        <v>0.99343450071858685</v>
      </c>
    </row>
    <row r="33" spans="1:13" ht="13.8" x14ac:dyDescent="0.25">
      <c r="A33" s="96" t="str">
        <f>SEKTOR_USD!A33</f>
        <v xml:space="preserve"> Elektrik ve Elektronik</v>
      </c>
      <c r="B33" s="97">
        <f>SEKTOR_USD!B33*$B$53</f>
        <v>28700892.597389899</v>
      </c>
      <c r="C33" s="97">
        <f>SEKTOR_USD!C33*$C$53</f>
        <v>46997827.745791838</v>
      </c>
      <c r="D33" s="98">
        <f t="shared" si="0"/>
        <v>63.750404578239106</v>
      </c>
      <c r="E33" s="98">
        <f t="shared" si="3"/>
        <v>7.4009347862385386</v>
      </c>
      <c r="F33" s="97">
        <f>SEKTOR_USD!F33*$B$54</f>
        <v>75259538.711647704</v>
      </c>
      <c r="G33" s="97">
        <f>SEKTOR_USD!G33*$C$54</f>
        <v>122743166.65179397</v>
      </c>
      <c r="H33" s="98">
        <f t="shared" si="1"/>
        <v>63.093168989617212</v>
      </c>
      <c r="I33" s="98">
        <f t="shared" si="4"/>
        <v>7.1461005196898091</v>
      </c>
      <c r="J33" s="97">
        <f>SEKTOR_USD!J33*$B$55</f>
        <v>278063583.07163215</v>
      </c>
      <c r="K33" s="97">
        <f>SEKTOR_USD!K33*$C$55</f>
        <v>433404625.24032938</v>
      </c>
      <c r="L33" s="98">
        <f t="shared" si="2"/>
        <v>55.865295430894214</v>
      </c>
      <c r="M33" s="98">
        <f t="shared" si="5"/>
        <v>7.2604656202480609</v>
      </c>
    </row>
    <row r="34" spans="1:13" ht="13.8" x14ac:dyDescent="0.25">
      <c r="A34" s="96" t="str">
        <f>SEKTOR_USD!A34</f>
        <v xml:space="preserve"> Makine ve Aksamları</v>
      </c>
      <c r="B34" s="97">
        <f>SEKTOR_USD!B34*$B$53</f>
        <v>19942989.307607036</v>
      </c>
      <c r="C34" s="97">
        <f>SEKTOR_USD!C34*$C$53</f>
        <v>32981823.46484115</v>
      </c>
      <c r="D34" s="98">
        <f t="shared" si="0"/>
        <v>65.380540279689129</v>
      </c>
      <c r="E34" s="98">
        <f t="shared" si="3"/>
        <v>5.193778868138808</v>
      </c>
      <c r="F34" s="97">
        <f>SEKTOR_USD!F34*$B$54</f>
        <v>51693700.105246842</v>
      </c>
      <c r="G34" s="97">
        <f>SEKTOR_USD!G34*$C$54</f>
        <v>85598102.100625634</v>
      </c>
      <c r="H34" s="98">
        <f t="shared" si="1"/>
        <v>65.587106216715839</v>
      </c>
      <c r="I34" s="98">
        <f t="shared" si="4"/>
        <v>4.9835168717867022</v>
      </c>
      <c r="J34" s="97">
        <f>SEKTOR_USD!J34*$B$55</f>
        <v>189742407.73781672</v>
      </c>
      <c r="K34" s="97">
        <f>SEKTOR_USD!K34*$C$55</f>
        <v>304208945.67166245</v>
      </c>
      <c r="L34" s="98">
        <f t="shared" si="2"/>
        <v>60.327334989874224</v>
      </c>
      <c r="M34" s="98">
        <f t="shared" si="5"/>
        <v>5.0961583305583282</v>
      </c>
    </row>
    <row r="35" spans="1:13" ht="13.8" x14ac:dyDescent="0.25">
      <c r="A35" s="96" t="str">
        <f>SEKTOR_USD!A35</f>
        <v xml:space="preserve"> Demir ve Demir Dışı Metaller </v>
      </c>
      <c r="B35" s="97">
        <f>SEKTOR_USD!B35*$B$53</f>
        <v>23251135.605531648</v>
      </c>
      <c r="C35" s="97">
        <f>SEKTOR_USD!C35*$C$53</f>
        <v>34625523.203855477</v>
      </c>
      <c r="D35" s="98">
        <f t="shared" si="0"/>
        <v>48.919707799638665</v>
      </c>
      <c r="E35" s="98">
        <f t="shared" si="3"/>
        <v>5.4526188009629699</v>
      </c>
      <c r="F35" s="97">
        <f>SEKTOR_USD!F35*$B$54</f>
        <v>61808457.830815993</v>
      </c>
      <c r="G35" s="97">
        <f>SEKTOR_USD!G35*$C$54</f>
        <v>93028291.106215879</v>
      </c>
      <c r="H35" s="98">
        <f t="shared" si="1"/>
        <v>50.510616784608622</v>
      </c>
      <c r="I35" s="98">
        <f t="shared" si="4"/>
        <v>5.4161020735753347</v>
      </c>
      <c r="J35" s="97">
        <f>SEKTOR_USD!J35*$B$55</f>
        <v>246328034.8478502</v>
      </c>
      <c r="K35" s="97">
        <f>SEKTOR_USD!K35*$C$55</f>
        <v>326693483.62770849</v>
      </c>
      <c r="L35" s="98">
        <f t="shared" si="2"/>
        <v>32.625376494193091</v>
      </c>
      <c r="M35" s="98">
        <f t="shared" si="5"/>
        <v>5.4728230113436602</v>
      </c>
    </row>
    <row r="36" spans="1:13" ht="13.8" x14ac:dyDescent="0.25">
      <c r="A36" s="96" t="str">
        <f>SEKTOR_USD!A36</f>
        <v xml:space="preserve"> Çelik</v>
      </c>
      <c r="B36" s="97">
        <f>SEKTOR_USD!B36*$B$53</f>
        <v>26372239.894309621</v>
      </c>
      <c r="C36" s="97">
        <f>SEKTOR_USD!C36*$C$53</f>
        <v>47613663.013749756</v>
      </c>
      <c r="D36" s="98">
        <f t="shared" si="0"/>
        <v>80.544630280052274</v>
      </c>
      <c r="E36" s="98">
        <f t="shared" si="3"/>
        <v>7.497912814284323</v>
      </c>
      <c r="F36" s="97">
        <f>SEKTOR_USD!F36*$B$54</f>
        <v>67005416.901460208</v>
      </c>
      <c r="G36" s="97">
        <f>SEKTOR_USD!G36*$C$54</f>
        <v>123344086.01599149</v>
      </c>
      <c r="H36" s="98">
        <f t="shared" si="1"/>
        <v>84.080767973407731</v>
      </c>
      <c r="I36" s="98">
        <f t="shared" si="4"/>
        <v>7.1810860125520364</v>
      </c>
      <c r="J36" s="97">
        <f>SEKTOR_USD!J36*$B$55</f>
        <v>337050560.09036487</v>
      </c>
      <c r="K36" s="97">
        <f>SEKTOR_USD!K36*$C$55</f>
        <v>409638190.22056472</v>
      </c>
      <c r="L36" s="98">
        <f t="shared" si="2"/>
        <v>21.536125058133344</v>
      </c>
      <c r="M36" s="98">
        <f t="shared" si="5"/>
        <v>6.8623263888515877</v>
      </c>
    </row>
    <row r="37" spans="1:13" ht="13.8" x14ac:dyDescent="0.25">
      <c r="A37" s="96" t="str">
        <f>SEKTOR_USD!A37</f>
        <v xml:space="preserve"> Çimento Cam Seramik ve Toprak Ürünleri</v>
      </c>
      <c r="B37" s="97">
        <f>SEKTOR_USD!B37*$B$53</f>
        <v>8322665.8743458511</v>
      </c>
      <c r="C37" s="97">
        <f>SEKTOR_USD!C37*$C$53</f>
        <v>12482578.298318598</v>
      </c>
      <c r="D37" s="98">
        <f t="shared" si="0"/>
        <v>49.982931992926005</v>
      </c>
      <c r="E37" s="98">
        <f t="shared" si="3"/>
        <v>1.9656812321127819</v>
      </c>
      <c r="F37" s="97">
        <f>SEKTOR_USD!F37*$B$54</f>
        <v>21756853.158626094</v>
      </c>
      <c r="G37" s="97">
        <f>SEKTOR_USD!G37*$C$54</f>
        <v>33044300.238298908</v>
      </c>
      <c r="H37" s="98">
        <f t="shared" si="1"/>
        <v>51.879961671743871</v>
      </c>
      <c r="I37" s="98">
        <f t="shared" si="4"/>
        <v>1.9238373715384554</v>
      </c>
      <c r="J37" s="97">
        <f>SEKTOR_USD!J37*$B$55</f>
        <v>94355173.813115969</v>
      </c>
      <c r="K37" s="97">
        <f>SEKTOR_USD!K37*$C$55</f>
        <v>120898202.47442935</v>
      </c>
      <c r="L37" s="98">
        <f t="shared" si="2"/>
        <v>28.130973203319705</v>
      </c>
      <c r="M37" s="98">
        <f t="shared" si="5"/>
        <v>2.0253065876457654</v>
      </c>
    </row>
    <row r="38" spans="1:13" ht="13.8" x14ac:dyDescent="0.25">
      <c r="A38" s="96" t="str">
        <f>SEKTOR_USD!A38</f>
        <v xml:space="preserve"> Mücevher</v>
      </c>
      <c r="B38" s="97">
        <f>SEKTOR_USD!B38*$B$53</f>
        <v>14007489.759328544</v>
      </c>
      <c r="C38" s="97">
        <f>SEKTOR_USD!C38*$C$53</f>
        <v>17070890.167732637</v>
      </c>
      <c r="D38" s="98">
        <f t="shared" si="0"/>
        <v>21.869731558175623</v>
      </c>
      <c r="E38" s="98">
        <f t="shared" si="3"/>
        <v>2.688220944121027</v>
      </c>
      <c r="F38" s="97">
        <f>SEKTOR_USD!F38*$B$54</f>
        <v>31654311.662503146</v>
      </c>
      <c r="G38" s="97">
        <f>SEKTOR_USD!G38*$C$54</f>
        <v>45631532.097788736</v>
      </c>
      <c r="H38" s="98">
        <f t="shared" si="1"/>
        <v>44.155818595299401</v>
      </c>
      <c r="I38" s="98">
        <f t="shared" si="4"/>
        <v>2.6566653291854299</v>
      </c>
      <c r="J38" s="97">
        <f>SEKTOR_USD!J38*$B$55</f>
        <v>111147420.33447786</v>
      </c>
      <c r="K38" s="97">
        <f>SEKTOR_USD!K38*$C$55</f>
        <v>199510273.30429015</v>
      </c>
      <c r="L38" s="98">
        <f t="shared" si="2"/>
        <v>79.500588231288162</v>
      </c>
      <c r="M38" s="98">
        <f t="shared" si="5"/>
        <v>3.3422289377019387</v>
      </c>
    </row>
    <row r="39" spans="1:13" ht="13.8" x14ac:dyDescent="0.25">
      <c r="A39" s="96" t="str">
        <f>SEKTOR_USD!A39</f>
        <v xml:space="preserve"> Savunma ve Havacılık Sanayii</v>
      </c>
      <c r="B39" s="97">
        <f>SEKTOR_USD!B39*$B$53</f>
        <v>9604706.477507947</v>
      </c>
      <c r="C39" s="97">
        <f>SEKTOR_USD!C39*$C$53</f>
        <v>11870914.560390601</v>
      </c>
      <c r="D39" s="98">
        <f t="shared" si="0"/>
        <v>23.594766671835327</v>
      </c>
      <c r="E39" s="98">
        <f t="shared" si="3"/>
        <v>1.8693601114857259</v>
      </c>
      <c r="F39" s="97">
        <f>SEKTOR_USD!F39*$B$54</f>
        <v>20226599.311251719</v>
      </c>
      <c r="G39" s="97">
        <f>SEKTOR_USD!G39*$C$54</f>
        <v>31038185.324876364</v>
      </c>
      <c r="H39" s="98">
        <f t="shared" si="1"/>
        <v>53.452317155510862</v>
      </c>
      <c r="I39" s="98">
        <f t="shared" si="4"/>
        <v>1.8070414698485848</v>
      </c>
      <c r="J39" s="97">
        <f>SEKTOR_USD!J39*$B$55</f>
        <v>79835930.269359231</v>
      </c>
      <c r="K39" s="97">
        <f>SEKTOR_USD!K39*$C$55</f>
        <v>146678832.90410715</v>
      </c>
      <c r="L39" s="98">
        <f t="shared" si="2"/>
        <v>83.725338214543243</v>
      </c>
      <c r="M39" s="98">
        <f t="shared" si="5"/>
        <v>2.4571879520848339</v>
      </c>
    </row>
    <row r="40" spans="1:13" ht="13.8" x14ac:dyDescent="0.25">
      <c r="A40" s="96" t="str">
        <f>SEKTOR_USD!A40</f>
        <v xml:space="preserve"> İklimlendirme Sanayii</v>
      </c>
      <c r="B40" s="97">
        <f>SEKTOR_USD!B40*$B$53</f>
        <v>12791799.351082798</v>
      </c>
      <c r="C40" s="97">
        <f>SEKTOR_USD!C40*$C$53</f>
        <v>20396608.130251125</v>
      </c>
      <c r="D40" s="98">
        <f t="shared" si="0"/>
        <v>59.450657178457035</v>
      </c>
      <c r="E40" s="98">
        <f t="shared" si="3"/>
        <v>3.2119349738662697</v>
      </c>
      <c r="F40" s="97">
        <f>SEKTOR_USD!F40*$B$54</f>
        <v>33302076.762122337</v>
      </c>
      <c r="G40" s="97">
        <f>SEKTOR_USD!G40*$C$54</f>
        <v>55212826.932783969</v>
      </c>
      <c r="H40" s="98">
        <f t="shared" si="1"/>
        <v>65.793945306086258</v>
      </c>
      <c r="I40" s="98">
        <f t="shared" si="4"/>
        <v>3.2144877959456188</v>
      </c>
      <c r="J40" s="97">
        <f>SEKTOR_USD!J40*$B$55</f>
        <v>121475256.08874355</v>
      </c>
      <c r="K40" s="97">
        <f>SEKTOR_USD!K40*$C$55</f>
        <v>192479814.50484738</v>
      </c>
      <c r="L40" s="98">
        <f t="shared" si="2"/>
        <v>58.451869707713612</v>
      </c>
      <c r="M40" s="98">
        <f t="shared" si="5"/>
        <v>3.2244535346830623</v>
      </c>
    </row>
    <row r="41" spans="1:13" ht="13.8" x14ac:dyDescent="0.25">
      <c r="A41" s="96" t="str">
        <f>SEKTOR_USD!A41</f>
        <v xml:space="preserve"> Diğer Sanayi Ürünleri</v>
      </c>
      <c r="B41" s="97">
        <f>SEKTOR_USD!B41*$B$53</f>
        <v>0</v>
      </c>
      <c r="C41" s="97">
        <f>SEKTOR_USD!C41*$C$53</f>
        <v>0</v>
      </c>
      <c r="D41" s="98" t="s">
        <v>226</v>
      </c>
      <c r="E41" s="98">
        <f t="shared" si="3"/>
        <v>0</v>
      </c>
      <c r="F41" s="97">
        <f>SEKTOR_USD!F41*$B$54</f>
        <v>0</v>
      </c>
      <c r="G41" s="97">
        <f>SEKTOR_USD!G41*$C$54</f>
        <v>0</v>
      </c>
      <c r="H41" s="98" t="s">
        <v>226</v>
      </c>
      <c r="I41" s="98">
        <f t="shared" si="4"/>
        <v>0</v>
      </c>
      <c r="J41" s="97">
        <f>SEKTOR_USD!J41*$B$55</f>
        <v>1884363.2081419504</v>
      </c>
      <c r="K41" s="97">
        <f>SEKTOR_USD!K41*$C$55</f>
        <v>0</v>
      </c>
      <c r="L41" s="98">
        <f t="shared" si="2"/>
        <v>-100</v>
      </c>
      <c r="M41" s="98">
        <f t="shared" si="5"/>
        <v>0</v>
      </c>
    </row>
    <row r="42" spans="1:13" ht="16.8" x14ac:dyDescent="0.3">
      <c r="A42" s="91" t="s">
        <v>31</v>
      </c>
      <c r="B42" s="92">
        <f>SEKTOR_USD!B42*$B$53</f>
        <v>9088836.0919209607</v>
      </c>
      <c r="C42" s="92">
        <f>SEKTOR_USD!C42*$C$53</f>
        <v>16084489.121903632</v>
      </c>
      <c r="D42" s="95">
        <f t="shared" si="0"/>
        <v>76.969734729852661</v>
      </c>
      <c r="E42" s="95">
        <f t="shared" si="3"/>
        <v>2.5328884497609736</v>
      </c>
      <c r="F42" s="92">
        <f>SEKTOR_USD!F42*$B$54</f>
        <v>24858274.534486059</v>
      </c>
      <c r="G42" s="92">
        <f>SEKTOR_USD!G42*$C$54</f>
        <v>43350113.829155222</v>
      </c>
      <c r="H42" s="95">
        <f t="shared" si="1"/>
        <v>74.38907020282241</v>
      </c>
      <c r="I42" s="95">
        <f t="shared" si="4"/>
        <v>2.5238412810544086</v>
      </c>
      <c r="J42" s="92">
        <f>SEKTOR_USD!J42*$B$55</f>
        <v>111124770.03752637</v>
      </c>
      <c r="K42" s="92">
        <f>SEKTOR_USD!K42*$C$55</f>
        <v>156099969.66149333</v>
      </c>
      <c r="L42" s="95">
        <f t="shared" si="2"/>
        <v>40.472704338356806</v>
      </c>
      <c r="M42" s="95">
        <f t="shared" si="5"/>
        <v>2.6150123857597811</v>
      </c>
    </row>
    <row r="43" spans="1:13" ht="13.8" x14ac:dyDescent="0.25">
      <c r="A43" s="96" t="str">
        <f>SEKTOR_USD!A43</f>
        <v xml:space="preserve"> Madencilik Ürünleri</v>
      </c>
      <c r="B43" s="97">
        <f>SEKTOR_USD!B43*$B$53</f>
        <v>9088836.0919209607</v>
      </c>
      <c r="C43" s="97">
        <f>SEKTOR_USD!C43*$C$53</f>
        <v>16084489.121903632</v>
      </c>
      <c r="D43" s="98">
        <f t="shared" si="0"/>
        <v>76.969734729852661</v>
      </c>
      <c r="E43" s="98">
        <f t="shared" si="3"/>
        <v>2.5328884497609736</v>
      </c>
      <c r="F43" s="97">
        <f>SEKTOR_USD!F43*$B$54</f>
        <v>24858274.534486059</v>
      </c>
      <c r="G43" s="97">
        <f>SEKTOR_USD!G43*$C$54</f>
        <v>43350113.829155222</v>
      </c>
      <c r="H43" s="98">
        <f t="shared" si="1"/>
        <v>74.38907020282241</v>
      </c>
      <c r="I43" s="98">
        <f t="shared" si="4"/>
        <v>2.5238412810544086</v>
      </c>
      <c r="J43" s="97">
        <f>SEKTOR_USD!J43*$B$55</f>
        <v>111124770.03752637</v>
      </c>
      <c r="K43" s="97">
        <f>SEKTOR_USD!K43*$C$55</f>
        <v>156099969.66149333</v>
      </c>
      <c r="L43" s="98">
        <f t="shared" si="2"/>
        <v>40.472704338356806</v>
      </c>
      <c r="M43" s="98">
        <f t="shared" si="5"/>
        <v>2.6150123857597811</v>
      </c>
    </row>
    <row r="44" spans="1:13" ht="17.399999999999999" x14ac:dyDescent="0.3">
      <c r="A44" s="99" t="s">
        <v>33</v>
      </c>
      <c r="B44" s="100">
        <f>SEKTOR_USD!B44*$B$53</f>
        <v>395703569.43138099</v>
      </c>
      <c r="C44" s="100">
        <f>SEKTOR_USD!C44*$C$53</f>
        <v>635025562.35437489</v>
      </c>
      <c r="D44" s="101">
        <f>(C44-B44)/B44*100</f>
        <v>60.480119819716407</v>
      </c>
      <c r="E44" s="102">
        <f t="shared" si="3"/>
        <v>100</v>
      </c>
      <c r="F44" s="100">
        <f>SEKTOR_USD!F44*$B$54</f>
        <v>1021806929.9675776</v>
      </c>
      <c r="G44" s="100">
        <f>SEKTOR_USD!G44*$C$54</f>
        <v>1717624406.6760187</v>
      </c>
      <c r="H44" s="101">
        <f>(G44-F44)/F44*100</f>
        <v>68.09676625803661</v>
      </c>
      <c r="I44" s="101">
        <f t="shared" si="4"/>
        <v>100</v>
      </c>
      <c r="J44" s="100">
        <f>SEKTOR_USD!J44*$B$55</f>
        <v>4012360769.1443429</v>
      </c>
      <c r="K44" s="100">
        <f>SEKTOR_USD!K44*$C$55</f>
        <v>5969377832.0724525</v>
      </c>
      <c r="L44" s="101">
        <f>(K44-J44)/J44*100</f>
        <v>48.774703361120089</v>
      </c>
      <c r="M44" s="101">
        <f t="shared" si="5"/>
        <v>100</v>
      </c>
    </row>
    <row r="45" spans="1:13" ht="13.8" hidden="1" x14ac:dyDescent="0.25">
      <c r="A45" s="41" t="s">
        <v>34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6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7">K45/K$46*100</f>
        <v>#REF!</v>
      </c>
    </row>
    <row r="46" spans="1:13" s="22" customFormat="1" ht="17.399999999999999" hidden="1" x14ac:dyDescent="0.3">
      <c r="A46" s="42" t="s">
        <v>35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 t="s">
        <v>115</v>
      </c>
    </row>
    <row r="52" spans="1:3" x14ac:dyDescent="0.25">
      <c r="A52" s="80"/>
      <c r="B52" s="81">
        <v>2023</v>
      </c>
      <c r="C52" s="81">
        <v>2024</v>
      </c>
    </row>
    <row r="53" spans="1:3" x14ac:dyDescent="0.25">
      <c r="A53" s="83" t="s">
        <v>116</v>
      </c>
      <c r="B53" s="82">
        <v>18.992985999999998</v>
      </c>
      <c r="C53" s="82">
        <v>32.026919999999997</v>
      </c>
    </row>
    <row r="54" spans="1:3" x14ac:dyDescent="0.25">
      <c r="A54" s="81" t="s">
        <v>227</v>
      </c>
      <c r="B54" s="82">
        <v>18.873498333333334</v>
      </c>
      <c r="C54" s="82">
        <v>30.958953666666662</v>
      </c>
    </row>
    <row r="55" spans="1:3" x14ac:dyDescent="0.25">
      <c r="A55" s="81" t="s">
        <v>117</v>
      </c>
      <c r="B55" s="82">
        <v>17.785712916666665</v>
      </c>
      <c r="C55" s="82">
        <v>26.784924916666668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6" sqref="B6:C6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44" t="s">
        <v>37</v>
      </c>
      <c r="B5" s="145"/>
      <c r="C5" s="145"/>
      <c r="D5" s="145"/>
      <c r="E5" s="145"/>
      <c r="F5" s="145"/>
      <c r="G5" s="146"/>
    </row>
    <row r="6" spans="1:7" ht="50.25" customHeight="1" x14ac:dyDescent="0.25">
      <c r="A6" s="87"/>
      <c r="B6" s="147" t="s">
        <v>125</v>
      </c>
      <c r="C6" s="147"/>
      <c r="D6" s="147" t="s">
        <v>124</v>
      </c>
      <c r="E6" s="147"/>
      <c r="F6" s="147" t="s">
        <v>122</v>
      </c>
      <c r="G6" s="147"/>
    </row>
    <row r="7" spans="1:7" ht="28.2" x14ac:dyDescent="0.3">
      <c r="A7" s="88" t="s">
        <v>1</v>
      </c>
      <c r="B7" s="103" t="s">
        <v>38</v>
      </c>
      <c r="C7" s="103" t="s">
        <v>39</v>
      </c>
      <c r="D7" s="103" t="s">
        <v>38</v>
      </c>
      <c r="E7" s="103" t="s">
        <v>39</v>
      </c>
      <c r="F7" s="103" t="s">
        <v>38</v>
      </c>
      <c r="G7" s="103" t="s">
        <v>39</v>
      </c>
    </row>
    <row r="8" spans="1:7" ht="16.8" x14ac:dyDescent="0.3">
      <c r="A8" s="91" t="s">
        <v>2</v>
      </c>
      <c r="B8" s="104">
        <f>SEKTOR_USD!D8</f>
        <v>-2.9297189253958971</v>
      </c>
      <c r="C8" s="104">
        <f>SEKTOR_TL!D8</f>
        <v>63.684747956633039</v>
      </c>
      <c r="D8" s="104">
        <f>SEKTOR_USD!H8</f>
        <v>8.5936649626481323</v>
      </c>
      <c r="E8" s="104">
        <f>SEKTOR_TL!H8</f>
        <v>78.130528993369637</v>
      </c>
      <c r="F8" s="104">
        <f>SEKTOR_USD!L8</f>
        <v>3.7629486190988763</v>
      </c>
      <c r="G8" s="104">
        <f>SEKTOR_TL!L8</f>
        <v>56.264907733335221</v>
      </c>
    </row>
    <row r="9" spans="1:7" s="21" customFormat="1" ht="15.6" x14ac:dyDescent="0.3">
      <c r="A9" s="94" t="s">
        <v>3</v>
      </c>
      <c r="B9" s="104">
        <f>SEKTOR_USD!D9</f>
        <v>-0.45885085144034865</v>
      </c>
      <c r="C9" s="104">
        <f>SEKTOR_TL!D9</f>
        <v>67.851248902567932</v>
      </c>
      <c r="D9" s="104">
        <f>SEKTOR_USD!H9</f>
        <v>10.508549142541849</v>
      </c>
      <c r="E9" s="104">
        <f>SEKTOR_TL!H9</f>
        <v>81.271590049213231</v>
      </c>
      <c r="F9" s="104">
        <f>SEKTOR_USD!L9</f>
        <v>9.2586820858316106</v>
      </c>
      <c r="G9" s="104">
        <f>SEKTOR_TL!L9</f>
        <v>64.54137148590749</v>
      </c>
    </row>
    <row r="10" spans="1:7" ht="13.8" x14ac:dyDescent="0.25">
      <c r="A10" s="96" t="s">
        <v>4</v>
      </c>
      <c r="B10" s="105">
        <f>SEKTOR_USD!D10</f>
        <v>-6.1091039765588828</v>
      </c>
      <c r="C10" s="105">
        <f>SEKTOR_TL!D10</f>
        <v>58.32351035645825</v>
      </c>
      <c r="D10" s="105">
        <f>SEKTOR_USD!H10</f>
        <v>6.9839803100339406</v>
      </c>
      <c r="E10" s="105">
        <f>SEKTOR_TL!H10</f>
        <v>75.490098920572109</v>
      </c>
      <c r="F10" s="105">
        <f>SEKTOR_USD!L10</f>
        <v>7.6473243094146115</v>
      </c>
      <c r="G10" s="105">
        <f>SEKTOR_TL!L10</f>
        <v>62.114699175529012</v>
      </c>
    </row>
    <row r="11" spans="1:7" ht="13.8" x14ac:dyDescent="0.25">
      <c r="A11" s="96" t="s">
        <v>5</v>
      </c>
      <c r="B11" s="105">
        <f>SEKTOR_USD!D11</f>
        <v>-9.5652834741763684</v>
      </c>
      <c r="C11" s="105">
        <f>SEKTOR_TL!D11</f>
        <v>52.495528159460093</v>
      </c>
      <c r="D11" s="105">
        <f>SEKTOR_USD!H11</f>
        <v>2.6131020577499515</v>
      </c>
      <c r="E11" s="105">
        <f>SEKTOR_TL!H11</f>
        <v>68.320372624726332</v>
      </c>
      <c r="F11" s="105">
        <f>SEKTOR_USD!L11</f>
        <v>12.370365437337078</v>
      </c>
      <c r="G11" s="105">
        <f>SEKTOR_TL!L11</f>
        <v>69.227503850970763</v>
      </c>
    </row>
    <row r="12" spans="1:7" ht="13.8" x14ac:dyDescent="0.25">
      <c r="A12" s="96" t="s">
        <v>6</v>
      </c>
      <c r="B12" s="105">
        <f>SEKTOR_USD!D12</f>
        <v>15.623827615716706</v>
      </c>
      <c r="C12" s="105">
        <f>SEKTOR_TL!D12</f>
        <v>94.970663230223508</v>
      </c>
      <c r="D12" s="105">
        <f>SEKTOR_USD!H12</f>
        <v>28.860448569393665</v>
      </c>
      <c r="E12" s="105">
        <f>SEKTOR_TL!H12</f>
        <v>111.37494418191194</v>
      </c>
      <c r="F12" s="105">
        <f>SEKTOR_USD!L12</f>
        <v>3.976947000949544</v>
      </c>
      <c r="G12" s="105">
        <f>SEKTOR_TL!L12</f>
        <v>56.587184980078995</v>
      </c>
    </row>
    <row r="13" spans="1:7" ht="13.8" x14ac:dyDescent="0.25">
      <c r="A13" s="96" t="s">
        <v>7</v>
      </c>
      <c r="B13" s="105">
        <f>SEKTOR_USD!D13</f>
        <v>6.5275564804956456</v>
      </c>
      <c r="C13" s="105">
        <f>SEKTOR_TL!D13</f>
        <v>79.632077294023972</v>
      </c>
      <c r="D13" s="105">
        <f>SEKTOR_USD!H13</f>
        <v>29.890062029952148</v>
      </c>
      <c r="E13" s="105">
        <f>SEKTOR_TL!H13</f>
        <v>113.06386029364883</v>
      </c>
      <c r="F13" s="105">
        <f>SEKTOR_USD!L13</f>
        <v>11.094902906639877</v>
      </c>
      <c r="G13" s="105">
        <f>SEKTOR_TL!L13</f>
        <v>67.306683005676902</v>
      </c>
    </row>
    <row r="14" spans="1:7" ht="13.8" x14ac:dyDescent="0.25">
      <c r="A14" s="96" t="s">
        <v>8</v>
      </c>
      <c r="B14" s="105">
        <f>SEKTOR_USD!D14</f>
        <v>29.831138351289464</v>
      </c>
      <c r="C14" s="105">
        <f>SEKTOR_TL!D14</f>
        <v>118.92773898141553</v>
      </c>
      <c r="D14" s="105">
        <f>SEKTOR_USD!H14</f>
        <v>33.693378415752186</v>
      </c>
      <c r="E14" s="105">
        <f>SEKTOR_TL!H14</f>
        <v>119.30259217515169</v>
      </c>
      <c r="F14" s="105">
        <f>SEKTOR_USD!L14</f>
        <v>18.316790011423908</v>
      </c>
      <c r="G14" s="105">
        <f>SEKTOR_TL!L14</f>
        <v>78.182699320829286</v>
      </c>
    </row>
    <row r="15" spans="1:7" ht="13.8" x14ac:dyDescent="0.25">
      <c r="A15" s="96" t="s">
        <v>9</v>
      </c>
      <c r="B15" s="105">
        <f>SEKTOR_USD!D15</f>
        <v>-14.291994750396848</v>
      </c>
      <c r="C15" s="105">
        <f>SEKTOR_TL!D15</f>
        <v>44.525111927562108</v>
      </c>
      <c r="D15" s="105">
        <f>SEKTOR_USD!H15</f>
        <v>-16.2080039886972</v>
      </c>
      <c r="E15" s="105">
        <f>SEKTOR_TL!H15</f>
        <v>37.447360120294313</v>
      </c>
      <c r="F15" s="105">
        <f>SEKTOR_USD!L15</f>
        <v>22.436586899399472</v>
      </c>
      <c r="G15" s="105">
        <f>SEKTOR_TL!L15</f>
        <v>84.387030338279629</v>
      </c>
    </row>
    <row r="16" spans="1:7" ht="13.8" x14ac:dyDescent="0.25">
      <c r="A16" s="96" t="s">
        <v>10</v>
      </c>
      <c r="B16" s="105">
        <f>SEKTOR_USD!D16</f>
        <v>17.566520213881343</v>
      </c>
      <c r="C16" s="105">
        <f>SEKTOR_TL!D16</f>
        <v>98.246528353591174</v>
      </c>
      <c r="D16" s="105">
        <f>SEKTOR_USD!H16</f>
        <v>1.0189463187210177</v>
      </c>
      <c r="E16" s="105">
        <f>SEKTOR_TL!H16</f>
        <v>65.705415249554306</v>
      </c>
      <c r="F16" s="105">
        <f>SEKTOR_USD!L16</f>
        <v>5.3956355275701782</v>
      </c>
      <c r="G16" s="105">
        <f>SEKTOR_TL!L16</f>
        <v>58.723701286381313</v>
      </c>
    </row>
    <row r="17" spans="1:7" ht="13.8" x14ac:dyDescent="0.25">
      <c r="A17" s="106" t="s">
        <v>11</v>
      </c>
      <c r="B17" s="105">
        <f>SEKTOR_USD!D17</f>
        <v>-2.3484493089916287</v>
      </c>
      <c r="C17" s="105">
        <f>SEKTOR_TL!D17</f>
        <v>64.664913766422487</v>
      </c>
      <c r="D17" s="105">
        <f>SEKTOR_USD!H17</f>
        <v>2.1289567223588475</v>
      </c>
      <c r="E17" s="105">
        <f>SEKTOR_TL!H17</f>
        <v>67.526209680391119</v>
      </c>
      <c r="F17" s="105">
        <f>SEKTOR_USD!L17</f>
        <v>-2.8424798241899625</v>
      </c>
      <c r="G17" s="105">
        <f>SEKTOR_TL!L17</f>
        <v>46.317265728492565</v>
      </c>
    </row>
    <row r="18" spans="1:7" s="21" customFormat="1" ht="15.6" x14ac:dyDescent="0.3">
      <c r="A18" s="94" t="s">
        <v>12</v>
      </c>
      <c r="B18" s="104">
        <f>SEKTOR_USD!D18</f>
        <v>-1.1948128631707589</v>
      </c>
      <c r="C18" s="104">
        <f>SEKTOR_TL!D18</f>
        <v>66.610233062682141</v>
      </c>
      <c r="D18" s="104">
        <f>SEKTOR_USD!H18</f>
        <v>18.417636665116152</v>
      </c>
      <c r="E18" s="104">
        <f>SEKTOR_TL!H18</f>
        <v>94.24518242898607</v>
      </c>
      <c r="F18" s="104">
        <f>SEKTOR_USD!L18</f>
        <v>-6.4212878478735549</v>
      </c>
      <c r="G18" s="104">
        <f>SEKTOR_TL!L18</f>
        <v>40.92765302898124</v>
      </c>
    </row>
    <row r="19" spans="1:7" ht="13.8" x14ac:dyDescent="0.25">
      <c r="A19" s="96" t="s">
        <v>13</v>
      </c>
      <c r="B19" s="105">
        <f>SEKTOR_USD!D19</f>
        <v>-1.1948128631707589</v>
      </c>
      <c r="C19" s="105">
        <f>SEKTOR_TL!D19</f>
        <v>66.610233062682141</v>
      </c>
      <c r="D19" s="105">
        <f>SEKTOR_USD!H19</f>
        <v>18.417636665116152</v>
      </c>
      <c r="E19" s="105">
        <f>SEKTOR_TL!H19</f>
        <v>94.24518242898607</v>
      </c>
      <c r="F19" s="105">
        <f>SEKTOR_USD!L19</f>
        <v>-6.4212878478735549</v>
      </c>
      <c r="G19" s="105">
        <f>SEKTOR_TL!L19</f>
        <v>40.92765302898124</v>
      </c>
    </row>
    <row r="20" spans="1:7" s="21" customFormat="1" ht="15.6" x14ac:dyDescent="0.3">
      <c r="A20" s="94" t="s">
        <v>110</v>
      </c>
      <c r="B20" s="104">
        <f>SEKTOR_USD!D20</f>
        <v>-10.522929484720017</v>
      </c>
      <c r="C20" s="104">
        <f>SEKTOR_TL!D20</f>
        <v>50.880697707418463</v>
      </c>
      <c r="D20" s="104">
        <f>SEKTOR_USD!H20</f>
        <v>-1.2004042740399643</v>
      </c>
      <c r="E20" s="104">
        <f>SEKTOR_TL!H20</f>
        <v>62.064925767536707</v>
      </c>
      <c r="F20" s="104">
        <f>SEKTOR_USD!L20</f>
        <v>-5.9742065341356723</v>
      </c>
      <c r="G20" s="104">
        <f>SEKTOR_TL!L20</f>
        <v>41.600948469890582</v>
      </c>
    </row>
    <row r="21" spans="1:7" ht="13.8" x14ac:dyDescent="0.25">
      <c r="A21" s="96" t="s">
        <v>109</v>
      </c>
      <c r="B21" s="105">
        <f>SEKTOR_USD!D21</f>
        <v>-10.522929484720017</v>
      </c>
      <c r="C21" s="105">
        <f>SEKTOR_TL!D21</f>
        <v>50.880697707418463</v>
      </c>
      <c r="D21" s="105">
        <f>SEKTOR_USD!H21</f>
        <v>-1.2004042740399643</v>
      </c>
      <c r="E21" s="105">
        <f>SEKTOR_TL!H21</f>
        <v>62.064925767536707</v>
      </c>
      <c r="F21" s="105">
        <f>SEKTOR_USD!L21</f>
        <v>-5.9742065341356723</v>
      </c>
      <c r="G21" s="105">
        <f>SEKTOR_TL!L21</f>
        <v>41.600948469890582</v>
      </c>
    </row>
    <row r="22" spans="1:7" ht="16.8" x14ac:dyDescent="0.3">
      <c r="A22" s="91" t="s">
        <v>14</v>
      </c>
      <c r="B22" s="104">
        <f>SEKTOR_USD!D22</f>
        <v>-5.4545740134427989</v>
      </c>
      <c r="C22" s="104">
        <f>SEKTOR_TL!D22</f>
        <v>59.427211415697798</v>
      </c>
      <c r="D22" s="104">
        <f>SEKTOR_USD!H22</f>
        <v>1.175819129389251</v>
      </c>
      <c r="E22" s="104">
        <f>SEKTOR_TL!H22</f>
        <v>65.962739990906556</v>
      </c>
      <c r="F22" s="104">
        <f>SEKTOR_USD!L22</f>
        <v>-1.9538789010189017</v>
      </c>
      <c r="G22" s="104">
        <f>SEKTOR_TL!L22</f>
        <v>47.655480795807293</v>
      </c>
    </row>
    <row r="23" spans="1:7" s="21" customFormat="1" ht="15.6" x14ac:dyDescent="0.3">
      <c r="A23" s="94" t="s">
        <v>15</v>
      </c>
      <c r="B23" s="104">
        <f>SEKTOR_USD!D23</f>
        <v>-12.313747827225379</v>
      </c>
      <c r="C23" s="104">
        <f>SEKTOR_TL!D23</f>
        <v>47.860930526525891</v>
      </c>
      <c r="D23" s="104">
        <f>SEKTOR_USD!H23</f>
        <v>-0.85891065431353397</v>
      </c>
      <c r="E23" s="104">
        <f>SEKTOR_TL!H23</f>
        <v>62.625091401053645</v>
      </c>
      <c r="F23" s="104">
        <f>SEKTOR_USD!L23</f>
        <v>-5.1799457112364058</v>
      </c>
      <c r="G23" s="104">
        <f>SEKTOR_TL!L23</f>
        <v>42.79708924902522</v>
      </c>
    </row>
    <row r="24" spans="1:7" ht="13.8" x14ac:dyDescent="0.25">
      <c r="A24" s="96" t="s">
        <v>16</v>
      </c>
      <c r="B24" s="105">
        <f>SEKTOR_USD!D24</f>
        <v>-9.107279684082501</v>
      </c>
      <c r="C24" s="105">
        <f>SEKTOR_TL!D24</f>
        <v>53.267836986783692</v>
      </c>
      <c r="D24" s="105">
        <f>SEKTOR_USD!H24</f>
        <v>-0.64760536222381926</v>
      </c>
      <c r="E24" s="105">
        <f>SEKTOR_TL!H24</f>
        <v>62.971703917280877</v>
      </c>
      <c r="F24" s="105">
        <f>SEKTOR_USD!L24</f>
        <v>-5.9013985813780128</v>
      </c>
      <c r="G24" s="105">
        <f>SEKTOR_TL!L24</f>
        <v>41.710595778215364</v>
      </c>
    </row>
    <row r="25" spans="1:7" ht="13.8" x14ac:dyDescent="0.25">
      <c r="A25" s="96" t="s">
        <v>17</v>
      </c>
      <c r="B25" s="105">
        <f>SEKTOR_USD!D25</f>
        <v>-33.385381329926901</v>
      </c>
      <c r="C25" s="105">
        <f>SEKTOR_TL!D25</f>
        <v>12.328891464298321</v>
      </c>
      <c r="D25" s="105">
        <f>SEKTOR_USD!H25</f>
        <v>-27.979890547682686</v>
      </c>
      <c r="E25" s="105">
        <f>SEKTOR_TL!H25</f>
        <v>18.137464089772813</v>
      </c>
      <c r="F25" s="105">
        <f>SEKTOR_USD!L25</f>
        <v>-19.925720625215828</v>
      </c>
      <c r="G25" s="105">
        <f>SEKTOR_TL!L25</f>
        <v>20.590249649197201</v>
      </c>
    </row>
    <row r="26" spans="1:7" ht="13.8" x14ac:dyDescent="0.25">
      <c r="A26" s="96" t="s">
        <v>18</v>
      </c>
      <c r="B26" s="105">
        <f>SEKTOR_USD!D26</f>
        <v>-5.6827010018755457</v>
      </c>
      <c r="C26" s="105">
        <f>SEKTOR_TL!D26</f>
        <v>59.042532313192453</v>
      </c>
      <c r="D26" s="105">
        <f>SEKTOR_USD!H26</f>
        <v>23.879095384743856</v>
      </c>
      <c r="E26" s="105">
        <f>SEKTOR_TL!H26</f>
        <v>103.2038314545748</v>
      </c>
      <c r="F26" s="105">
        <f>SEKTOR_USD!L26</f>
        <v>9.4084369605910787</v>
      </c>
      <c r="G26" s="105">
        <f>SEKTOR_TL!L26</f>
        <v>64.766899306756258</v>
      </c>
    </row>
    <row r="27" spans="1:7" s="21" customFormat="1" ht="15.6" x14ac:dyDescent="0.3">
      <c r="A27" s="94" t="s">
        <v>19</v>
      </c>
      <c r="B27" s="104">
        <f>SEKTOR_USD!D27</f>
        <v>5.6606455317230155</v>
      </c>
      <c r="C27" s="104">
        <f>SEKTOR_TL!D27</f>
        <v>78.170248827269745</v>
      </c>
      <c r="D27" s="104">
        <f>SEKTOR_USD!H27</f>
        <v>7.7087861721717399</v>
      </c>
      <c r="E27" s="104">
        <f>SEKTOR_TL!H27</f>
        <v>76.679026945835005</v>
      </c>
      <c r="F27" s="104">
        <f>SEKTOR_USD!L27</f>
        <v>-6.9124248489737274</v>
      </c>
      <c r="G27" s="104">
        <f>SEKTOR_TL!L27</f>
        <v>40.188010611502548</v>
      </c>
    </row>
    <row r="28" spans="1:7" ht="13.8" x14ac:dyDescent="0.25">
      <c r="A28" s="96" t="s">
        <v>20</v>
      </c>
      <c r="B28" s="105">
        <f>SEKTOR_USD!D28</f>
        <v>5.6606455317230155</v>
      </c>
      <c r="C28" s="105">
        <f>SEKTOR_TL!D28</f>
        <v>78.170248827269745</v>
      </c>
      <c r="D28" s="105">
        <f>SEKTOR_USD!H28</f>
        <v>7.7087861721717399</v>
      </c>
      <c r="E28" s="105">
        <f>SEKTOR_TL!H28</f>
        <v>76.679026945835005</v>
      </c>
      <c r="F28" s="105">
        <f>SEKTOR_USD!L28</f>
        <v>-6.9124248489737274</v>
      </c>
      <c r="G28" s="105">
        <f>SEKTOR_TL!L28</f>
        <v>40.188010611502548</v>
      </c>
    </row>
    <row r="29" spans="1:7" s="21" customFormat="1" ht="15.6" x14ac:dyDescent="0.3">
      <c r="A29" s="94" t="s">
        <v>21</v>
      </c>
      <c r="B29" s="104">
        <f>SEKTOR_USD!D29</f>
        <v>-7.2013509116519376</v>
      </c>
      <c r="C29" s="104">
        <f>SEKTOR_TL!D29</f>
        <v>56.481709114122239</v>
      </c>
      <c r="D29" s="104">
        <f>SEKTOR_USD!H29</f>
        <v>-6.874994843915555E-2</v>
      </c>
      <c r="E29" s="104">
        <f>SEKTOR_TL!H29</f>
        <v>63.921223588650342</v>
      </c>
      <c r="F29" s="104">
        <f>SEKTOR_USD!L29</f>
        <v>-0.38874661146780198</v>
      </c>
      <c r="G29" s="104">
        <f>SEKTOR_TL!L29</f>
        <v>50.012538455328617</v>
      </c>
    </row>
    <row r="30" spans="1:7" ht="13.8" x14ac:dyDescent="0.25">
      <c r="A30" s="96" t="s">
        <v>22</v>
      </c>
      <c r="B30" s="105">
        <f>SEKTOR_USD!D30</f>
        <v>-18.661195728582353</v>
      </c>
      <c r="C30" s="105">
        <f>SEKTOR_TL!D30</f>
        <v>37.157547385985076</v>
      </c>
      <c r="D30" s="105">
        <f>SEKTOR_USD!H30</f>
        <v>-12.536780457168724</v>
      </c>
      <c r="E30" s="105">
        <f>SEKTOR_TL!H30</f>
        <v>43.469414813346688</v>
      </c>
      <c r="F30" s="105">
        <f>SEKTOR_USD!L30</f>
        <v>-11.188643585815457</v>
      </c>
      <c r="G30" s="105">
        <f>SEKTOR_TL!L30</f>
        <v>33.74811144467089</v>
      </c>
    </row>
    <row r="31" spans="1:7" ht="13.8" x14ac:dyDescent="0.25">
      <c r="A31" s="96" t="s">
        <v>23</v>
      </c>
      <c r="B31" s="105">
        <f>SEKTOR_USD!D31</f>
        <v>-1.8300682333597</v>
      </c>
      <c r="C31" s="105">
        <f>SEKTOR_TL!D31</f>
        <v>65.539033783084321</v>
      </c>
      <c r="D31" s="105">
        <f>SEKTOR_USD!H31</f>
        <v>6.1075662265193289</v>
      </c>
      <c r="E31" s="105">
        <f>SEKTOR_TL!H31</f>
        <v>74.052481870190789</v>
      </c>
      <c r="F31" s="105">
        <f>SEKTOR_USD!L31</f>
        <v>10.515132153214212</v>
      </c>
      <c r="G31" s="105">
        <f>SEKTOR_TL!L31</f>
        <v>66.433559944928874</v>
      </c>
    </row>
    <row r="32" spans="1:7" ht="13.8" x14ac:dyDescent="0.25">
      <c r="A32" s="96" t="s">
        <v>24</v>
      </c>
      <c r="B32" s="105">
        <f>SEKTOR_USD!D32</f>
        <v>32.250914205492656</v>
      </c>
      <c r="C32" s="105">
        <f>SEKTOR_TL!D32</f>
        <v>123.00808567890151</v>
      </c>
      <c r="D32" s="105">
        <f>SEKTOR_USD!H32</f>
        <v>153.91796619843464</v>
      </c>
      <c r="E32" s="105">
        <f>SEKTOR_TL!H32</f>
        <v>316.51178874389404</v>
      </c>
      <c r="F32" s="105">
        <f>SEKTOR_USD!L32</f>
        <v>63.627248396470456</v>
      </c>
      <c r="G32" s="105">
        <f>SEKTOR_TL!L32</f>
        <v>146.41933574184924</v>
      </c>
    </row>
    <row r="33" spans="1:7" ht="13.8" x14ac:dyDescent="0.25">
      <c r="A33" s="96" t="s">
        <v>105</v>
      </c>
      <c r="B33" s="105">
        <f>SEKTOR_USD!D33</f>
        <v>-2.890782452735662</v>
      </c>
      <c r="C33" s="105">
        <f>SEKTOR_TL!D33</f>
        <v>63.750404578239106</v>
      </c>
      <c r="D33" s="105">
        <f>SEKTOR_USD!H33</f>
        <v>-0.57355664387950023</v>
      </c>
      <c r="E33" s="105">
        <f>SEKTOR_TL!H33</f>
        <v>63.093168989617212</v>
      </c>
      <c r="F33" s="105">
        <f>SEKTOR_USD!L33</f>
        <v>3.4975982508863033</v>
      </c>
      <c r="G33" s="105">
        <f>SEKTOR_TL!L33</f>
        <v>55.865295430894214</v>
      </c>
    </row>
    <row r="34" spans="1:7" ht="13.8" x14ac:dyDescent="0.25">
      <c r="A34" s="96" t="s">
        <v>25</v>
      </c>
      <c r="B34" s="105">
        <f>SEKTOR_USD!D34</f>
        <v>-1.9240599406820336</v>
      </c>
      <c r="C34" s="105">
        <f>SEKTOR_TL!D34</f>
        <v>65.380540279689129</v>
      </c>
      <c r="D34" s="105">
        <f>SEKTOR_USD!H34</f>
        <v>0.94682161586004177</v>
      </c>
      <c r="E34" s="105">
        <f>SEKTOR_TL!H34</f>
        <v>65.587106216715839</v>
      </c>
      <c r="F34" s="105">
        <f>SEKTOR_USD!L34</f>
        <v>6.4604796054443314</v>
      </c>
      <c r="G34" s="105">
        <f>SEKTOR_TL!L34</f>
        <v>60.327334989874224</v>
      </c>
    </row>
    <row r="35" spans="1:7" ht="13.8" x14ac:dyDescent="0.25">
      <c r="A35" s="96" t="s">
        <v>26</v>
      </c>
      <c r="B35" s="105">
        <f>SEKTOR_USD!D35</f>
        <v>-11.685859103447097</v>
      </c>
      <c r="C35" s="105">
        <f>SEKTOR_TL!D35</f>
        <v>48.919707799638665</v>
      </c>
      <c r="D35" s="105">
        <f>SEKTOR_USD!H35</f>
        <v>-8.2442544532178967</v>
      </c>
      <c r="E35" s="105">
        <f>SEKTOR_TL!H35</f>
        <v>50.510616784608622</v>
      </c>
      <c r="F35" s="105">
        <f>SEKTOR_USD!L35</f>
        <v>-11.93416150579591</v>
      </c>
      <c r="G35" s="105">
        <f>SEKTOR_TL!L35</f>
        <v>32.625376494193091</v>
      </c>
    </row>
    <row r="36" spans="1:7" ht="13.8" x14ac:dyDescent="0.25">
      <c r="A36" s="96" t="s">
        <v>27</v>
      </c>
      <c r="B36" s="105">
        <f>SEKTOR_USD!D36</f>
        <v>7.0687295339111307</v>
      </c>
      <c r="C36" s="105">
        <f>SEKTOR_TL!D36</f>
        <v>80.544630280052274</v>
      </c>
      <c r="D36" s="105">
        <f>SEKTOR_USD!H36</f>
        <v>12.221107500979119</v>
      </c>
      <c r="E36" s="105">
        <f>SEKTOR_TL!H36</f>
        <v>84.080767973407731</v>
      </c>
      <c r="F36" s="105">
        <f>SEKTOR_USD!L36</f>
        <v>-19.29764089265683</v>
      </c>
      <c r="G36" s="105">
        <f>SEKTOR_TL!L36</f>
        <v>21.536125058133344</v>
      </c>
    </row>
    <row r="37" spans="1:7" ht="13.8" x14ac:dyDescent="0.25">
      <c r="A37" s="96" t="s">
        <v>106</v>
      </c>
      <c r="B37" s="105">
        <f>SEKTOR_USD!D37</f>
        <v>-11.055333214040068</v>
      </c>
      <c r="C37" s="105">
        <f>SEKTOR_TL!D37</f>
        <v>49.982931992926005</v>
      </c>
      <c r="D37" s="105">
        <f>SEKTOR_USD!H37</f>
        <v>-7.4094611096388556</v>
      </c>
      <c r="E37" s="105">
        <f>SEKTOR_TL!H37</f>
        <v>51.879961671743871</v>
      </c>
      <c r="F37" s="105">
        <f>SEKTOR_USD!L37</f>
        <v>-14.918533009986938</v>
      </c>
      <c r="G37" s="105">
        <f>SEKTOR_TL!L37</f>
        <v>28.130973203319705</v>
      </c>
    </row>
    <row r="38" spans="1:7" ht="13.8" x14ac:dyDescent="0.25">
      <c r="A38" s="106" t="s">
        <v>28</v>
      </c>
      <c r="B38" s="105">
        <f>SEKTOR_USD!D38</f>
        <v>-27.727358568723194</v>
      </c>
      <c r="C38" s="105">
        <f>SEKTOR_TL!D38</f>
        <v>21.869731558175623</v>
      </c>
      <c r="D38" s="105">
        <f>SEKTOR_USD!H38</f>
        <v>-12.118328310039917</v>
      </c>
      <c r="E38" s="105">
        <f>SEKTOR_TL!H38</f>
        <v>44.155818595299401</v>
      </c>
      <c r="F38" s="105">
        <f>SEKTOR_USD!L38</f>
        <v>19.191893969729009</v>
      </c>
      <c r="G38" s="105">
        <f>SEKTOR_TL!L38</f>
        <v>79.500588231288162</v>
      </c>
    </row>
    <row r="39" spans="1:7" ht="13.8" x14ac:dyDescent="0.25">
      <c r="A39" s="106" t="s">
        <v>107</v>
      </c>
      <c r="B39" s="105">
        <f>SEKTOR_USD!D39</f>
        <v>-26.704357675623037</v>
      </c>
      <c r="C39" s="105">
        <f>SEKTOR_TL!D39</f>
        <v>23.594766671835327</v>
      </c>
      <c r="D39" s="105">
        <f>SEKTOR_USD!H39</f>
        <v>-6.4509064723664693</v>
      </c>
      <c r="E39" s="105">
        <f>SEKTOR_TL!H39</f>
        <v>53.452317155510862</v>
      </c>
      <c r="F39" s="105">
        <f>SEKTOR_USD!L39</f>
        <v>21.997210414730954</v>
      </c>
      <c r="G39" s="105">
        <f>SEKTOR_TL!L39</f>
        <v>83.725338214543243</v>
      </c>
    </row>
    <row r="40" spans="1:7" ht="13.8" x14ac:dyDescent="0.25">
      <c r="A40" s="106" t="s">
        <v>29</v>
      </c>
      <c r="B40" s="105">
        <f>SEKTOR_USD!D40</f>
        <v>-5.4406699276348194</v>
      </c>
      <c r="C40" s="105">
        <f>SEKTOR_TL!D40</f>
        <v>59.450657178457035</v>
      </c>
      <c r="D40" s="105">
        <f>SEKTOR_USD!H40</f>
        <v>1.0729168725193159</v>
      </c>
      <c r="E40" s="105">
        <f>SEKTOR_TL!H40</f>
        <v>65.793945306086258</v>
      </c>
      <c r="F40" s="105">
        <f>SEKTOR_USD!L40</f>
        <v>5.2151340538901261</v>
      </c>
      <c r="G40" s="105">
        <f>SEKTOR_TL!L40</f>
        <v>58.451869707713612</v>
      </c>
    </row>
    <row r="41" spans="1:7" ht="13.8" x14ac:dyDescent="0.25">
      <c r="A41" s="96" t="s">
        <v>30</v>
      </c>
      <c r="B41" s="105" t="str">
        <f>SEKTOR_USD!D41</f>
        <v>-</v>
      </c>
      <c r="C41" s="105" t="str">
        <f>SEKTOR_TL!D41</f>
        <v>-</v>
      </c>
      <c r="D41" s="105" t="str">
        <f>SEKTOR_USD!H41</f>
        <v>-</v>
      </c>
      <c r="E41" s="105" t="str">
        <f>SEKTOR_TL!H41</f>
        <v>-</v>
      </c>
      <c r="F41" s="105">
        <f>SEKTOR_USD!L41</f>
        <v>-100</v>
      </c>
      <c r="G41" s="105">
        <f>SEKTOR_TL!L41</f>
        <v>-100</v>
      </c>
    </row>
    <row r="42" spans="1:7" ht="16.8" x14ac:dyDescent="0.3">
      <c r="A42" s="91" t="s">
        <v>31</v>
      </c>
      <c r="B42" s="104">
        <f>SEKTOR_USD!D42</f>
        <v>4.948702346270113</v>
      </c>
      <c r="C42" s="104">
        <f>SEKTOR_TL!D42</f>
        <v>76.969734729852661</v>
      </c>
      <c r="D42" s="104">
        <f>SEKTOR_USD!H42</f>
        <v>6.3127604783451616</v>
      </c>
      <c r="E42" s="104">
        <f>SEKTOR_TL!H42</f>
        <v>74.38907020282241</v>
      </c>
      <c r="F42" s="104">
        <f>SEKTOR_USD!L42</f>
        <v>-6.7233826578621629</v>
      </c>
      <c r="G42" s="104">
        <f>SEKTOR_TL!L42</f>
        <v>40.472704338356806</v>
      </c>
    </row>
    <row r="43" spans="1:7" ht="13.8" x14ac:dyDescent="0.25">
      <c r="A43" s="96" t="s">
        <v>32</v>
      </c>
      <c r="B43" s="105">
        <f>SEKTOR_USD!D43</f>
        <v>4.948702346270113</v>
      </c>
      <c r="C43" s="105">
        <f>SEKTOR_TL!D43</f>
        <v>76.969734729852661</v>
      </c>
      <c r="D43" s="105">
        <f>SEKTOR_USD!H43</f>
        <v>6.3127604783451616</v>
      </c>
      <c r="E43" s="105">
        <f>SEKTOR_TL!H43</f>
        <v>74.38907020282241</v>
      </c>
      <c r="F43" s="105">
        <f>SEKTOR_USD!L43</f>
        <v>-6.7233826578621629</v>
      </c>
      <c r="G43" s="105">
        <f>SEKTOR_TL!L43</f>
        <v>40.472704338356806</v>
      </c>
    </row>
    <row r="44" spans="1:7" ht="17.399999999999999" x14ac:dyDescent="0.3">
      <c r="A44" s="107" t="s">
        <v>40</v>
      </c>
      <c r="B44" s="108">
        <f>SEKTOR_USD!D44</f>
        <v>-4.8301657163974454</v>
      </c>
      <c r="C44" s="108">
        <f>SEKTOR_TL!D44</f>
        <v>60.480119819716407</v>
      </c>
      <c r="D44" s="108">
        <f>SEKTOR_USD!H44</f>
        <v>2.4767849704710883</v>
      </c>
      <c r="E44" s="108">
        <f>SEKTOR_TL!H44</f>
        <v>68.09676625803661</v>
      </c>
      <c r="F44" s="108">
        <f>SEKTOR_USD!L44</f>
        <v>-1.2106932733406264</v>
      </c>
      <c r="G44" s="108">
        <f>SEKTOR_TL!L44</f>
        <v>48.774703361120089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3"/>
  <sheetViews>
    <sheetView showGridLines="0" zoomScale="80" zoomScaleNormal="80" workbookViewId="0">
      <selection activeCell="I26" sqref="I26"/>
    </sheetView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2.664062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40" t="s">
        <v>126</v>
      </c>
      <c r="D2" s="140"/>
      <c r="E2" s="140"/>
      <c r="F2" s="140"/>
      <c r="G2" s="140"/>
      <c r="H2" s="140"/>
      <c r="I2" s="140"/>
      <c r="J2" s="140"/>
      <c r="K2" s="140"/>
    </row>
    <row r="6" spans="1:13" ht="22.5" customHeight="1" x14ac:dyDescent="0.25">
      <c r="A6" s="148" t="s">
        <v>113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1:13" ht="24" customHeight="1" x14ac:dyDescent="0.25">
      <c r="A7" s="49"/>
      <c r="B7" s="136" t="s">
        <v>128</v>
      </c>
      <c r="C7" s="136"/>
      <c r="D7" s="136"/>
      <c r="E7" s="136"/>
      <c r="F7" s="136" t="s">
        <v>129</v>
      </c>
      <c r="G7" s="136"/>
      <c r="H7" s="136"/>
      <c r="I7" s="136"/>
      <c r="J7" s="136" t="s">
        <v>104</v>
      </c>
      <c r="K7" s="136"/>
      <c r="L7" s="136"/>
      <c r="M7" s="136"/>
    </row>
    <row r="8" spans="1:13" ht="64.8" x14ac:dyDescent="0.3">
      <c r="A8" s="50" t="s">
        <v>41</v>
      </c>
      <c r="B8" s="70">
        <v>2023</v>
      </c>
      <c r="C8" s="71">
        <v>2024</v>
      </c>
      <c r="D8" s="7" t="s">
        <v>120</v>
      </c>
      <c r="E8" s="7" t="s">
        <v>121</v>
      </c>
      <c r="F8" s="5">
        <v>2023</v>
      </c>
      <c r="G8" s="6">
        <v>2024</v>
      </c>
      <c r="H8" s="7" t="s">
        <v>120</v>
      </c>
      <c r="I8" s="7" t="s">
        <v>121</v>
      </c>
      <c r="J8" s="5" t="s">
        <v>130</v>
      </c>
      <c r="K8" s="5" t="s">
        <v>131</v>
      </c>
      <c r="L8" s="7" t="s">
        <v>120</v>
      </c>
      <c r="M8" s="7" t="s">
        <v>121</v>
      </c>
    </row>
    <row r="9" spans="1:13" ht="22.5" customHeight="1" x14ac:dyDescent="0.3">
      <c r="A9" s="51" t="s">
        <v>200</v>
      </c>
      <c r="B9" s="74">
        <v>6484428.2921700003</v>
      </c>
      <c r="C9" s="74">
        <v>6051966.5750000002</v>
      </c>
      <c r="D9" s="63">
        <f>(C9-B9)/B9*100</f>
        <v>-6.6692343208143905</v>
      </c>
      <c r="E9" s="76">
        <f t="shared" ref="E9:E23" si="0">C9/C$23*100</f>
        <v>30.522527096639106</v>
      </c>
      <c r="F9" s="74">
        <v>16775248.072210001</v>
      </c>
      <c r="G9" s="74">
        <v>16676168.20156</v>
      </c>
      <c r="H9" s="63">
        <f t="shared" ref="H9:H22" si="1">(G9-F9)/F9*100</f>
        <v>-0.59063132910765903</v>
      </c>
      <c r="I9" s="65">
        <f t="shared" ref="I9:I23" si="2">G9/G$23*100</f>
        <v>30.057602621561774</v>
      </c>
      <c r="J9" s="74">
        <v>71691138.47101</v>
      </c>
      <c r="K9" s="74">
        <v>67538521.685489997</v>
      </c>
      <c r="L9" s="63">
        <f t="shared" ref="L9:L23" si="3">(K9-J9)/J9*100</f>
        <v>-5.7923710992526791</v>
      </c>
      <c r="M9" s="76">
        <f t="shared" ref="M9:M23" si="4">K9/K$23*100</f>
        <v>30.30490418296171</v>
      </c>
    </row>
    <row r="10" spans="1:13" ht="22.5" customHeight="1" x14ac:dyDescent="0.3">
      <c r="A10" s="51" t="s">
        <v>201</v>
      </c>
      <c r="B10" s="74">
        <v>3430131.2946199998</v>
      </c>
      <c r="C10" s="74">
        <v>3356282.2662200001</v>
      </c>
      <c r="D10" s="63">
        <f t="shared" ref="D10:D23" si="5">(C10-B10)/B10*100</f>
        <v>-2.1529504866425508</v>
      </c>
      <c r="E10" s="76">
        <f t="shared" si="0"/>
        <v>16.927095539133781</v>
      </c>
      <c r="F10" s="74">
        <v>9009552.7466899995</v>
      </c>
      <c r="G10" s="74">
        <v>9496424.8014899995</v>
      </c>
      <c r="H10" s="63">
        <f t="shared" si="1"/>
        <v>5.4039536532917349</v>
      </c>
      <c r="I10" s="65">
        <f t="shared" si="2"/>
        <v>17.116627726387897</v>
      </c>
      <c r="J10" s="74">
        <v>33584655.431659997</v>
      </c>
      <c r="K10" s="74">
        <v>37019045.750469998</v>
      </c>
      <c r="L10" s="63">
        <f t="shared" si="3"/>
        <v>10.226069836561216</v>
      </c>
      <c r="M10" s="76">
        <f t="shared" si="4"/>
        <v>16.610648359122877</v>
      </c>
    </row>
    <row r="11" spans="1:13" ht="22.5" customHeight="1" x14ac:dyDescent="0.3">
      <c r="A11" s="51" t="s">
        <v>202</v>
      </c>
      <c r="B11" s="74">
        <v>2444658.5994600002</v>
      </c>
      <c r="C11" s="74">
        <v>2238304.1784600001</v>
      </c>
      <c r="D11" s="63">
        <f t="shared" si="5"/>
        <v>-8.4410322588839879</v>
      </c>
      <c r="E11" s="76">
        <f t="shared" si="0"/>
        <v>11.28867767045886</v>
      </c>
      <c r="F11" s="74">
        <v>6160780.0817400003</v>
      </c>
      <c r="G11" s="74">
        <v>6127223.8029899998</v>
      </c>
      <c r="H11" s="63">
        <f t="shared" si="1"/>
        <v>-0.54467580898494206</v>
      </c>
      <c r="I11" s="65">
        <f t="shared" si="2"/>
        <v>11.043883463973426</v>
      </c>
      <c r="J11" s="74">
        <v>24764351.511319999</v>
      </c>
      <c r="K11" s="74">
        <v>26073608.035390001</v>
      </c>
      <c r="L11" s="63">
        <f t="shared" si="3"/>
        <v>5.2868597163609543</v>
      </c>
      <c r="M11" s="76">
        <f t="shared" si="4"/>
        <v>11.699370573969084</v>
      </c>
    </row>
    <row r="12" spans="1:13" ht="22.5" customHeight="1" x14ac:dyDescent="0.3">
      <c r="A12" s="51" t="s">
        <v>203</v>
      </c>
      <c r="B12" s="74">
        <v>2287761.18322</v>
      </c>
      <c r="C12" s="74">
        <v>1808808.87885</v>
      </c>
      <c r="D12" s="63">
        <f t="shared" si="5"/>
        <v>-20.935415282109108</v>
      </c>
      <c r="E12" s="76">
        <f t="shared" si="0"/>
        <v>9.1225583177217935</v>
      </c>
      <c r="F12" s="74">
        <v>6022823.8284499999</v>
      </c>
      <c r="G12" s="74">
        <v>5160441.67466</v>
      </c>
      <c r="H12" s="63">
        <f t="shared" si="1"/>
        <v>-14.318568471426429</v>
      </c>
      <c r="I12" s="65">
        <f t="shared" si="2"/>
        <v>9.3013276991393603</v>
      </c>
      <c r="J12" s="74">
        <v>23979053.794360001</v>
      </c>
      <c r="K12" s="74">
        <v>21294451.094870001</v>
      </c>
      <c r="L12" s="63">
        <f t="shared" si="3"/>
        <v>-11.195615650695242</v>
      </c>
      <c r="M12" s="76">
        <f t="shared" si="4"/>
        <v>9.554936708030457</v>
      </c>
    </row>
    <row r="13" spans="1:13" ht="22.5" customHeight="1" x14ac:dyDescent="0.3">
      <c r="A13" s="52" t="s">
        <v>204</v>
      </c>
      <c r="B13" s="74">
        <v>1729125.23126</v>
      </c>
      <c r="C13" s="74">
        <v>1613072.2689400001</v>
      </c>
      <c r="D13" s="63">
        <f t="shared" si="5"/>
        <v>-6.7116574451598883</v>
      </c>
      <c r="E13" s="76">
        <f t="shared" si="0"/>
        <v>8.1353790420691929</v>
      </c>
      <c r="F13" s="74">
        <v>4663989.5588100003</v>
      </c>
      <c r="G13" s="74">
        <v>4664661.6055199997</v>
      </c>
      <c r="H13" s="63">
        <f t="shared" si="1"/>
        <v>1.440926703469963E-2</v>
      </c>
      <c r="I13" s="65">
        <f t="shared" si="2"/>
        <v>8.4077195197431784</v>
      </c>
      <c r="J13" s="74">
        <v>18493070.610800002</v>
      </c>
      <c r="K13" s="74">
        <v>18250384.623020001</v>
      </c>
      <c r="L13" s="63">
        <f t="shared" si="3"/>
        <v>-1.3123076902019277</v>
      </c>
      <c r="M13" s="76">
        <f t="shared" si="4"/>
        <v>8.1890474280493759</v>
      </c>
    </row>
    <row r="14" spans="1:13" ht="22.5" customHeight="1" x14ac:dyDescent="0.3">
      <c r="A14" s="51" t="s">
        <v>205</v>
      </c>
      <c r="B14" s="74">
        <v>1382818.3005900001</v>
      </c>
      <c r="C14" s="74">
        <v>1719538.4512700001</v>
      </c>
      <c r="D14" s="63">
        <f t="shared" si="5"/>
        <v>24.350281633988594</v>
      </c>
      <c r="E14" s="76">
        <f t="shared" si="0"/>
        <v>8.6723312698734496</v>
      </c>
      <c r="F14" s="74">
        <v>3565801.1732200002</v>
      </c>
      <c r="G14" s="74">
        <v>4394379.6856199997</v>
      </c>
      <c r="H14" s="63">
        <f t="shared" si="1"/>
        <v>23.236811929470928</v>
      </c>
      <c r="I14" s="65">
        <f t="shared" si="2"/>
        <v>7.9205556553617305</v>
      </c>
      <c r="J14" s="74">
        <v>18222564.311069999</v>
      </c>
      <c r="K14" s="74">
        <v>16942772.17777</v>
      </c>
      <c r="L14" s="63">
        <f t="shared" si="3"/>
        <v>-7.023117665841025</v>
      </c>
      <c r="M14" s="76">
        <f t="shared" si="4"/>
        <v>7.6023145699290442</v>
      </c>
    </row>
    <row r="15" spans="1:13" ht="22.5" customHeight="1" x14ac:dyDescent="0.3">
      <c r="A15" s="51" t="s">
        <v>206</v>
      </c>
      <c r="B15" s="74">
        <v>1029238.1707</v>
      </c>
      <c r="C15" s="74">
        <v>974396.19003000006</v>
      </c>
      <c r="D15" s="63">
        <f t="shared" si="5"/>
        <v>-5.328405244891095</v>
      </c>
      <c r="E15" s="76">
        <f t="shared" si="0"/>
        <v>4.9142760034249831</v>
      </c>
      <c r="F15" s="74">
        <v>2545008.47572</v>
      </c>
      <c r="G15" s="74">
        <v>2913225.2148000002</v>
      </c>
      <c r="H15" s="63">
        <f t="shared" si="1"/>
        <v>14.468193037189364</v>
      </c>
      <c r="I15" s="65">
        <f t="shared" si="2"/>
        <v>5.2508804657763637</v>
      </c>
      <c r="J15" s="74">
        <v>11828238.646910001</v>
      </c>
      <c r="K15" s="74">
        <v>12085520.242000001</v>
      </c>
      <c r="L15" s="63">
        <f t="shared" si="3"/>
        <v>2.1751471437990642</v>
      </c>
      <c r="M15" s="76">
        <f t="shared" si="4"/>
        <v>5.4228390523646839</v>
      </c>
    </row>
    <row r="16" spans="1:13" ht="22.5" customHeight="1" x14ac:dyDescent="0.3">
      <c r="A16" s="51" t="s">
        <v>207</v>
      </c>
      <c r="B16" s="74">
        <v>1059461.18499</v>
      </c>
      <c r="C16" s="74">
        <v>1023319.22598</v>
      </c>
      <c r="D16" s="63">
        <f t="shared" si="5"/>
        <v>-3.4113528199092191</v>
      </c>
      <c r="E16" s="76">
        <f t="shared" si="0"/>
        <v>5.1610147571719374</v>
      </c>
      <c r="F16" s="74">
        <v>2695519.8140599998</v>
      </c>
      <c r="G16" s="74">
        <v>3070792.8608800001</v>
      </c>
      <c r="H16" s="63">
        <f t="shared" si="1"/>
        <v>13.922103071272288</v>
      </c>
      <c r="I16" s="65">
        <f t="shared" si="2"/>
        <v>5.5348848986079098</v>
      </c>
      <c r="J16" s="74">
        <v>11534879.47511</v>
      </c>
      <c r="K16" s="74">
        <v>11989714.20678</v>
      </c>
      <c r="L16" s="63">
        <f t="shared" si="3"/>
        <v>3.9431251332226185</v>
      </c>
      <c r="M16" s="76">
        <f t="shared" si="4"/>
        <v>5.3798503602074588</v>
      </c>
    </row>
    <row r="17" spans="1:13" ht="22.5" customHeight="1" x14ac:dyDescent="0.3">
      <c r="A17" s="51" t="s">
        <v>208</v>
      </c>
      <c r="B17" s="74">
        <v>295034.78161000001</v>
      </c>
      <c r="C17" s="74">
        <v>281638.40912000003</v>
      </c>
      <c r="D17" s="63">
        <f t="shared" si="5"/>
        <v>-4.5406078621971933</v>
      </c>
      <c r="E17" s="76">
        <f t="shared" si="0"/>
        <v>1.4204169615427082</v>
      </c>
      <c r="F17" s="74">
        <v>814110.27738999994</v>
      </c>
      <c r="G17" s="74">
        <v>815140.76997999998</v>
      </c>
      <c r="H17" s="63">
        <f t="shared" si="1"/>
        <v>0.12657899287351462</v>
      </c>
      <c r="I17" s="65">
        <f t="shared" si="2"/>
        <v>1.4692330425403557</v>
      </c>
      <c r="J17" s="74">
        <v>3418703.2489100001</v>
      </c>
      <c r="K17" s="74">
        <v>3182451.00789</v>
      </c>
      <c r="L17" s="63">
        <f t="shared" si="3"/>
        <v>-6.9105805277286176</v>
      </c>
      <c r="M17" s="76">
        <f t="shared" si="4"/>
        <v>1.4279831784028583</v>
      </c>
    </row>
    <row r="18" spans="1:13" ht="22.5" customHeight="1" x14ac:dyDescent="0.3">
      <c r="A18" s="51" t="s">
        <v>209</v>
      </c>
      <c r="B18" s="74">
        <v>205307.17425000001</v>
      </c>
      <c r="C18" s="74">
        <v>216920.61334000001</v>
      </c>
      <c r="D18" s="63">
        <f t="shared" si="5"/>
        <v>5.656616303071055</v>
      </c>
      <c r="E18" s="76">
        <f t="shared" si="0"/>
        <v>1.0940188146180772</v>
      </c>
      <c r="F18" s="74">
        <v>548029.36979000003</v>
      </c>
      <c r="G18" s="74">
        <v>645884.22672999999</v>
      </c>
      <c r="H18" s="63">
        <f t="shared" si="1"/>
        <v>17.855768747849606</v>
      </c>
      <c r="I18" s="65">
        <f t="shared" si="2"/>
        <v>1.1641602070653712</v>
      </c>
      <c r="J18" s="74">
        <v>2448268.4432100002</v>
      </c>
      <c r="K18" s="74">
        <v>2757992.9860999999</v>
      </c>
      <c r="L18" s="63">
        <f t="shared" si="3"/>
        <v>12.650759100742659</v>
      </c>
      <c r="M18" s="76">
        <f t="shared" si="4"/>
        <v>1.237526541819429</v>
      </c>
    </row>
    <row r="19" spans="1:13" ht="22.5" customHeight="1" x14ac:dyDescent="0.3">
      <c r="A19" s="51" t="s">
        <v>210</v>
      </c>
      <c r="B19" s="74">
        <v>244943.40315999999</v>
      </c>
      <c r="C19" s="74">
        <v>231493.12768999999</v>
      </c>
      <c r="D19" s="63">
        <f t="shared" si="5"/>
        <v>-5.4911768581961402</v>
      </c>
      <c r="E19" s="76">
        <f t="shared" si="0"/>
        <v>1.1675139270913375</v>
      </c>
      <c r="F19" s="74">
        <v>671934.34783999994</v>
      </c>
      <c r="G19" s="74">
        <v>654147.94626999996</v>
      </c>
      <c r="H19" s="63">
        <f t="shared" si="1"/>
        <v>-2.6470445553462403</v>
      </c>
      <c r="I19" s="65">
        <f t="shared" si="2"/>
        <v>1.1790549715644554</v>
      </c>
      <c r="J19" s="74">
        <v>2580744.0992000001</v>
      </c>
      <c r="K19" s="74">
        <v>2654951.3375599999</v>
      </c>
      <c r="L19" s="63">
        <f t="shared" si="3"/>
        <v>2.8754202473233672</v>
      </c>
      <c r="M19" s="76">
        <f t="shared" si="4"/>
        <v>1.1912911903795411</v>
      </c>
    </row>
    <row r="20" spans="1:13" ht="22.5" customHeight="1" x14ac:dyDescent="0.3">
      <c r="A20" s="51" t="s">
        <v>211</v>
      </c>
      <c r="B20" s="74">
        <v>131362.69790999999</v>
      </c>
      <c r="C20" s="74">
        <v>181783.52635</v>
      </c>
      <c r="D20" s="63">
        <f t="shared" si="5"/>
        <v>38.382911771913086</v>
      </c>
      <c r="E20" s="76">
        <f t="shared" si="0"/>
        <v>0.91680820440428223</v>
      </c>
      <c r="F20" s="74">
        <v>373833.67901000002</v>
      </c>
      <c r="G20" s="74">
        <v>489405.48667999997</v>
      </c>
      <c r="H20" s="63">
        <f t="shared" si="1"/>
        <v>30.915301151052365</v>
      </c>
      <c r="I20" s="65">
        <f t="shared" si="2"/>
        <v>0.88211844961262631</v>
      </c>
      <c r="J20" s="74">
        <v>1568771.0089100001</v>
      </c>
      <c r="K20" s="74">
        <v>1724940.9756100001</v>
      </c>
      <c r="L20" s="63">
        <f t="shared" si="3"/>
        <v>9.9549243205678977</v>
      </c>
      <c r="M20" s="76">
        <f t="shared" si="4"/>
        <v>0.77399045289373203</v>
      </c>
    </row>
    <row r="21" spans="1:13" ht="22.5" customHeight="1" x14ac:dyDescent="0.3">
      <c r="A21" s="51" t="s">
        <v>212</v>
      </c>
      <c r="B21" s="74">
        <v>93323.408509999994</v>
      </c>
      <c r="C21" s="74">
        <v>127818.77497</v>
      </c>
      <c r="D21" s="63">
        <f t="shared" si="5"/>
        <v>36.963251782968989</v>
      </c>
      <c r="E21" s="76">
        <f t="shared" si="0"/>
        <v>0.6446420306743087</v>
      </c>
      <c r="F21" s="74">
        <v>271713.01192000002</v>
      </c>
      <c r="G21" s="74">
        <v>365709.61281000002</v>
      </c>
      <c r="H21" s="63">
        <f t="shared" si="1"/>
        <v>34.594074176202959</v>
      </c>
      <c r="I21" s="65">
        <f t="shared" si="2"/>
        <v>0.65916546798202125</v>
      </c>
      <c r="J21" s="74">
        <v>1393436.8440400001</v>
      </c>
      <c r="K21" s="74">
        <v>1306760.46597</v>
      </c>
      <c r="L21" s="63">
        <f t="shared" si="3"/>
        <v>-6.2203305762103094</v>
      </c>
      <c r="M21" s="76">
        <f t="shared" si="4"/>
        <v>0.58635057035622373</v>
      </c>
    </row>
    <row r="22" spans="1:13" ht="22.5" customHeight="1" x14ac:dyDescent="0.3">
      <c r="A22" s="51" t="s">
        <v>213</v>
      </c>
      <c r="B22" s="74">
        <v>16601.03931</v>
      </c>
      <c r="C22" s="74">
        <v>2526.1428700000001</v>
      </c>
      <c r="D22" s="63">
        <f t="shared" si="5"/>
        <v>-84.783224575112456</v>
      </c>
      <c r="E22" s="76">
        <f t="shared" si="0"/>
        <v>1.2740365176183526E-2</v>
      </c>
      <c r="F22" s="74">
        <v>21429.33063</v>
      </c>
      <c r="G22" s="74">
        <v>7093.6572100000003</v>
      </c>
      <c r="H22" s="63">
        <f t="shared" si="1"/>
        <v>-66.897439157202456</v>
      </c>
      <c r="I22" s="65">
        <f t="shared" si="2"/>
        <v>1.2785810683524452E-2</v>
      </c>
      <c r="J22" s="74">
        <v>86722.866209999993</v>
      </c>
      <c r="K22" s="74">
        <v>42225.541559999998</v>
      </c>
      <c r="L22" s="63">
        <f t="shared" si="3"/>
        <v>-51.309794745770311</v>
      </c>
      <c r="M22" s="76">
        <f t="shared" si="4"/>
        <v>1.8946831513553634E-2</v>
      </c>
    </row>
    <row r="23" spans="1:13" ht="24" customHeight="1" x14ac:dyDescent="0.25">
      <c r="A23" s="67" t="s">
        <v>42</v>
      </c>
      <c r="B23" s="75">
        <f>SUM(B9:B22)</f>
        <v>20834194.761759996</v>
      </c>
      <c r="C23" s="75">
        <f>SUM(C9:C22)</f>
        <v>19827868.62909</v>
      </c>
      <c r="D23" s="73">
        <f t="shared" si="5"/>
        <v>-4.8301657163974099</v>
      </c>
      <c r="E23" s="77">
        <f t="shared" si="0"/>
        <v>100</v>
      </c>
      <c r="F23" s="66">
        <f>SUM(F9:F22)</f>
        <v>54139773.767480008</v>
      </c>
      <c r="G23" s="66">
        <f>SUM(G9:G22)</f>
        <v>55480699.547200002</v>
      </c>
      <c r="H23" s="73">
        <f>(G23-F23)/F23*100</f>
        <v>2.4767849704710878</v>
      </c>
      <c r="I23" s="69">
        <f t="shared" si="2"/>
        <v>100</v>
      </c>
      <c r="J23" s="75">
        <f>SUM(J9:J22)</f>
        <v>225594598.76272005</v>
      </c>
      <c r="K23" s="75">
        <f>SUM(K9:K22)</f>
        <v>222863340.13047993</v>
      </c>
      <c r="L23" s="73">
        <f t="shared" si="3"/>
        <v>-1.2106932733406659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K21" sqref="K2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51"/>
      <c r="I26" s="151"/>
      <c r="N26" t="s">
        <v>43</v>
      </c>
    </row>
    <row r="27" spans="3:14" x14ac:dyDescent="0.25">
      <c r="H27" s="151"/>
      <c r="I27" s="15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51"/>
      <c r="I39" s="151"/>
    </row>
    <row r="40" spans="8:9" x14ac:dyDescent="0.25">
      <c r="H40" s="151"/>
      <c r="I40" s="15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51"/>
      <c r="I51" s="151"/>
    </row>
    <row r="52" spans="3:9" x14ac:dyDescent="0.25">
      <c r="H52" s="151"/>
      <c r="I52" s="15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R5" sqref="R5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123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171</v>
      </c>
      <c r="C5" s="78">
        <v>1550499.4421999999</v>
      </c>
      <c r="D5" s="78">
        <v>1531624.66362</v>
      </c>
      <c r="E5" s="78">
        <v>1563230.236</v>
      </c>
      <c r="F5" s="78">
        <v>0</v>
      </c>
      <c r="G5" s="78">
        <v>0</v>
      </c>
      <c r="H5" s="78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4645354.3418199997</v>
      </c>
      <c r="P5" s="56">
        <f t="shared" ref="P5:P24" si="0">O5/O$26*100</f>
        <v>8.372919555327492</v>
      </c>
    </row>
    <row r="6" spans="1:16" x14ac:dyDescent="0.25">
      <c r="A6" s="53" t="s">
        <v>98</v>
      </c>
      <c r="B6" s="54" t="s">
        <v>173</v>
      </c>
      <c r="C6" s="78">
        <v>1001968.70514</v>
      </c>
      <c r="D6" s="78">
        <v>1099810.68444</v>
      </c>
      <c r="E6" s="78">
        <v>1059326.6602400001</v>
      </c>
      <c r="F6" s="78">
        <v>0</v>
      </c>
      <c r="G6" s="78">
        <v>0</v>
      </c>
      <c r="H6" s="78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3161106.0498199998</v>
      </c>
      <c r="P6" s="56">
        <f t="shared" si="0"/>
        <v>5.6976679739423632</v>
      </c>
    </row>
    <row r="7" spans="1:16" x14ac:dyDescent="0.25">
      <c r="A7" s="53" t="s">
        <v>97</v>
      </c>
      <c r="B7" s="54" t="s">
        <v>172</v>
      </c>
      <c r="C7" s="78">
        <v>919463.19495000003</v>
      </c>
      <c r="D7" s="78">
        <v>1082326.2954500001</v>
      </c>
      <c r="E7" s="78">
        <v>1142206.14117</v>
      </c>
      <c r="F7" s="78">
        <v>0</v>
      </c>
      <c r="G7" s="78">
        <v>0</v>
      </c>
      <c r="H7" s="78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3143995.6315700002</v>
      </c>
      <c r="P7" s="56">
        <f t="shared" si="0"/>
        <v>5.6668276666109048</v>
      </c>
    </row>
    <row r="8" spans="1:16" x14ac:dyDescent="0.25">
      <c r="A8" s="53" t="s">
        <v>96</v>
      </c>
      <c r="B8" s="54" t="s">
        <v>174</v>
      </c>
      <c r="C8" s="78">
        <v>947078.61739999999</v>
      </c>
      <c r="D8" s="78">
        <v>998572.39480000001</v>
      </c>
      <c r="E8" s="78">
        <v>1012228.99884</v>
      </c>
      <c r="F8" s="78">
        <v>0</v>
      </c>
      <c r="G8" s="78">
        <v>0</v>
      </c>
      <c r="H8" s="78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2957880.0110399998</v>
      </c>
      <c r="P8" s="56">
        <f t="shared" si="0"/>
        <v>5.331367547958898</v>
      </c>
    </row>
    <row r="9" spans="1:16" x14ac:dyDescent="0.25">
      <c r="A9" s="53" t="s">
        <v>95</v>
      </c>
      <c r="B9" s="54" t="s">
        <v>175</v>
      </c>
      <c r="C9" s="78">
        <v>909483.15271000005</v>
      </c>
      <c r="D9" s="78">
        <v>871340.49416</v>
      </c>
      <c r="E9" s="78">
        <v>950493.12363000005</v>
      </c>
      <c r="F9" s="78">
        <v>0</v>
      </c>
      <c r="G9" s="78">
        <v>0</v>
      </c>
      <c r="H9" s="78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2731316.7705000001</v>
      </c>
      <c r="P9" s="56">
        <f t="shared" si="0"/>
        <v>4.9230034819159814</v>
      </c>
    </row>
    <row r="10" spans="1:16" x14ac:dyDescent="0.25">
      <c r="A10" s="53" t="s">
        <v>94</v>
      </c>
      <c r="B10" s="54" t="s">
        <v>177</v>
      </c>
      <c r="C10" s="78">
        <v>704793.75054000004</v>
      </c>
      <c r="D10" s="78">
        <v>761715.09939999995</v>
      </c>
      <c r="E10" s="78">
        <v>812658.45080999995</v>
      </c>
      <c r="F10" s="78">
        <v>0</v>
      </c>
      <c r="G10" s="78">
        <v>0</v>
      </c>
      <c r="H10" s="78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2279167.3007499999</v>
      </c>
      <c r="P10" s="56">
        <f t="shared" si="0"/>
        <v>4.1080363430006992</v>
      </c>
    </row>
    <row r="11" spans="1:16" x14ac:dyDescent="0.25">
      <c r="A11" s="53" t="s">
        <v>93</v>
      </c>
      <c r="B11" s="54" t="s">
        <v>178</v>
      </c>
      <c r="C11" s="78">
        <v>695904.59381999995</v>
      </c>
      <c r="D11" s="78">
        <v>702642.20305999997</v>
      </c>
      <c r="E11" s="78">
        <v>804688.08949000004</v>
      </c>
      <c r="F11" s="78">
        <v>0</v>
      </c>
      <c r="G11" s="78">
        <v>0</v>
      </c>
      <c r="H11" s="78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2203234.88637</v>
      </c>
      <c r="P11" s="56">
        <f t="shared" si="0"/>
        <v>3.9711735871239449</v>
      </c>
    </row>
    <row r="12" spans="1:16" x14ac:dyDescent="0.25">
      <c r="A12" s="53" t="s">
        <v>92</v>
      </c>
      <c r="B12" s="54" t="s">
        <v>176</v>
      </c>
      <c r="C12" s="78">
        <v>600258.06406999996</v>
      </c>
      <c r="D12" s="78">
        <v>610998.89687000006</v>
      </c>
      <c r="E12" s="78">
        <v>819698.09620999999</v>
      </c>
      <c r="F12" s="78">
        <v>0</v>
      </c>
      <c r="G12" s="78">
        <v>0</v>
      </c>
      <c r="H12" s="78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2030955.05715</v>
      </c>
      <c r="P12" s="56">
        <f t="shared" si="0"/>
        <v>3.6606514945295037</v>
      </c>
    </row>
    <row r="13" spans="1:16" x14ac:dyDescent="0.25">
      <c r="A13" s="53" t="s">
        <v>91</v>
      </c>
      <c r="B13" s="54" t="s">
        <v>180</v>
      </c>
      <c r="C13" s="78">
        <v>549589.51988000004</v>
      </c>
      <c r="D13" s="78">
        <v>603469.28957000002</v>
      </c>
      <c r="E13" s="78">
        <v>717122.97973000002</v>
      </c>
      <c r="F13" s="78">
        <v>0</v>
      </c>
      <c r="G13" s="78">
        <v>0</v>
      </c>
      <c r="H13" s="78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1870181.7891800001</v>
      </c>
      <c r="P13" s="56">
        <f t="shared" si="0"/>
        <v>3.3708691571002092</v>
      </c>
    </row>
    <row r="14" spans="1:16" x14ac:dyDescent="0.25">
      <c r="A14" s="53" t="s">
        <v>90</v>
      </c>
      <c r="B14" s="54" t="s">
        <v>179</v>
      </c>
      <c r="C14" s="78">
        <v>479051.99669</v>
      </c>
      <c r="D14" s="78">
        <v>597826.60464999999</v>
      </c>
      <c r="E14" s="78">
        <v>788116.17134</v>
      </c>
      <c r="F14" s="78">
        <v>0</v>
      </c>
      <c r="G14" s="78">
        <v>0</v>
      </c>
      <c r="H14" s="78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1864994.7726799999</v>
      </c>
      <c r="P14" s="56">
        <f t="shared" si="0"/>
        <v>3.3615199301756507</v>
      </c>
    </row>
    <row r="15" spans="1:16" x14ac:dyDescent="0.25">
      <c r="A15" s="53" t="s">
        <v>89</v>
      </c>
      <c r="B15" s="54" t="s">
        <v>214</v>
      </c>
      <c r="C15" s="78">
        <v>456948.23123999999</v>
      </c>
      <c r="D15" s="78">
        <v>488282.43573999999</v>
      </c>
      <c r="E15" s="78">
        <v>583137.45765</v>
      </c>
      <c r="F15" s="78">
        <v>0</v>
      </c>
      <c r="G15" s="78">
        <v>0</v>
      </c>
      <c r="H15" s="78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1528368.12463</v>
      </c>
      <c r="P15" s="56">
        <f t="shared" si="0"/>
        <v>2.7547744298532981</v>
      </c>
    </row>
    <row r="16" spans="1:16" x14ac:dyDescent="0.25">
      <c r="A16" s="53" t="s">
        <v>88</v>
      </c>
      <c r="B16" s="54" t="s">
        <v>215</v>
      </c>
      <c r="C16" s="78">
        <v>317700.22847999999</v>
      </c>
      <c r="D16" s="78">
        <v>399676.97389999998</v>
      </c>
      <c r="E16" s="78">
        <v>423170.19036000001</v>
      </c>
      <c r="F16" s="78">
        <v>0</v>
      </c>
      <c r="G16" s="78">
        <v>0</v>
      </c>
      <c r="H16" s="78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1140547.39274</v>
      </c>
      <c r="P16" s="56">
        <f t="shared" si="0"/>
        <v>2.0557552483087993</v>
      </c>
    </row>
    <row r="17" spans="1:16" x14ac:dyDescent="0.25">
      <c r="A17" s="53" t="s">
        <v>87</v>
      </c>
      <c r="B17" s="54" t="s">
        <v>216</v>
      </c>
      <c r="C17" s="78">
        <v>324232.10399999999</v>
      </c>
      <c r="D17" s="78">
        <v>354078.42881000001</v>
      </c>
      <c r="E17" s="78">
        <v>406854.38429000002</v>
      </c>
      <c r="F17" s="78">
        <v>0</v>
      </c>
      <c r="G17" s="78">
        <v>0</v>
      </c>
      <c r="H17" s="78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1085164.9171</v>
      </c>
      <c r="P17" s="56">
        <f t="shared" si="0"/>
        <v>1.9559322898890272</v>
      </c>
    </row>
    <row r="18" spans="1:16" x14ac:dyDescent="0.25">
      <c r="A18" s="53" t="s">
        <v>86</v>
      </c>
      <c r="B18" s="54" t="s">
        <v>217</v>
      </c>
      <c r="C18" s="78">
        <v>406075.7353</v>
      </c>
      <c r="D18" s="78">
        <v>330981.50946999999</v>
      </c>
      <c r="E18" s="78">
        <v>325834.74286</v>
      </c>
      <c r="F18" s="78">
        <v>0</v>
      </c>
      <c r="G18" s="78">
        <v>0</v>
      </c>
      <c r="H18" s="78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1062891.9876300001</v>
      </c>
      <c r="P18" s="56">
        <f t="shared" si="0"/>
        <v>1.9157869246507044</v>
      </c>
    </row>
    <row r="19" spans="1:16" x14ac:dyDescent="0.25">
      <c r="A19" s="53" t="s">
        <v>85</v>
      </c>
      <c r="B19" s="54" t="s">
        <v>218</v>
      </c>
      <c r="C19" s="78">
        <v>311518.54489000002</v>
      </c>
      <c r="D19" s="78">
        <v>330790.32276000001</v>
      </c>
      <c r="E19" s="78">
        <v>385483.87069000001</v>
      </c>
      <c r="F19" s="78">
        <v>0</v>
      </c>
      <c r="G19" s="78">
        <v>0</v>
      </c>
      <c r="H19" s="78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1027792.73834</v>
      </c>
      <c r="P19" s="56">
        <f t="shared" si="0"/>
        <v>1.8525230336463392</v>
      </c>
    </row>
    <row r="20" spans="1:16" x14ac:dyDescent="0.25">
      <c r="A20" s="53" t="s">
        <v>84</v>
      </c>
      <c r="B20" s="54" t="s">
        <v>219</v>
      </c>
      <c r="C20" s="78">
        <v>236673.15468000001</v>
      </c>
      <c r="D20" s="78">
        <v>277145.22772999998</v>
      </c>
      <c r="E20" s="78">
        <v>358596.77059999999</v>
      </c>
      <c r="F20" s="78">
        <v>0</v>
      </c>
      <c r="G20" s="78">
        <v>0</v>
      </c>
      <c r="H20" s="78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872415.15301000001</v>
      </c>
      <c r="P20" s="56">
        <f t="shared" si="0"/>
        <v>1.5724660289616503</v>
      </c>
    </row>
    <row r="21" spans="1:16" x14ac:dyDescent="0.25">
      <c r="A21" s="53" t="s">
        <v>83</v>
      </c>
      <c r="B21" s="54" t="s">
        <v>220</v>
      </c>
      <c r="C21" s="78">
        <v>200968.62835000001</v>
      </c>
      <c r="D21" s="78">
        <v>247601.43721</v>
      </c>
      <c r="E21" s="78">
        <v>298399.24090999999</v>
      </c>
      <c r="F21" s="78">
        <v>0</v>
      </c>
      <c r="G21" s="78">
        <v>0</v>
      </c>
      <c r="H21" s="78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746969.30646999995</v>
      </c>
      <c r="P21" s="56">
        <f t="shared" si="0"/>
        <v>1.3463588465291765</v>
      </c>
    </row>
    <row r="22" spans="1:16" x14ac:dyDescent="0.25">
      <c r="A22" s="53" t="s">
        <v>82</v>
      </c>
      <c r="B22" s="54" t="s">
        <v>221</v>
      </c>
      <c r="C22" s="78">
        <v>241259.27556000001</v>
      </c>
      <c r="D22" s="78">
        <v>235238.69760000001</v>
      </c>
      <c r="E22" s="78">
        <v>256821.88925000001</v>
      </c>
      <c r="F22" s="78">
        <v>0</v>
      </c>
      <c r="G22" s="78">
        <v>0</v>
      </c>
      <c r="H22" s="78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733319.86240999994</v>
      </c>
      <c r="P22" s="56">
        <f t="shared" si="0"/>
        <v>1.3217566980858468</v>
      </c>
    </row>
    <row r="23" spans="1:16" x14ac:dyDescent="0.25">
      <c r="A23" s="53" t="s">
        <v>81</v>
      </c>
      <c r="B23" s="54" t="s">
        <v>222</v>
      </c>
      <c r="C23" s="78">
        <v>259432.55471999999</v>
      </c>
      <c r="D23" s="78">
        <v>231893.85884</v>
      </c>
      <c r="E23" s="78">
        <v>229286.02137999999</v>
      </c>
      <c r="F23" s="78">
        <v>0</v>
      </c>
      <c r="G23" s="78">
        <v>0</v>
      </c>
      <c r="H23" s="78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720612.43493999995</v>
      </c>
      <c r="P23" s="56">
        <f t="shared" si="0"/>
        <v>1.2988524672925974</v>
      </c>
    </row>
    <row r="24" spans="1:16" x14ac:dyDescent="0.25">
      <c r="A24" s="53" t="s">
        <v>80</v>
      </c>
      <c r="B24" s="54" t="s">
        <v>223</v>
      </c>
      <c r="C24" s="78">
        <v>210377.07612000001</v>
      </c>
      <c r="D24" s="78">
        <v>242186.76084999999</v>
      </c>
      <c r="E24" s="78">
        <v>259403.79276000001</v>
      </c>
      <c r="F24" s="78">
        <v>0</v>
      </c>
      <c r="G24" s="78">
        <v>0</v>
      </c>
      <c r="H24" s="78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711967.62973000004</v>
      </c>
      <c r="P24" s="56">
        <f t="shared" si="0"/>
        <v>1.283270823080189</v>
      </c>
    </row>
    <row r="25" spans="1:16" x14ac:dyDescent="0.25">
      <c r="A25" s="57"/>
      <c r="B25" s="152" t="s">
        <v>79</v>
      </c>
      <c r="C25" s="152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36518236.157880008</v>
      </c>
      <c r="P25" s="59">
        <f>SUM(P5:P24)</f>
        <v>65.821513527983271</v>
      </c>
    </row>
    <row r="26" spans="1:16" ht="13.5" customHeight="1" x14ac:dyDescent="0.25">
      <c r="A26" s="57"/>
      <c r="B26" s="153" t="s">
        <v>78</v>
      </c>
      <c r="C26" s="15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55480699.547199994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9" sqref="O9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J8" sqref="J8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2024-04-01T15:23:22Z</dcterms:modified>
</cp:coreProperties>
</file>