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ownloads\"/>
    </mc:Choice>
  </mc:AlternateContent>
  <bookViews>
    <workbookView xWindow="0" yWindow="0" windowWidth="9870" windowHeight="515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'2002_2024_AYLIK_IHR'!$A$1:$O$82</definedName>
  </definedNames>
  <calcPr calcId="162913"/>
</workbook>
</file>

<file path=xl/calcChain.xml><?xml version="1.0" encoding="utf-8"?>
<calcChain xmlns="http://schemas.openxmlformats.org/spreadsheetml/2006/main">
  <c r="O25" i="22" l="1"/>
  <c r="N25" i="22"/>
  <c r="M25" i="22"/>
  <c r="L25" i="22"/>
  <c r="K25" i="22"/>
  <c r="J25" i="22"/>
  <c r="I25" i="22"/>
  <c r="H25" i="22"/>
  <c r="G25" i="22"/>
  <c r="F25" i="22"/>
  <c r="E25" i="22"/>
  <c r="D25" i="22"/>
  <c r="C25" i="22"/>
  <c r="O24" i="22"/>
  <c r="F24" i="22"/>
  <c r="E24" i="22"/>
  <c r="D24" i="22"/>
  <c r="C24" i="22"/>
  <c r="M45" i="1" l="1"/>
  <c r="L45" i="1"/>
  <c r="I45" i="1"/>
  <c r="H45" i="1"/>
  <c r="E45" i="1"/>
  <c r="D45" i="1"/>
  <c r="K44" i="1"/>
  <c r="M44" i="1" s="1"/>
  <c r="J44" i="1"/>
  <c r="G44" i="1"/>
  <c r="I44" i="1" s="1"/>
  <c r="F44" i="1"/>
  <c r="H44" i="1" s="1"/>
  <c r="C44" i="1"/>
  <c r="E44" i="1" s="1"/>
  <c r="B44" i="1"/>
  <c r="K29" i="1"/>
  <c r="J29" i="1"/>
  <c r="G29" i="1"/>
  <c r="F29" i="1"/>
  <c r="C29" i="1"/>
  <c r="B29" i="1"/>
  <c r="L44" i="1" l="1"/>
  <c r="D44" i="1"/>
  <c r="O82" i="22"/>
  <c r="C23" i="4" l="1"/>
  <c r="O81" i="22" l="1"/>
  <c r="O80" i="22" l="1"/>
  <c r="L22" i="4" l="1"/>
  <c r="K23" i="4"/>
  <c r="M22" i="4" s="1"/>
  <c r="J23" i="4"/>
  <c r="G23" i="4"/>
  <c r="I22" i="4" s="1"/>
  <c r="F23" i="4"/>
  <c r="H22" i="4"/>
  <c r="E22" i="4"/>
  <c r="D22" i="4"/>
  <c r="B23" i="4"/>
  <c r="O78" i="22" l="1"/>
  <c r="O79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7" i="22"/>
  <c r="O76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J45" i="2"/>
  <c r="D57" i="22"/>
  <c r="E57" i="22"/>
  <c r="F57" i="22"/>
  <c r="G57" i="22"/>
  <c r="H57" i="22"/>
  <c r="I57" i="22"/>
  <c r="J57" i="22"/>
  <c r="K57" i="22"/>
  <c r="L57" i="22"/>
  <c r="M57" i="22"/>
  <c r="N57" i="22"/>
  <c r="C57" i="22"/>
  <c r="D56" i="22"/>
  <c r="E56" i="22"/>
  <c r="F56" i="22"/>
  <c r="C56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A42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2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L14" i="2" s="1"/>
  <c r="G14" i="3" s="1"/>
  <c r="K13" i="2"/>
  <c r="K12" i="2"/>
  <c r="K11" i="2"/>
  <c r="K10" i="2"/>
  <c r="J42" i="2"/>
  <c r="J40" i="2"/>
  <c r="J39" i="2"/>
  <c r="J38" i="2"/>
  <c r="J37" i="2"/>
  <c r="J36" i="2"/>
  <c r="J35" i="2"/>
  <c r="J34" i="2"/>
  <c r="L34" i="2" s="1"/>
  <c r="G34" i="3" s="1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L13" i="2" s="1"/>
  <c r="G13" i="3" s="1"/>
  <c r="J12" i="2"/>
  <c r="L12" i="2" s="1"/>
  <c r="G12" i="3" s="1"/>
  <c r="J11" i="2"/>
  <c r="J10" i="2"/>
  <c r="G42" i="2"/>
  <c r="H42" i="2" s="1"/>
  <c r="E42" i="3" s="1"/>
  <c r="G40" i="2"/>
  <c r="G39" i="2"/>
  <c r="G38" i="2"/>
  <c r="G37" i="2"/>
  <c r="G36" i="2"/>
  <c r="G35" i="2"/>
  <c r="G34" i="2"/>
  <c r="G33" i="2"/>
  <c r="G32" i="2"/>
  <c r="H32" i="2" s="1"/>
  <c r="E32" i="3" s="1"/>
  <c r="G31" i="2"/>
  <c r="G30" i="2"/>
  <c r="H30" i="2" s="1"/>
  <c r="E30" i="3" s="1"/>
  <c r="G28" i="2"/>
  <c r="G26" i="2"/>
  <c r="G25" i="2"/>
  <c r="G24" i="2"/>
  <c r="G21" i="2"/>
  <c r="G19" i="2"/>
  <c r="G17" i="2"/>
  <c r="G16" i="2"/>
  <c r="H16" i="2" s="1"/>
  <c r="E16" i="3" s="1"/>
  <c r="G15" i="2"/>
  <c r="G14" i="2"/>
  <c r="G13" i="2"/>
  <c r="G12" i="2"/>
  <c r="G11" i="2"/>
  <c r="G10" i="2"/>
  <c r="F42" i="2"/>
  <c r="F40" i="2"/>
  <c r="F39" i="2"/>
  <c r="F38" i="2"/>
  <c r="F37" i="2"/>
  <c r="F36" i="2"/>
  <c r="F35" i="2"/>
  <c r="H35" i="2" s="1"/>
  <c r="E35" i="3" s="1"/>
  <c r="F34" i="2"/>
  <c r="F33" i="2"/>
  <c r="F32" i="2"/>
  <c r="F31" i="2"/>
  <c r="F30" i="2"/>
  <c r="F28" i="2"/>
  <c r="F26" i="2"/>
  <c r="F25" i="2"/>
  <c r="F24" i="2"/>
  <c r="F21" i="2"/>
  <c r="F19" i="2"/>
  <c r="F17" i="2"/>
  <c r="H17" i="2" s="1"/>
  <c r="E17" i="3" s="1"/>
  <c r="F16" i="2"/>
  <c r="F15" i="2"/>
  <c r="F14" i="2"/>
  <c r="F13" i="2"/>
  <c r="F12" i="2"/>
  <c r="F11" i="2"/>
  <c r="F10" i="2"/>
  <c r="C42" i="2"/>
  <c r="C40" i="2"/>
  <c r="C39" i="2"/>
  <c r="C38" i="2"/>
  <c r="C37" i="2"/>
  <c r="C36" i="2"/>
  <c r="C35" i="2"/>
  <c r="D35" i="2" s="1"/>
  <c r="C35" i="3" s="1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2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D11" i="2" s="1"/>
  <c r="C11" i="3" s="1"/>
  <c r="B10" i="2"/>
  <c r="C7" i="2"/>
  <c r="B7" i="2"/>
  <c r="F6" i="2"/>
  <c r="B6" i="2"/>
  <c r="K41" i="1"/>
  <c r="J41" i="1"/>
  <c r="J41" i="2" s="1"/>
  <c r="G41" i="1"/>
  <c r="G41" i="2" s="1"/>
  <c r="F41" i="1"/>
  <c r="F41" i="2"/>
  <c r="C41" i="1"/>
  <c r="C41" i="2" s="1"/>
  <c r="B41" i="1"/>
  <c r="B41" i="2" s="1"/>
  <c r="K29" i="2"/>
  <c r="J29" i="2"/>
  <c r="G29" i="2"/>
  <c r="C29" i="2"/>
  <c r="B29" i="2"/>
  <c r="K27" i="1"/>
  <c r="J27" i="1"/>
  <c r="J22" i="1" s="1"/>
  <c r="J22" i="2" s="1"/>
  <c r="G27" i="1"/>
  <c r="G27" i="2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L18" i="1" s="1"/>
  <c r="F18" i="3" s="1"/>
  <c r="J18" i="1"/>
  <c r="J18" i="2" s="1"/>
  <c r="G18" i="1"/>
  <c r="F18" i="1"/>
  <c r="F18" i="2" s="1"/>
  <c r="C18" i="1"/>
  <c r="C18" i="2" s="1"/>
  <c r="B18" i="1"/>
  <c r="B18" i="2" s="1"/>
  <c r="K9" i="1"/>
  <c r="K9" i="2" s="1"/>
  <c r="J9" i="1"/>
  <c r="L9" i="1" s="1"/>
  <c r="F9" i="3" s="1"/>
  <c r="G9" i="1"/>
  <c r="G9" i="2" s="1"/>
  <c r="F9" i="1"/>
  <c r="C9" i="1"/>
  <c r="C9" i="2" s="1"/>
  <c r="B9" i="1"/>
  <c r="B9" i="2" s="1"/>
  <c r="F45" i="2"/>
  <c r="C45" i="2"/>
  <c r="E45" i="2" s="1"/>
  <c r="C44" i="2"/>
  <c r="B45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2" i="1"/>
  <c r="F42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56" i="22"/>
  <c r="O57" i="22"/>
  <c r="O60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5" i="3"/>
  <c r="B45" i="3"/>
  <c r="H42" i="1"/>
  <c r="D42" i="3"/>
  <c r="D42" i="1"/>
  <c r="B42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4" i="3"/>
  <c r="F45" i="3"/>
  <c r="F44" i="3"/>
  <c r="L16" i="2" l="1"/>
  <c r="G16" i="3" s="1"/>
  <c r="H14" i="2"/>
  <c r="E14" i="3" s="1"/>
  <c r="H36" i="2"/>
  <c r="E36" i="3" s="1"/>
  <c r="D15" i="2"/>
  <c r="C15" i="3" s="1"/>
  <c r="D37" i="2"/>
  <c r="C37" i="3" s="1"/>
  <c r="D24" i="2"/>
  <c r="C24" i="3" s="1"/>
  <c r="D34" i="2"/>
  <c r="C34" i="3" s="1"/>
  <c r="H19" i="2"/>
  <c r="E19" i="3" s="1"/>
  <c r="H15" i="2"/>
  <c r="E15" i="3" s="1"/>
  <c r="H28" i="2"/>
  <c r="E28" i="3" s="1"/>
  <c r="H37" i="2"/>
  <c r="E37" i="3" s="1"/>
  <c r="L10" i="2"/>
  <c r="G10" i="3" s="1"/>
  <c r="D16" i="2"/>
  <c r="C16" i="3" s="1"/>
  <c r="D38" i="2"/>
  <c r="C38" i="3" s="1"/>
  <c r="H21" i="2"/>
  <c r="E21" i="3" s="1"/>
  <c r="H38" i="2"/>
  <c r="E38" i="3" s="1"/>
  <c r="L40" i="2"/>
  <c r="G40" i="3" s="1"/>
  <c r="D39" i="2"/>
  <c r="C39" i="3" s="1"/>
  <c r="D26" i="2"/>
  <c r="C26" i="3" s="1"/>
  <c r="H24" i="2"/>
  <c r="E24" i="3" s="1"/>
  <c r="L28" i="2"/>
  <c r="G28" i="3" s="1"/>
  <c r="L23" i="1"/>
  <c r="F23" i="3" s="1"/>
  <c r="L17" i="2"/>
  <c r="G17" i="3" s="1"/>
  <c r="D31" i="2"/>
  <c r="C31" i="3" s="1"/>
  <c r="L41" i="1"/>
  <c r="F41" i="3" s="1"/>
  <c r="D32" i="2"/>
  <c r="C32" i="3" s="1"/>
  <c r="H27" i="2"/>
  <c r="E27" i="3" s="1"/>
  <c r="D21" i="2"/>
  <c r="C21" i="3" s="1"/>
  <c r="P25" i="23"/>
  <c r="L35" i="2"/>
  <c r="G35" i="3" s="1"/>
  <c r="K41" i="2"/>
  <c r="D19" i="2"/>
  <c r="C19" i="3" s="1"/>
  <c r="L36" i="2"/>
  <c r="G36" i="3" s="1"/>
  <c r="H31" i="2"/>
  <c r="E31" i="3" s="1"/>
  <c r="D13" i="2"/>
  <c r="C13" i="3" s="1"/>
  <c r="D45" i="2"/>
  <c r="C45" i="3" s="1"/>
  <c r="D14" i="2"/>
  <c r="C14" i="3" s="1"/>
  <c r="L32" i="2"/>
  <c r="G32" i="3" s="1"/>
  <c r="D17" i="2"/>
  <c r="C17" i="3" s="1"/>
  <c r="D12" i="2"/>
  <c r="C12" i="3" s="1"/>
  <c r="L11" i="2"/>
  <c r="G11" i="3" s="1"/>
  <c r="L37" i="2"/>
  <c r="G37" i="3" s="1"/>
  <c r="L31" i="2"/>
  <c r="G31" i="3" s="1"/>
  <c r="H41" i="1"/>
  <c r="D41" i="3" s="1"/>
  <c r="H34" i="2"/>
  <c r="E34" i="3" s="1"/>
  <c r="K18" i="2"/>
  <c r="L18" i="2" s="1"/>
  <c r="G18" i="3" s="1"/>
  <c r="G22" i="1"/>
  <c r="G22" i="2" s="1"/>
  <c r="D28" i="2"/>
  <c r="C28" i="3" s="1"/>
  <c r="H26" i="2"/>
  <c r="E26" i="3" s="1"/>
  <c r="H10" i="2"/>
  <c r="E10" i="3" s="1"/>
  <c r="L41" i="2"/>
  <c r="G41" i="3" s="1"/>
  <c r="H12" i="2"/>
  <c r="E12" i="3" s="1"/>
  <c r="H39" i="2"/>
  <c r="E39" i="3" s="1"/>
  <c r="L21" i="2"/>
  <c r="G21" i="3" s="1"/>
  <c r="H40" i="2"/>
  <c r="E40" i="3" s="1"/>
  <c r="L24" i="2"/>
  <c r="G24" i="3" s="1"/>
  <c r="D30" i="2"/>
  <c r="C30" i="3" s="1"/>
  <c r="H13" i="2"/>
  <c r="E13" i="3" s="1"/>
  <c r="H18" i="1"/>
  <c r="D18" i="3" s="1"/>
  <c r="L42" i="2"/>
  <c r="G42" i="3" s="1"/>
  <c r="H11" i="2"/>
  <c r="E11" i="3" s="1"/>
  <c r="D10" i="2"/>
  <c r="C10" i="3" s="1"/>
  <c r="L26" i="2"/>
  <c r="G26" i="3" s="1"/>
  <c r="O2" i="22"/>
  <c r="O25" i="23"/>
  <c r="H41" i="2"/>
  <c r="E41" i="3" s="1"/>
  <c r="D40" i="2"/>
  <c r="C40" i="3" s="1"/>
  <c r="L38" i="2"/>
  <c r="G38" i="3" s="1"/>
  <c r="L29" i="1"/>
  <c r="F29" i="3" s="1"/>
  <c r="L29" i="2"/>
  <c r="G29" i="3" s="1"/>
  <c r="D33" i="2"/>
  <c r="C33" i="3" s="1"/>
  <c r="D29" i="2"/>
  <c r="C29" i="3" s="1"/>
  <c r="K22" i="1"/>
  <c r="L22" i="1" s="1"/>
  <c r="F22" i="3" s="1"/>
  <c r="H25" i="2"/>
  <c r="E25" i="3" s="1"/>
  <c r="G23" i="2"/>
  <c r="H23" i="2"/>
  <c r="E23" i="3" s="1"/>
  <c r="H23" i="1"/>
  <c r="D23" i="3" s="1"/>
  <c r="H20" i="2"/>
  <c r="E20" i="3" s="1"/>
  <c r="H20" i="1"/>
  <c r="D20" i="3" s="1"/>
  <c r="F8" i="1"/>
  <c r="F8" i="2" s="1"/>
  <c r="D18" i="2"/>
  <c r="C18" i="3" s="1"/>
  <c r="D9" i="2"/>
  <c r="C9" i="3" s="1"/>
  <c r="F9" i="2"/>
  <c r="H9" i="2" s="1"/>
  <c r="E9" i="3" s="1"/>
  <c r="D9" i="1"/>
  <c r="B9" i="3" s="1"/>
  <c r="H9" i="1"/>
  <c r="D9" i="3" s="1"/>
  <c r="D20" i="1"/>
  <c r="B20" i="3" s="1"/>
  <c r="D18" i="1"/>
  <c r="B18" i="3" s="1"/>
  <c r="H27" i="1"/>
  <c r="D27" i="3" s="1"/>
  <c r="J8" i="1"/>
  <c r="J43" i="1" s="1"/>
  <c r="J43" i="2" s="1"/>
  <c r="B8" i="1"/>
  <c r="B8" i="2" s="1"/>
  <c r="K8" i="1"/>
  <c r="J27" i="2"/>
  <c r="O3" i="22"/>
  <c r="K23" i="2"/>
  <c r="L23" i="2" s="1"/>
  <c r="G23" i="3" s="1"/>
  <c r="D42" i="2"/>
  <c r="C42" i="3" s="1"/>
  <c r="L30" i="2"/>
  <c r="G30" i="3" s="1"/>
  <c r="D20" i="2"/>
  <c r="C20" i="3" s="1"/>
  <c r="D41" i="1"/>
  <c r="B41" i="3" s="1"/>
  <c r="C8" i="1"/>
  <c r="D41" i="2"/>
  <c r="C41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K22" i="2" l="1"/>
  <c r="L22" i="2" s="1"/>
  <c r="G22" i="3" s="1"/>
  <c r="K43" i="1"/>
  <c r="M27" i="1" s="1"/>
  <c r="J8" i="2"/>
  <c r="L8" i="1"/>
  <c r="F8" i="3" s="1"/>
  <c r="K8" i="2"/>
  <c r="D8" i="1"/>
  <c r="B8" i="3" s="1"/>
  <c r="C8" i="2"/>
  <c r="D8" i="2" s="1"/>
  <c r="C8" i="3" s="1"/>
  <c r="G8" i="2"/>
  <c r="G43" i="1"/>
  <c r="I8" i="1" s="1"/>
  <c r="H8" i="1"/>
  <c r="D8" i="3" s="1"/>
  <c r="D27" i="2"/>
  <c r="C27" i="3" s="1"/>
  <c r="F43" i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3" i="1"/>
  <c r="B22" i="2"/>
  <c r="J44" i="2"/>
  <c r="M14" i="1"/>
  <c r="M8" i="1"/>
  <c r="C43" i="1"/>
  <c r="M22" i="1" l="1"/>
  <c r="M17" i="1"/>
  <c r="M16" i="1"/>
  <c r="M13" i="1"/>
  <c r="M43" i="1"/>
  <c r="M15" i="1"/>
  <c r="M42" i="1"/>
  <c r="M37" i="1"/>
  <c r="L43" i="1"/>
  <c r="F43" i="3" s="1"/>
  <c r="M41" i="1"/>
  <c r="M39" i="1"/>
  <c r="M33" i="1"/>
  <c r="M40" i="1"/>
  <c r="K43" i="2"/>
  <c r="M27" i="2" s="1"/>
  <c r="M32" i="1"/>
  <c r="M11" i="1"/>
  <c r="M18" i="1"/>
  <c r="M35" i="1"/>
  <c r="M24" i="1"/>
  <c r="M9" i="1"/>
  <c r="M21" i="1"/>
  <c r="M12" i="1"/>
  <c r="M26" i="1"/>
  <c r="M10" i="1"/>
  <c r="M36" i="1"/>
  <c r="M29" i="1"/>
  <c r="M31" i="1"/>
  <c r="M20" i="1"/>
  <c r="M28" i="1"/>
  <c r="M38" i="1"/>
  <c r="M19" i="1"/>
  <c r="M34" i="1"/>
  <c r="M23" i="1"/>
  <c r="M30" i="1"/>
  <c r="M25" i="1"/>
  <c r="L8" i="2"/>
  <c r="G8" i="3" s="1"/>
  <c r="I15" i="1"/>
  <c r="I42" i="1"/>
  <c r="I10" i="1"/>
  <c r="I24" i="1"/>
  <c r="I23" i="1"/>
  <c r="I32" i="1"/>
  <c r="I30" i="1"/>
  <c r="I35" i="1"/>
  <c r="I16" i="1"/>
  <c r="I22" i="1"/>
  <c r="I20" i="1"/>
  <c r="H43" i="1"/>
  <c r="D43" i="3" s="1"/>
  <c r="I31" i="1"/>
  <c r="I43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3" i="2"/>
  <c r="I41" i="1"/>
  <c r="I39" i="1"/>
  <c r="I18" i="1"/>
  <c r="B44" i="2"/>
  <c r="B43" i="2"/>
  <c r="D22" i="2"/>
  <c r="C22" i="3" s="1"/>
  <c r="F44" i="2"/>
  <c r="F43" i="2"/>
  <c r="H8" i="2"/>
  <c r="E8" i="3" s="1"/>
  <c r="M8" i="2"/>
  <c r="E35" i="1"/>
  <c r="E29" i="1"/>
  <c r="E23" i="1"/>
  <c r="E19" i="1"/>
  <c r="E41" i="1"/>
  <c r="E36" i="1"/>
  <c r="E30" i="1"/>
  <c r="E24" i="1"/>
  <c r="E20" i="1"/>
  <c r="E42" i="1"/>
  <c r="E37" i="1"/>
  <c r="E31" i="1"/>
  <c r="E25" i="1"/>
  <c r="E21" i="1"/>
  <c r="E43" i="1"/>
  <c r="E38" i="1"/>
  <c r="E32" i="1"/>
  <c r="E26" i="1"/>
  <c r="D43" i="1"/>
  <c r="B43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3" i="2"/>
  <c r="E16" i="1"/>
  <c r="E10" i="1"/>
  <c r="E11" i="1"/>
  <c r="E27" i="1"/>
  <c r="E22" i="1"/>
  <c r="M12" i="2"/>
  <c r="M9" i="2"/>
  <c r="M37" i="2" l="1"/>
  <c r="M18" i="2"/>
  <c r="M38" i="2"/>
  <c r="M33" i="2"/>
  <c r="M28" i="2"/>
  <c r="M41" i="2"/>
  <c r="L43" i="2"/>
  <c r="G43" i="3" s="1"/>
  <c r="M13" i="2"/>
  <c r="M17" i="2"/>
  <c r="M26" i="2"/>
  <c r="M32" i="2"/>
  <c r="M14" i="2"/>
  <c r="M40" i="2"/>
  <c r="M22" i="2"/>
  <c r="M29" i="2"/>
  <c r="M34" i="2"/>
  <c r="M25" i="2"/>
  <c r="M30" i="2"/>
  <c r="M35" i="2"/>
  <c r="M42" i="2"/>
  <c r="M15" i="2"/>
  <c r="M10" i="2"/>
  <c r="M36" i="2"/>
  <c r="M24" i="2"/>
  <c r="M39" i="2"/>
  <c r="M19" i="2"/>
  <c r="M31" i="2"/>
  <c r="M11" i="2"/>
  <c r="M23" i="2"/>
  <c r="M21" i="2"/>
  <c r="M16" i="2"/>
  <c r="M20" i="2"/>
  <c r="M43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3" i="2"/>
  <c r="I32" i="2"/>
  <c r="I11" i="2"/>
  <c r="I27" i="2"/>
  <c r="I28" i="2"/>
  <c r="I42" i="2"/>
  <c r="I35" i="2"/>
  <c r="I37" i="2"/>
  <c r="I12" i="2"/>
  <c r="I23" i="2"/>
  <c r="H43" i="2"/>
  <c r="E43" i="3" s="1"/>
  <c r="I34" i="2"/>
  <c r="I26" i="2"/>
  <c r="I17" i="2"/>
  <c r="I25" i="2"/>
  <c r="I9" i="2"/>
  <c r="I33" i="2"/>
  <c r="I41" i="2"/>
  <c r="I15" i="2"/>
  <c r="I39" i="2"/>
  <c r="I29" i="2"/>
  <c r="I18" i="2"/>
  <c r="I8" i="2"/>
  <c r="K44" i="2"/>
  <c r="K45" i="2"/>
  <c r="E8" i="2"/>
  <c r="E30" i="2"/>
  <c r="E42" i="2"/>
  <c r="E34" i="2"/>
  <c r="E31" i="2"/>
  <c r="E26" i="2"/>
  <c r="E18" i="2"/>
  <c r="E19" i="2"/>
  <c r="E10" i="2"/>
  <c r="E14" i="2"/>
  <c r="E41" i="2"/>
  <c r="E23" i="2"/>
  <c r="E12" i="2"/>
  <c r="E43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3" i="2"/>
  <c r="C43" i="3" s="1"/>
  <c r="E29" i="2"/>
  <c r="E39" i="2"/>
  <c r="E9" i="2"/>
  <c r="E15" i="2"/>
  <c r="E25" i="2"/>
  <c r="E33" i="2"/>
  <c r="E27" i="2"/>
  <c r="G45" i="2"/>
  <c r="G44" i="2"/>
  <c r="E22" i="2"/>
  <c r="H45" i="2" l="1"/>
  <c r="E45" i="3" s="1"/>
  <c r="I45" i="2"/>
  <c r="M45" i="2"/>
  <c r="L45" i="2"/>
  <c r="G45" i="3" s="1"/>
  <c r="M44" i="2"/>
  <c r="L44" i="2"/>
  <c r="G44" i="3" s="1"/>
  <c r="H44" i="2"/>
  <c r="E44" i="3" s="1"/>
  <c r="I44" i="2"/>
</calcChain>
</file>

<file path=xl/sharedStrings.xml><?xml version="1.0" encoding="utf-8"?>
<sst xmlns="http://schemas.openxmlformats.org/spreadsheetml/2006/main" count="419" uniqueCount="228">
  <si>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</si>
  <si>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</si>
  <si>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</si>
  <si>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</si>
  <si>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</si>
  <si>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</si>
  <si>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</si>
  <si>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</si>
  <si>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</si>
  <si>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</si>
  <si>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</si>
  <si>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</si>
  <si>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</si>
  <si>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</si>
  <si>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</si>
  <si>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</si>
  <si>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</si>
  <si>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</si>
  <si>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</si>
  <si>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</si>
  <si>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</si>
  <si>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</si>
  <si>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</si>
  <si>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</si>
  <si>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</si>
  <si>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</si>
  <si>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</si>
  <si>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</si>
  <si>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</si>
  <si>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</si>
  <si>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</si>
  <si>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</si>
  <si>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</si>
  <si>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</si>
  <si>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</si>
  <si>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</si>
  <si>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</si>
  <si>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</si>
  <si>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</si>
  <si>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</si>
  <si>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</si>
  <si>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</si>
  <si>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</si>
  <si>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</si>
  <si>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</si>
  <si>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</si>
  <si>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</si>
  <si>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</si>
  <si>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</si>
  <si>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</si>
  <si>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</si>
  <si>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</si>
  <si>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</si>
  <si>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</si>
  <si>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</si>
  <si>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</si>
  <si>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</si>
  <si>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</si>
  <si>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</si>
  <si>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</si>
  <si>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</si>
  <si>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</si>
  <si>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</si>
  <si>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</si>
  <si>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</si>
  <si>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</si>
  <si>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</si>
  <si>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</si>
  <si>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</si>
  <si>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</si>
  <si>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</si>
  <si>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</si>
  <si>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</si>
  <si>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</si>
  <si>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</si>
  <si>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</si>
  <si>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</si>
  <si>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</si>
  <si>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</si>
  <si>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</si>
  <si>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</si>
  <si>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</si>
  <si>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</si>
  <si>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</si>
  <si>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</si>
  <si>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</si>
  <si>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</si>
  <si>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</si>
  <si>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</si>
  <si>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</si>
  <si>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</si>
  <si>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</si>
  <si>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</si>
  <si>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</si>
  <si>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</si>
  <si>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</si>
  <si>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</si>
  <si>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</si>
  <si>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</si>
  <si>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</si>
  <si>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</si>
  <si>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</si>
  <si>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</si>
  <si>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</si>
  <si>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</si>
  <si>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</si>
  <si>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</si>
  <si>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</si>
  <si>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</si>
  <si>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</si>
  <si>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</si>
  <si>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</si>
  <si>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</si>
  <si>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</si>
  <si>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</si>
  <si>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</si>
  <si>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</si>
  <si>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</si>
  <si>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</si>
  <si>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</si>
  <si>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</si>
  <si>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OCAK - MART (2024/2023)</t>
  </si>
  <si>
    <t>MART  (2024/2023)</t>
  </si>
  <si>
    <t>1 - 30 NISAN İHRACAT RAKAMLARI</t>
  </si>
  <si>
    <t xml:space="preserve">SEKTÖREL BAZDA İHRACAT RAKAMLARI -1.000 $ </t>
  </si>
  <si>
    <t>1 - 30 NISAN</t>
  </si>
  <si>
    <t>1 OCAK  -  30 NISAN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</si>
  <si>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</si>
  <si>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</si>
  <si>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</si>
  <si>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</si>
  <si>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</si>
  <si>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</si>
  <si>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</si>
  <si>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</si>
  <si>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</si>
  <si>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</si>
  <si>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</si>
  <si>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</si>
  <si>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</si>
  <si>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</si>
  <si>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</si>
  <si>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</si>
  <si>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</si>
  <si>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</si>
  <si>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</si>
  <si>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</si>
  <si>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</si>
  <si>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</si>
  <si>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</si>
  <si>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</si>
  <si>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</si>
  <si>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</si>
  <si>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</si>
  <si>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</si>
  <si>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1 - 30 NISAN</t>
  </si>
  <si>
    <t>2024  1 - 30 NISAN</t>
  </si>
  <si>
    <t>CEBELİTARIK</t>
  </si>
  <si>
    <t>COOK ADALARI</t>
  </si>
  <si>
    <t>BURKİNA FASO</t>
  </si>
  <si>
    <t>ABD KÜÇÜK OUT.ADL.</t>
  </si>
  <si>
    <t>BOTSVANA</t>
  </si>
  <si>
    <t>PAPUA YENİ GİNE</t>
  </si>
  <si>
    <t>MARŞAL ADALARI</t>
  </si>
  <si>
    <t>MALİ</t>
  </si>
  <si>
    <t>TUVALU</t>
  </si>
  <si>
    <t>ST. LUCİA</t>
  </si>
  <si>
    <t>ALMANYA</t>
  </si>
  <si>
    <t>ABD</t>
  </si>
  <si>
    <t>BİRLEŞİK KRALLIK</t>
  </si>
  <si>
    <t>FRANSA</t>
  </si>
  <si>
    <t>İSPANYA</t>
  </si>
  <si>
    <t>İTALYA</t>
  </si>
  <si>
    <t>IRAK</t>
  </si>
  <si>
    <t>ROMANYA</t>
  </si>
  <si>
    <t>HOLLANDA</t>
  </si>
  <si>
    <t>RUSYA FEDERASYONU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</si>
  <si>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</si>
  <si>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</si>
  <si>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</si>
  <si>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</si>
  <si>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</si>
  <si>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</si>
  <si>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</si>
  <si>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</si>
  <si>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</si>
  <si>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</si>
  <si>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KIRIKKALE</t>
  </si>
  <si>
    <t>KARS</t>
  </si>
  <si>
    <t>GIRESUN</t>
  </si>
  <si>
    <t>GÜMÜŞHANE</t>
  </si>
  <si>
    <t>ÇANAKKALE</t>
  </si>
  <si>
    <t>IĞDIR</t>
  </si>
  <si>
    <t>NEVŞEHIR</t>
  </si>
  <si>
    <t>AĞRI</t>
  </si>
  <si>
    <t>ERZURUM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</si>
  <si>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</si>
  <si>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</si>
  <si>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</si>
  <si>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</si>
  <si>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</si>
  <si>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</si>
  <si>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</si>
  <si>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</si>
  <si>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</si>
  <si>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</si>
  <si>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</si>
  <si>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</si>
  <si>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</si>
  <si>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</si>
  <si>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POLONYA</t>
  </si>
  <si>
    <t>İSRAİL</t>
  </si>
  <si>
    <t>BELÇİKA</t>
  </si>
  <si>
    <t>BULGARİSTAN</t>
  </si>
  <si>
    <t>BAE</t>
  </si>
  <si>
    <t>MISIR</t>
  </si>
  <si>
    <t>FAS</t>
  </si>
  <si>
    <t>ÇİN</t>
  </si>
  <si>
    <t>UKRAYNA</t>
  </si>
  <si>
    <t>SUUDİ ARABİSTAN</t>
  </si>
  <si>
    <t>İhracatçı Birlikleri Kaydından Muaf İhracat ile Antrepo ve Serbest Bölgeler Farkı</t>
  </si>
  <si>
    <t>GENEL İHRACAT TOPLAMI</t>
  </si>
  <si>
    <t>1 Mart - 30 Nisan</t>
  </si>
  <si>
    <t>1 Ocak - 30 Nisan</t>
  </si>
  <si>
    <t>1 Mayıs - 30 Nisan</t>
  </si>
  <si>
    <t>1 - 30 NİSAN İHRACAT RAKAMLARI</t>
  </si>
  <si>
    <t>1 - 30 NİSAN</t>
  </si>
  <si>
    <t>1 OCAK  -  30 NİSAN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</si>
</sst>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8"/>
      <color rgb="FF0000FF"/>
      <name val="Arial Tur"/>
      <family val="2"/>
      <charset val="162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2" fillId="0" borderId="0"/>
  </cellStyleXfs>
  <cellXfs count="16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3" fontId="83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4" fillId="0" borderId="9" xfId="2" applyFont="1" applyFill="1" applyBorder="1" applyAlignment="1">
      <alignment vertical="center"/>
    </xf>
    <xf numFmtId="3" fontId="84" fillId="44" borderId="9" xfId="2" applyNumberFormat="1" applyFont="1" applyFill="1" applyBorder="1" applyAlignment="1">
      <alignment horizontal="center" vertical="center"/>
    </xf>
    <xf numFmtId="166" fontId="85" fillId="0" borderId="9" xfId="336" applyNumberFormat="1" applyFont="1" applyBorder="1" applyAlignment="1">
      <alignment horizontal="center" vertical="center"/>
    </xf>
    <xf numFmtId="166" fontId="84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 6" xfId="337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13607660.190880001</c:v>
                </c:pt>
                <c:pt idx="1">
                  <c:v>13455482.209879996</c:v>
                </c:pt>
                <c:pt idx="2">
                  <c:v>17174794.57626</c:v>
                </c:pt>
                <c:pt idx="3">
                  <c:v>13783980.8565</c:v>
                </c:pt>
                <c:pt idx="4">
                  <c:v>15339391.470189996</c:v>
                </c:pt>
                <c:pt idx="5">
                  <c:v>14879777.819180001</c:v>
                </c:pt>
                <c:pt idx="6">
                  <c:v>13987163.25867</c:v>
                </c:pt>
                <c:pt idx="7">
                  <c:v>15149581.384649998</c:v>
                </c:pt>
                <c:pt idx="8">
                  <c:v>15634595.893649995</c:v>
                </c:pt>
                <c:pt idx="9">
                  <c:v>15771394.32605</c:v>
                </c:pt>
                <c:pt idx="10">
                  <c:v>16124386.861450002</c:v>
                </c:pt>
                <c:pt idx="11">
                  <c:v>15768954.360129999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13618391.479669999</c:v>
                </c:pt>
                <c:pt idx="1">
                  <c:v>14895202.429949999</c:v>
                </c:pt>
                <c:pt idx="2">
                  <c:v>16210053.451069998</c:v>
                </c:pt>
                <c:pt idx="3">
                  <c:v>13277885.098789999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160690.84813</c:v>
                </c:pt>
                <c:pt idx="1">
                  <c:v>177921.98069999999</c:v>
                </c:pt>
                <c:pt idx="2">
                  <c:v>158532.20967000001</c:v>
                </c:pt>
                <c:pt idx="3">
                  <c:v>115159.93871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119572.7738</c:v>
                </c:pt>
                <c:pt idx="5">
                  <c:v>111229.62955</c:v>
                </c:pt>
                <c:pt idx="6">
                  <c:v>101224.41344999999</c:v>
                </c:pt>
                <c:pt idx="7">
                  <c:v>115469.13382</c:v>
                </c:pt>
                <c:pt idx="8">
                  <c:v>134690.41097999999</c:v>
                </c:pt>
                <c:pt idx="9">
                  <c:v>183342.37807000001</c:v>
                </c:pt>
                <c:pt idx="10">
                  <c:v>181190.81172</c:v>
                </c:pt>
                <c:pt idx="11">
                  <c:v>169137.6262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206415.27580999999</c:v>
                </c:pt>
                <c:pt idx="1">
                  <c:v>196908.05376000001</c:v>
                </c:pt>
                <c:pt idx="2">
                  <c:v>202251.50698999999</c:v>
                </c:pt>
                <c:pt idx="3">
                  <c:v>178757.48561999999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124195.91894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204707.87202000001</c:v>
                </c:pt>
                <c:pt idx="10">
                  <c:v>212937.79029999999</c:v>
                </c:pt>
                <c:pt idx="11">
                  <c:v>239179.10990000001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83462.100699999995</c:v>
                </c:pt>
                <c:pt idx="1">
                  <c:v>82778.055030000003</c:v>
                </c:pt>
                <c:pt idx="2">
                  <c:v>78751.353940000001</c:v>
                </c:pt>
                <c:pt idx="3">
                  <c:v>49292.77031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42495.028660000004</c:v>
                </c:pt>
                <c:pt idx="8">
                  <c:v>53857.130770000003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54046.595079999999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67313.538589999996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13989.347030000001</c:v>
                </c:pt>
                <c:pt idx="1">
                  <c:v>17481.629799999999</c:v>
                </c:pt>
                <c:pt idx="2">
                  <c:v>17466.657169999999</c:v>
                </c:pt>
                <c:pt idx="3">
                  <c:v>14415.68665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356318.34281</c:v>
                </c:pt>
                <c:pt idx="1">
                  <c:v>311584.42430000001</c:v>
                </c:pt>
                <c:pt idx="2">
                  <c:v>302095.99433000002</c:v>
                </c:pt>
                <c:pt idx="3">
                  <c:v>303644.67128000001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293762.87426999997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306943.13406000001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601840.51807999995</c:v>
                </c:pt>
                <c:pt idx="1">
                  <c:v>652726.75069999998</c:v>
                </c:pt>
                <c:pt idx="2">
                  <c:v>678069.47112</c:v>
                </c:pt>
                <c:pt idx="3">
                  <c:v>586004.04643999995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623131.15055000002</c:v>
                </c:pt>
                <c:pt idx="1">
                  <c:v>575585.57432999997</c:v>
                </c:pt>
                <c:pt idx="2">
                  <c:v>758490.48866000003</c:v>
                </c:pt>
                <c:pt idx="3">
                  <c:v>626701.69383</c:v>
                </c:pt>
                <c:pt idx="4">
                  <c:v>729110.65188999998</c:v>
                </c:pt>
                <c:pt idx="5">
                  <c:v>664169.18478999997</c:v>
                </c:pt>
                <c:pt idx="6">
                  <c:v>606944.22149000003</c:v>
                </c:pt>
                <c:pt idx="7">
                  <c:v>677186.19768999994</c:v>
                </c:pt>
                <c:pt idx="8">
                  <c:v>679550.40535999998</c:v>
                </c:pt>
                <c:pt idx="9">
                  <c:v>676182.45799999998</c:v>
                </c:pt>
                <c:pt idx="10">
                  <c:v>686902.87633</c:v>
                </c:pt>
                <c:pt idx="11">
                  <c:v>674586.24433999998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784741.40474000003</c:v>
                </c:pt>
                <c:pt idx="1">
                  <c:v>810926.68928000005</c:v>
                </c:pt>
                <c:pt idx="2">
                  <c:v>816935.97901999997</c:v>
                </c:pt>
                <c:pt idx="3">
                  <c:v>700029.79795000004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815704.76081000001</c:v>
                </c:pt>
                <c:pt idx="1">
                  <c:v>714481.91289000004</c:v>
                </c:pt>
                <c:pt idx="2">
                  <c:v>899959.10395999998</c:v>
                </c:pt>
                <c:pt idx="3">
                  <c:v>756466.32071</c:v>
                </c:pt>
                <c:pt idx="4">
                  <c:v>846704.64538999996</c:v>
                </c:pt>
                <c:pt idx="5">
                  <c:v>768961.32241000002</c:v>
                </c:pt>
                <c:pt idx="6">
                  <c:v>694231.58323999995</c:v>
                </c:pt>
                <c:pt idx="7">
                  <c:v>781575.67104000004</c:v>
                </c:pt>
                <c:pt idx="8">
                  <c:v>870428.07551</c:v>
                </c:pt>
                <c:pt idx="9">
                  <c:v>839519.91379000002</c:v>
                </c:pt>
                <c:pt idx="10">
                  <c:v>801167.52109000005</c:v>
                </c:pt>
                <c:pt idx="11">
                  <c:v>763164.74380000005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120359.02724</c:v>
                </c:pt>
                <c:pt idx="1">
                  <c:v>143004.55347000001</c:v>
                </c:pt>
                <c:pt idx="2">
                  <c:v>145930.57827999999</c:v>
                </c:pt>
                <c:pt idx="3">
                  <c:v>105822.81885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171428.40753999999</c:v>
                </c:pt>
                <c:pt idx="2">
                  <c:v>219446.72381</c:v>
                </c:pt>
                <c:pt idx="3">
                  <c:v>145812.13454</c:v>
                </c:pt>
                <c:pt idx="4">
                  <c:v>149247.91656000001</c:v>
                </c:pt>
                <c:pt idx="5">
                  <c:v>160214.95900999999</c:v>
                </c:pt>
                <c:pt idx="6">
                  <c:v>134405.81017000001</c:v>
                </c:pt>
                <c:pt idx="7">
                  <c:v>167523.91579</c:v>
                </c:pt>
                <c:pt idx="8">
                  <c:v>158955.91428</c:v>
                </c:pt>
                <c:pt idx="9">
                  <c:v>134586.52721</c:v>
                </c:pt>
                <c:pt idx="10">
                  <c:v>123853.01371</c:v>
                </c:pt>
                <c:pt idx="11">
                  <c:v>115761.02525000001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238993.44304000001</c:v>
                </c:pt>
                <c:pt idx="1">
                  <c:v>260298.67955</c:v>
                </c:pt>
                <c:pt idx="2">
                  <c:v>247096.75395000001</c:v>
                </c:pt>
                <c:pt idx="3">
                  <c:v>190708.75943000001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131054.02546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233922.95730000001</c:v>
                </c:pt>
                <c:pt idx="8">
                  <c:v>255929.77212000001</c:v>
                </c:pt>
                <c:pt idx="9">
                  <c:v>274630.67119999998</c:v>
                </c:pt>
                <c:pt idx="10">
                  <c:v>266913.59096</c:v>
                </c:pt>
                <c:pt idx="11">
                  <c:v>255496.77338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'2002_2024_AYLIK_IHR'!$C$57:$N$57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498694.73050000001</c:v>
                </c:pt>
                <c:pt idx="10">
                  <c:v>480939.20552000002</c:v>
                </c:pt>
                <c:pt idx="11">
                  <c:v>506729.60285000002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'2002_2024_AYLIK_IHR'!$C$56:$N$56</c:f>
              <c:numCache>
                <c:formatCode>#,##0</c:formatCode>
                <c:ptCount val="12"/>
                <c:pt idx="0">
                  <c:v>445698.07996</c:v>
                </c:pt>
                <c:pt idx="1">
                  <c:v>452078.87689999997</c:v>
                </c:pt>
                <c:pt idx="2">
                  <c:v>500104.77519999997</c:v>
                </c:pt>
                <c:pt idx="3">
                  <c:v>467193.19068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2361519.6480100001</c:v>
                </c:pt>
                <c:pt idx="1">
                  <c:v>2617110.1514099999</c:v>
                </c:pt>
                <c:pt idx="2">
                  <c:v>3059514.5565499999</c:v>
                </c:pt>
                <c:pt idx="3">
                  <c:v>2503132.4347999999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2300405.3263500002</c:v>
                </c:pt>
                <c:pt idx="1">
                  <c:v>2262999.6688999999</c:v>
                </c:pt>
                <c:pt idx="2">
                  <c:v>2881669.3517700001</c:v>
                </c:pt>
                <c:pt idx="3">
                  <c:v>2382891.7281399998</c:v>
                </c:pt>
                <c:pt idx="4">
                  <c:v>2440280.7577200001</c:v>
                </c:pt>
                <c:pt idx="5">
                  <c:v>2385192.4225099999</c:v>
                </c:pt>
                <c:pt idx="6">
                  <c:v>2173835.10519</c:v>
                </c:pt>
                <c:pt idx="7">
                  <c:v>2660095.1122900001</c:v>
                </c:pt>
                <c:pt idx="8">
                  <c:v>2774955.3579299999</c:v>
                </c:pt>
                <c:pt idx="9">
                  <c:v>2685820.3605800001</c:v>
                </c:pt>
                <c:pt idx="10">
                  <c:v>2850851.1080800002</c:v>
                </c:pt>
                <c:pt idx="11">
                  <c:v>2708649.6778899999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823760.28636999999</c:v>
                </c:pt>
                <c:pt idx="1">
                  <c:v>910861.19172</c:v>
                </c:pt>
                <c:pt idx="2">
                  <c:v>1027671.87488</c:v>
                </c:pt>
                <c:pt idx="3">
                  <c:v>848826.57438999997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841061.11589000002</c:v>
                </c:pt>
                <c:pt idx="1">
                  <c:v>847873.13615999999</c:v>
                </c:pt>
                <c:pt idx="2">
                  <c:v>1050018.5858400001</c:v>
                </c:pt>
                <c:pt idx="3">
                  <c:v>882562.10372000001</c:v>
                </c:pt>
                <c:pt idx="4">
                  <c:v>922034.98777999997</c:v>
                </c:pt>
                <c:pt idx="5">
                  <c:v>975657.33415999997</c:v>
                </c:pt>
                <c:pt idx="6">
                  <c:v>831349.74184999999</c:v>
                </c:pt>
                <c:pt idx="7">
                  <c:v>972053.59170999995</c:v>
                </c:pt>
                <c:pt idx="8">
                  <c:v>1006355.78834</c:v>
                </c:pt>
                <c:pt idx="9">
                  <c:v>995318.67423</c:v>
                </c:pt>
                <c:pt idx="10">
                  <c:v>1016318.9222800001</c:v>
                </c:pt>
                <c:pt idx="11">
                  <c:v>990545.21068000002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2777521.7468099999</c:v>
                </c:pt>
                <c:pt idx="1">
                  <c:v>3128635.0036599999</c:v>
                </c:pt>
                <c:pt idx="2">
                  <c:v>3223320.25171</c:v>
                </c:pt>
                <c:pt idx="3">
                  <c:v>2746099.3916699998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3284632.1357999998</c:v>
                </c:pt>
                <c:pt idx="3">
                  <c:v>2690023.9138199999</c:v>
                </c:pt>
                <c:pt idx="4">
                  <c:v>3025830.7464700001</c:v>
                </c:pt>
                <c:pt idx="5">
                  <c:v>2985747.99927</c:v>
                </c:pt>
                <c:pt idx="6">
                  <c:v>2722766.7790299999</c:v>
                </c:pt>
                <c:pt idx="7">
                  <c:v>2725317.7049099999</c:v>
                </c:pt>
                <c:pt idx="8">
                  <c:v>2818531.30975</c:v>
                </c:pt>
                <c:pt idx="9">
                  <c:v>3078161.2843399998</c:v>
                </c:pt>
                <c:pt idx="10">
                  <c:v>3167183.4286199999</c:v>
                </c:pt>
                <c:pt idx="11">
                  <c:v>3170924.71324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1208785.26245</c:v>
                </c:pt>
                <c:pt idx="1">
                  <c:v>1287649.4661399999</c:v>
                </c:pt>
                <c:pt idx="2">
                  <c:v>1463774.7818400001</c:v>
                </c:pt>
                <c:pt idx="3">
                  <c:v>1200486.9841199999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1173368.7399299999</c:v>
                </c:pt>
                <c:pt idx="1">
                  <c:v>1303073.97896</c:v>
                </c:pt>
                <c:pt idx="2">
                  <c:v>1511131.14059</c:v>
                </c:pt>
                <c:pt idx="3">
                  <c:v>1216084.5846899999</c:v>
                </c:pt>
                <c:pt idx="4">
                  <c:v>1379703.2011800001</c:v>
                </c:pt>
                <c:pt idx="5">
                  <c:v>1337226.6689299999</c:v>
                </c:pt>
                <c:pt idx="6">
                  <c:v>1262290.9687099999</c:v>
                </c:pt>
                <c:pt idx="7">
                  <c:v>1397621.0065599999</c:v>
                </c:pt>
                <c:pt idx="8">
                  <c:v>1397165.03241</c:v>
                </c:pt>
                <c:pt idx="9">
                  <c:v>1409336.48801</c:v>
                </c:pt>
                <c:pt idx="10">
                  <c:v>1384557.8399</c:v>
                </c:pt>
                <c:pt idx="11">
                  <c:v>1432083.1286299999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1419384.8632</c:v>
                </c:pt>
                <c:pt idx="1">
                  <c:v>1500616.30752</c:v>
                </c:pt>
                <c:pt idx="2">
                  <c:v>1615547.27999</c:v>
                </c:pt>
                <c:pt idx="3">
                  <c:v>1230721.1166099999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1623638.1189300001</c:v>
                </c:pt>
                <c:pt idx="1">
                  <c:v>1576637.92668</c:v>
                </c:pt>
                <c:pt idx="2">
                  <c:v>1989771.20052</c:v>
                </c:pt>
                <c:pt idx="3">
                  <c:v>1496665.1939300001</c:v>
                </c:pt>
                <c:pt idx="4">
                  <c:v>1647342.13696</c:v>
                </c:pt>
                <c:pt idx="5">
                  <c:v>1651347.9883099999</c:v>
                </c:pt>
                <c:pt idx="6">
                  <c:v>1549860.7498900001</c:v>
                </c:pt>
                <c:pt idx="7">
                  <c:v>1668300.1639400001</c:v>
                </c:pt>
                <c:pt idx="8">
                  <c:v>1669095.6875799999</c:v>
                </c:pt>
                <c:pt idx="9">
                  <c:v>1493074.38659</c:v>
                </c:pt>
                <c:pt idx="10">
                  <c:v>1428895.5891499999</c:v>
                </c:pt>
                <c:pt idx="11">
                  <c:v>1450484.9360700001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938974.26870999997</c:v>
                </c:pt>
                <c:pt idx="1">
                  <c:v>984265.54547000001</c:v>
                </c:pt>
                <c:pt idx="2">
                  <c:v>1080397.47982</c:v>
                </c:pt>
                <c:pt idx="3">
                  <c:v>919373.33149000001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1050029.5323600001</c:v>
                </c:pt>
                <c:pt idx="1">
                  <c:v>1000649.31146</c:v>
                </c:pt>
                <c:pt idx="2">
                  <c:v>1224109.4595699999</c:v>
                </c:pt>
                <c:pt idx="3">
                  <c:v>997152.56585999997</c:v>
                </c:pt>
                <c:pt idx="4">
                  <c:v>1142773.9772300001</c:v>
                </c:pt>
                <c:pt idx="5">
                  <c:v>1088836.5009300001</c:v>
                </c:pt>
                <c:pt idx="6">
                  <c:v>987755.19813999999</c:v>
                </c:pt>
                <c:pt idx="7">
                  <c:v>1064739.70144</c:v>
                </c:pt>
                <c:pt idx="8">
                  <c:v>1015957.19333</c:v>
                </c:pt>
                <c:pt idx="9">
                  <c:v>970195.93515000003</c:v>
                </c:pt>
                <c:pt idx="10">
                  <c:v>975135.31481000001</c:v>
                </c:pt>
                <c:pt idx="11">
                  <c:v>949327.55755999999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325075.98638000002</c:v>
                </c:pt>
                <c:pt idx="1">
                  <c:v>352320.70808000001</c:v>
                </c:pt>
                <c:pt idx="2">
                  <c:v>389380.02837000001</c:v>
                </c:pt>
                <c:pt idx="3">
                  <c:v>339191.13086999999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360451.10638999997</c:v>
                </c:pt>
                <c:pt idx="1">
                  <c:v>354058.61192</c:v>
                </c:pt>
                <c:pt idx="2">
                  <c:v>438196.80982999998</c:v>
                </c:pt>
                <c:pt idx="3">
                  <c:v>373566.96041</c:v>
                </c:pt>
                <c:pt idx="4">
                  <c:v>450033.32088000001</c:v>
                </c:pt>
                <c:pt idx="5">
                  <c:v>411994.45650999999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382599.11609000002</c:v>
                </c:pt>
                <c:pt idx="9">
                  <c:v>363964.01906000002</c:v>
                </c:pt>
                <c:pt idx="10">
                  <c:v>345073.87026</c:v>
                </c:pt>
                <c:pt idx="11">
                  <c:v>352048.27597000002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459069.63939999999</c:v>
                </c:pt>
                <c:pt idx="1">
                  <c:v>481829.61660000001</c:v>
                </c:pt>
                <c:pt idx="2">
                  <c:v>533017.12566000002</c:v>
                </c:pt>
                <c:pt idx="3">
                  <c:v>344289.70279000001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525055.56492999999</c:v>
                </c:pt>
                <c:pt idx="2">
                  <c:v>737409.49800999998</c:v>
                </c:pt>
                <c:pt idx="3">
                  <c:v>477350.15331000002</c:v>
                </c:pt>
                <c:pt idx="4">
                  <c:v>461385.96178999997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463382.73371</c:v>
                </c:pt>
                <c:pt idx="8">
                  <c:v>698186.25008999999</c:v>
                </c:pt>
                <c:pt idx="9">
                  <c:v>994087.69576999999</c:v>
                </c:pt>
                <c:pt idx="10">
                  <c:v>1254846.9328099999</c:v>
                </c:pt>
                <c:pt idx="11">
                  <c:v>694549.38184000005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1113867.7753399999</c:v>
                </c:pt>
                <c:pt idx="1">
                  <c:v>1377402.7365300001</c:v>
                </c:pt>
                <c:pt idx="2">
                  <c:v>1469710.7231399999</c:v>
                </c:pt>
                <c:pt idx="3">
                  <c:v>1208222.05691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1105693.3939499999</c:v>
                </c:pt>
                <c:pt idx="1">
                  <c:v>1056019.7089499999</c:v>
                </c:pt>
                <c:pt idx="2">
                  <c:v>1388509.65805</c:v>
                </c:pt>
                <c:pt idx="3">
                  <c:v>1063435.8855300001</c:v>
                </c:pt>
                <c:pt idx="4">
                  <c:v>1249228.7747</c:v>
                </c:pt>
                <c:pt idx="5">
                  <c:v>1314429.0674399999</c:v>
                </c:pt>
                <c:pt idx="6">
                  <c:v>1145888.21206</c:v>
                </c:pt>
                <c:pt idx="7">
                  <c:v>1338819.0747</c:v>
                </c:pt>
                <c:pt idx="8">
                  <c:v>1372092.0693399999</c:v>
                </c:pt>
                <c:pt idx="9">
                  <c:v>1315265.9968900001</c:v>
                </c:pt>
                <c:pt idx="10">
                  <c:v>1162674.1314900001</c:v>
                </c:pt>
                <c:pt idx="11">
                  <c:v>1347556.0221500001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445698.07996</c:v>
                </c:pt>
                <c:pt idx="1">
                  <c:v>452078.87689999997</c:v>
                </c:pt>
                <c:pt idx="2">
                  <c:v>500104.77519999997</c:v>
                </c:pt>
                <c:pt idx="3">
                  <c:v>467193.19068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498694.73050000001</c:v>
                </c:pt>
                <c:pt idx="10">
                  <c:v>480939.20552000002</c:v>
                </c:pt>
                <c:pt idx="11">
                  <c:v>506729.60285000002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'2002_2024_AYLIK_IHR'!$C$81:$N$81</c:f>
              <c:numCache>
                <c:formatCode>#,##0</c:formatCode>
                <c:ptCount val="12"/>
                <c:pt idx="0">
                  <c:v>19311174.480999999</c:v>
                </c:pt>
                <c:pt idx="1">
                  <c:v>18558339.23</c:v>
                </c:pt>
                <c:pt idx="2">
                  <c:v>23547645.063000001</c:v>
                </c:pt>
                <c:pt idx="3">
                  <c:v>19244823.166999999</c:v>
                </c:pt>
                <c:pt idx="4">
                  <c:v>21620867.386</c:v>
                </c:pt>
                <c:pt idx="5">
                  <c:v>20761913.859999999</c:v>
                </c:pt>
                <c:pt idx="6">
                  <c:v>19772231.848000001</c:v>
                </c:pt>
                <c:pt idx="7">
                  <c:v>21544220.453000002</c:v>
                </c:pt>
                <c:pt idx="8">
                  <c:v>22401629.333999999</c:v>
                </c:pt>
                <c:pt idx="9">
                  <c:v>22783007.145</c:v>
                </c:pt>
                <c:pt idx="10">
                  <c:v>22940968.785</c:v>
                </c:pt>
                <c:pt idx="11">
                  <c:v>22950901.791000001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'2002_2024_AYLIK_IHR'!$C$82:$N$82</c:f>
              <c:numCache>
                <c:formatCode>#,##0</c:formatCode>
                <c:ptCount val="12"/>
                <c:pt idx="0">
                  <c:v>19958022.611000001</c:v>
                </c:pt>
                <c:pt idx="1">
                  <c:v>21073630.261</c:v>
                </c:pt>
                <c:pt idx="2">
                  <c:v>22570922.035</c:v>
                </c:pt>
                <c:pt idx="3">
                  <c:v>19270706.405000001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143321.45757999999</c:v>
                </c:pt>
                <c:pt idx="3">
                  <c:v>80867.331659999996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330243.94303000002</c:v>
                </c:pt>
                <c:pt idx="1">
                  <c:v>301661.03843999997</c:v>
                </c:pt>
                <c:pt idx="2">
                  <c:v>358293.33899000002</c:v>
                </c:pt>
                <c:pt idx="3">
                  <c:v>350578.39249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549934.81740000006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509977.41152000002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548810.00505000004</c:v>
                </c:pt>
                <c:pt idx="1">
                  <c:v>597331.09206000005</c:v>
                </c:pt>
                <c:pt idx="2">
                  <c:v>636141.24129000003</c:v>
                </c:pt>
                <c:pt idx="3">
                  <c:v>509535.27476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565744.63474000001</c:v>
                </c:pt>
                <c:pt idx="2">
                  <c:v>673495.25340000005</c:v>
                </c:pt>
                <c:pt idx="3">
                  <c:v>560363.73762000003</c:v>
                </c:pt>
                <c:pt idx="4">
                  <c:v>637542.14310999995</c:v>
                </c:pt>
                <c:pt idx="5">
                  <c:v>616429.88593999995</c:v>
                </c:pt>
                <c:pt idx="6">
                  <c:v>568935.34008999995</c:v>
                </c:pt>
                <c:pt idx="7">
                  <c:v>600916.75514999998</c:v>
                </c:pt>
                <c:pt idx="8">
                  <c:v>604739.75008999999</c:v>
                </c:pt>
                <c:pt idx="9">
                  <c:v>610491.14304</c:v>
                </c:pt>
                <c:pt idx="10">
                  <c:v>605876.43934000004</c:v>
                </c:pt>
                <c:pt idx="11">
                  <c:v>597359.94299000001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2858917.5016499995</c:v>
                </c:pt>
                <c:pt idx="1">
                  <c:v>2543113.1157299997</c:v>
                </c:pt>
                <c:pt idx="2">
                  <c:v>3180630.3338599997</c:v>
                </c:pt>
                <c:pt idx="3">
                  <c:v>2551861.4953000005</c:v>
                </c:pt>
                <c:pt idx="4">
                  <c:v>2885077.2165800002</c:v>
                </c:pt>
                <c:pt idx="5">
                  <c:v>2566452.9051899998</c:v>
                </c:pt>
                <c:pt idx="6">
                  <c:v>2771840.2338300003</c:v>
                </c:pt>
                <c:pt idx="7">
                  <c:v>2802663.7102399995</c:v>
                </c:pt>
                <c:pt idx="8">
                  <c:v>3025639.4454899998</c:v>
                </c:pt>
                <c:pt idx="9">
                  <c:v>3218560.3431500001</c:v>
                </c:pt>
                <c:pt idx="10">
                  <c:v>3319503.4852299998</c:v>
                </c:pt>
                <c:pt idx="11">
                  <c:v>3365555.8927199999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3109524.37322</c:v>
                </c:pt>
                <c:pt idx="1">
                  <c:v>3117904.6543700006</c:v>
                </c:pt>
                <c:pt idx="2">
                  <c:v>3083023.7557799998</c:v>
                </c:pt>
                <c:pt idx="3">
                  <c:v>2612976.32075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'2002_2024_AYLIK_IHR'!$C$67:$N$67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'2002_2024_AYLIK_IHR'!$A$68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'2002_2024_AYLIK_IHR'!$C$68:$N$68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'2002_2024_AYLIK_IHR'!$A$69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'2002_2024_AYLIK_IHR'!$A$70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'2002_2024_AYLIK_IHR'!$A$72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'2002_2024_AYLIK_IHR'!$A$73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'2002_2024_AYLIK_IHR'!$A$76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'2002_2024_AYLIK_IHR'!$A$77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'2002_2024_AYLIK_IHR'!$A$79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'2002_2024_AYLIK_IHR'!$A$80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'2002_2024_AYLIK_IHR'!$C$80:$N$80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19311174.480999999</c:v>
                </c:pt>
                <c:pt idx="1">
                  <c:v>18558339.23</c:v>
                </c:pt>
                <c:pt idx="2">
                  <c:v>23547645.063000001</c:v>
                </c:pt>
                <c:pt idx="3">
                  <c:v>19244823.166999999</c:v>
                </c:pt>
                <c:pt idx="4">
                  <c:v>21620867.386</c:v>
                </c:pt>
                <c:pt idx="5">
                  <c:v>20761913.859999999</c:v>
                </c:pt>
                <c:pt idx="6">
                  <c:v>19772231.848000001</c:v>
                </c:pt>
                <c:pt idx="7">
                  <c:v>21544220.453000002</c:v>
                </c:pt>
                <c:pt idx="8">
                  <c:v>22401629.333999999</c:v>
                </c:pt>
                <c:pt idx="9">
                  <c:v>22783007.145</c:v>
                </c:pt>
                <c:pt idx="10">
                  <c:v>22940968.785</c:v>
                </c:pt>
                <c:pt idx="11">
                  <c:v>22950901.791000001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19958022.611000001</c:v>
                </c:pt>
                <c:pt idx="1">
                  <c:v>21073630.261</c:v>
                </c:pt>
                <c:pt idx="2">
                  <c:v>22570922.035</c:v>
                </c:pt>
                <c:pt idx="3">
                  <c:v>19270706.405000001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'2002_2024_AYLIK_IHR'!$A$60:$A$82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5146716162951525E-3"/>
                  <c:y val="-1.80180180180180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4-4E13-BF10-856422343499}"/>
                </c:ext>
              </c:extLst>
            </c:dLbl>
            <c:dLbl>
              <c:idx val="13"/>
              <c:layout>
                <c:manualLayout>
                  <c:x val="-1.5048905387650324E-3"/>
                  <c:y val="-9.82800982800982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4-4E13-BF10-856422343499}"/>
                </c:ext>
              </c:extLst>
            </c:dLbl>
            <c:dLbl>
              <c:idx val="16"/>
              <c:spPr>
                <a:noFill/>
              </c:spPr>
              <c:txPr>
                <a:bodyPr rot="0" anchor="ctr" anchorCtr="0"/>
                <a:lstStyle/>
                <a:p>
                  <a:pPr>
                    <a:defRPr sz="500" b="1" i="0" u="none" strike="noStrike" baseline="0">
                      <a:solidFill>
                        <a:srgbClr val="000000"/>
                      </a:solidFill>
                      <a:latin typeface="Arial Tur"/>
                      <a:ea typeface="Arial Tur"/>
                      <a:cs typeface="Arial Tur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F44-4E13-BF10-856422343499}"/>
                </c:ext>
              </c:extLst>
            </c:dLbl>
            <c:dLbl>
              <c:idx val="21"/>
              <c:layout>
                <c:manualLayout>
                  <c:x val="4.514671616295097E-3"/>
                  <c:y val="-1.96560196560196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4-4E13-BF10-856422343499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'2002_2024_AYLIK_IHR'!$A$60:$A$82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'2002_2024_AYLIK_IHR'!$O$60:$O$82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255437722.54300001</c:v>
                </c:pt>
                <c:pt idx="22">
                  <c:v>82873281.312000006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1023904.0308900001</c:v>
                </c:pt>
                <c:pt idx="1">
                  <c:v>1048500.27777</c:v>
                </c:pt>
                <c:pt idx="2">
                  <c:v>1044348.0427399999</c:v>
                </c:pt>
                <c:pt idx="3">
                  <c:v>885631.19206999999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981641.59013000003</c:v>
                </c:pt>
                <c:pt idx="1">
                  <c:v>822133.35999000003</c:v>
                </c:pt>
                <c:pt idx="2">
                  <c:v>1114253.01018</c:v>
                </c:pt>
                <c:pt idx="3">
                  <c:v>857103.11020999996</c:v>
                </c:pt>
                <c:pt idx="4">
                  <c:v>936772.17902000004</c:v>
                </c:pt>
                <c:pt idx="5">
                  <c:v>771917.26075999998</c:v>
                </c:pt>
                <c:pt idx="6">
                  <c:v>1085037.4008299999</c:v>
                </c:pt>
                <c:pt idx="7">
                  <c:v>1112488.2883599999</c:v>
                </c:pt>
                <c:pt idx="8">
                  <c:v>1162309.4901099999</c:v>
                </c:pt>
                <c:pt idx="9">
                  <c:v>1185865.3378000001</c:v>
                </c:pt>
                <c:pt idx="10">
                  <c:v>1180627.79666</c:v>
                </c:pt>
                <c:pt idx="11">
                  <c:v>1116387.0171099999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366220.74051999999</c:v>
                </c:pt>
                <c:pt idx="1">
                  <c:v>319235.39356</c:v>
                </c:pt>
                <c:pt idx="2">
                  <c:v>276988.75270999997</c:v>
                </c:pt>
                <c:pt idx="3">
                  <c:v>211552.27989000001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272479.31365000003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244150.50528000001</c:v>
                </c:pt>
                <c:pt idx="9">
                  <c:v>313158.03201999998</c:v>
                </c:pt>
                <c:pt idx="10">
                  <c:v>395652.72772999998</c:v>
                </c:pt>
                <c:pt idx="11">
                  <c:v>487221.11742999998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232277.1691</c:v>
                </c:pt>
                <c:pt idx="1">
                  <c:v>234507.80799999999</c:v>
                </c:pt>
                <c:pt idx="2">
                  <c:v>240846.37484</c:v>
                </c:pt>
                <c:pt idx="3">
                  <c:v>201204.71119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170592.85925000001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221574.58264000001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230046.24908000001</c:v>
                </c:pt>
                <c:pt idx="11">
                  <c:v>239909.06393999999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3445192</xdr:colOff>
      <xdr:row>3</xdr:row>
      <xdr:rowOff>122872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134302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3032497</xdr:colOff>
      <xdr:row>3</xdr:row>
      <xdr:rowOff>140968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38098</xdr:colOff>
      <xdr:row>22</xdr:row>
      <xdr:rowOff>38100</xdr:rowOff>
    </xdr:from>
    <xdr:to>
      <xdr:col>13</xdr:col>
      <xdr:colOff>552450</xdr:colOff>
      <xdr:row>70</xdr:row>
      <xdr:rowOff>19050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13" sqref="A13"/>
    </sheetView>
  </sheetViews>
  <sheetFormatPr defaultColWidth="9.08984375" defaultRowHeight="12.5" x14ac:dyDescent="0.25"/>
  <cols>
    <col min="1" max="1" width="52.36328125" style="1" customWidth="1"/>
    <col min="2" max="2" width="17.9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90625" style="1" bestFit="1" customWidth="1"/>
    <col min="8" max="8" width="10.36328125" style="1" bestFit="1" customWidth="1"/>
    <col min="9" max="9" width="13.54296875" style="1" bestFit="1" customWidth="1"/>
    <col min="10" max="11" width="18.6328125" style="1" bestFit="1" customWidth="1"/>
    <col min="12" max="13" width="9.453125" style="1" bestFit="1" customWidth="1"/>
    <col min="14" max="16384" width="9.08984375" style="1"/>
  </cols>
  <sheetData>
    <row r="1" spans="1:13" ht="25" x14ac:dyDescent="0.5">
      <c r="B1" s="151" t="s">
        <v>225</v>
      </c>
      <c r="C1" s="151"/>
      <c r="D1" s="151"/>
      <c r="E1" s="151"/>
      <c r="F1" s="151"/>
      <c r="G1" s="151"/>
      <c r="H1" s="151"/>
      <c r="I1" s="151"/>
      <c r="J1" s="151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48" t="s">
        <v>124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8" x14ac:dyDescent="0.25">
      <c r="A6" s="3"/>
      <c r="B6" s="147" t="s">
        <v>226</v>
      </c>
      <c r="C6" s="147"/>
      <c r="D6" s="147"/>
      <c r="E6" s="147"/>
      <c r="F6" s="147" t="s">
        <v>227</v>
      </c>
      <c r="G6" s="147"/>
      <c r="H6" s="147"/>
      <c r="I6" s="147"/>
      <c r="J6" s="147" t="s">
        <v>103</v>
      </c>
      <c r="K6" s="147"/>
      <c r="L6" s="147"/>
      <c r="M6" s="147"/>
    </row>
    <row r="7" spans="1:13" ht="29" x14ac:dyDescent="0.4">
      <c r="A7" s="4" t="s">
        <v>1</v>
      </c>
      <c r="B7" s="5">
        <v>2023</v>
      </c>
      <c r="C7" s="6">
        <v>2024</v>
      </c>
      <c r="D7" s="7" t="s">
        <v>117</v>
      </c>
      <c r="E7" s="7" t="s">
        <v>118</v>
      </c>
      <c r="F7" s="5">
        <v>2023</v>
      </c>
      <c r="G7" s="6">
        <v>2024</v>
      </c>
      <c r="H7" s="7" t="s">
        <v>117</v>
      </c>
      <c r="I7" s="7" t="s">
        <v>118</v>
      </c>
      <c r="J7" s="5" t="s">
        <v>127</v>
      </c>
      <c r="K7" s="5" t="s">
        <v>128</v>
      </c>
      <c r="L7" s="7" t="s">
        <v>117</v>
      </c>
      <c r="M7" s="7" t="s">
        <v>118</v>
      </c>
    </row>
    <row r="8" spans="1:13" ht="16.5" x14ac:dyDescent="0.35">
      <c r="A8" s="86" t="s">
        <v>2</v>
      </c>
      <c r="B8" s="8">
        <f>B9+B18+B20</f>
        <v>2551861.4953000005</v>
      </c>
      <c r="C8" s="8">
        <f>C9+C18+C20</f>
        <v>2612976.32075</v>
      </c>
      <c r="D8" s="10">
        <f t="shared" ref="D8:D45" si="0">(C8-B8)/B8*100</f>
        <v>2.3949115405581476</v>
      </c>
      <c r="E8" s="10">
        <f t="shared" ref="E8:E43" si="1">C8/C$43*100</f>
        <v>15.973637348768197</v>
      </c>
      <c r="F8" s="8">
        <f>F9+F18+F20</f>
        <v>11134522.446539998</v>
      </c>
      <c r="G8" s="8">
        <f>G9+G18+G20</f>
        <v>11923429.104119999</v>
      </c>
      <c r="H8" s="10">
        <f t="shared" ref="H8:H45" si="2">(G8-F8)/F8*100</f>
        <v>7.0852311930553471</v>
      </c>
      <c r="I8" s="10">
        <f t="shared" ref="I8:I43" si="3">G8/G$43*100</f>
        <v>16.608751976869044</v>
      </c>
      <c r="J8" s="8">
        <f>J9+J18+J20</f>
        <v>34342693.177950002</v>
      </c>
      <c r="K8" s="8">
        <f>K9+K18+K20</f>
        <v>35878722.336550005</v>
      </c>
      <c r="L8" s="10">
        <f t="shared" ref="L8:L45" si="4">(K8-J8)/J8*100</f>
        <v>4.4726520154983715</v>
      </c>
      <c r="M8" s="10">
        <f t="shared" ref="M8:M43" si="5">K8/K$43*100</f>
        <v>16.135343231430763</v>
      </c>
    </row>
    <row r="9" spans="1:13" ht="15.5" x14ac:dyDescent="0.35">
      <c r="A9" s="9" t="s">
        <v>3</v>
      </c>
      <c r="B9" s="8">
        <f>B10+B11+B12+B13+B14+B15+B16+B17</f>
        <v>1650613.0931000002</v>
      </c>
      <c r="C9" s="8">
        <f>C10+C11+C12+C13+C14+C15+C16+C17</f>
        <v>1723327.6030299999</v>
      </c>
      <c r="D9" s="10">
        <f t="shared" si="0"/>
        <v>4.4053031103391591</v>
      </c>
      <c r="E9" s="10">
        <f t="shared" si="1"/>
        <v>10.5350400404784</v>
      </c>
      <c r="F9" s="8">
        <f>F10+F11+F12+F13+F14+F15+F16+F17</f>
        <v>7456211.0065399986</v>
      </c>
      <c r="G9" s="8">
        <f>G10+G11+G12+G13+G14+G15+G16+G17</f>
        <v>8131144.8850600002</v>
      </c>
      <c r="H9" s="10">
        <f t="shared" si="2"/>
        <v>9.0519685927343403</v>
      </c>
      <c r="I9" s="10">
        <f t="shared" si="3"/>
        <v>11.326286046124482</v>
      </c>
      <c r="J9" s="8">
        <f>J10+J11+J12+J13+J14+J15+J16+J17</f>
        <v>22252400.074990001</v>
      </c>
      <c r="K9" s="8">
        <f>K10+K11+K12+K13+K14+K15+K16+K17</f>
        <v>24300449.949090004</v>
      </c>
      <c r="L9" s="10">
        <f t="shared" si="4"/>
        <v>9.2037257428328143</v>
      </c>
      <c r="M9" s="10">
        <f t="shared" si="5"/>
        <v>10.928374119034313</v>
      </c>
    </row>
    <row r="10" spans="1:13" ht="14" x14ac:dyDescent="0.3">
      <c r="A10" s="11" t="s">
        <v>129</v>
      </c>
      <c r="B10" s="12">
        <v>857103.11020999996</v>
      </c>
      <c r="C10" s="12">
        <v>885631.19206999999</v>
      </c>
      <c r="D10" s="13">
        <f t="shared" si="0"/>
        <v>3.3284305610570395</v>
      </c>
      <c r="E10" s="13">
        <f t="shared" si="1"/>
        <v>5.4140373850854209</v>
      </c>
      <c r="F10" s="12">
        <v>3775131.07051</v>
      </c>
      <c r="G10" s="12">
        <v>4002383.5434699999</v>
      </c>
      <c r="H10" s="13">
        <f t="shared" si="2"/>
        <v>6.0197240497215194</v>
      </c>
      <c r="I10" s="13">
        <f t="shared" si="3"/>
        <v>5.5751239856683492</v>
      </c>
      <c r="J10" s="12">
        <v>11695764.738299999</v>
      </c>
      <c r="K10" s="12">
        <v>12553788.31412</v>
      </c>
      <c r="L10" s="13">
        <f t="shared" si="4"/>
        <v>7.3361904502938575</v>
      </c>
      <c r="M10" s="13">
        <f t="shared" si="5"/>
        <v>5.6456771621630795</v>
      </c>
    </row>
    <row r="11" spans="1:13" ht="14" x14ac:dyDescent="0.3">
      <c r="A11" s="11" t="s">
        <v>130</v>
      </c>
      <c r="B11" s="12">
        <v>234938.64133000001</v>
      </c>
      <c r="C11" s="12">
        <v>211552.27989000001</v>
      </c>
      <c r="D11" s="13">
        <f t="shared" si="0"/>
        <v>-9.954242225803549</v>
      </c>
      <c r="E11" s="13">
        <f t="shared" si="1"/>
        <v>1.2932606286680861</v>
      </c>
      <c r="F11" s="12">
        <v>1173995.49704</v>
      </c>
      <c r="G11" s="12">
        <v>1173997.16668</v>
      </c>
      <c r="H11" s="13">
        <f t="shared" si="2"/>
        <v>1.4221860340929031E-4</v>
      </c>
      <c r="I11" s="13">
        <f t="shared" si="3"/>
        <v>1.6353204764053644</v>
      </c>
      <c r="J11" s="12">
        <v>3153014.4474999998</v>
      </c>
      <c r="K11" s="12">
        <v>3490286.6122099999</v>
      </c>
      <c r="L11" s="13">
        <f t="shared" si="4"/>
        <v>10.696816342767493</v>
      </c>
      <c r="M11" s="13">
        <f t="shared" si="5"/>
        <v>1.5696482147778541</v>
      </c>
    </row>
    <row r="12" spans="1:13" ht="14" x14ac:dyDescent="0.3">
      <c r="A12" s="11" t="s">
        <v>131</v>
      </c>
      <c r="B12" s="12">
        <v>168426.20799</v>
      </c>
      <c r="C12" s="12">
        <v>201204.71119</v>
      </c>
      <c r="D12" s="13">
        <f t="shared" si="0"/>
        <v>19.461640555338143</v>
      </c>
      <c r="E12" s="13">
        <f t="shared" si="1"/>
        <v>1.2300039092930621</v>
      </c>
      <c r="F12" s="12">
        <v>717946.09233999997</v>
      </c>
      <c r="G12" s="12">
        <v>908836.06313000002</v>
      </c>
      <c r="H12" s="13">
        <f t="shared" si="2"/>
        <v>26.58834316763712</v>
      </c>
      <c r="I12" s="13">
        <f t="shared" si="3"/>
        <v>1.265964063554879</v>
      </c>
      <c r="J12" s="12">
        <v>2429807.21526</v>
      </c>
      <c r="K12" s="12">
        <v>2598474.7252600002</v>
      </c>
      <c r="L12" s="13">
        <f t="shared" si="4"/>
        <v>6.9416005080860739</v>
      </c>
      <c r="M12" s="13">
        <f t="shared" si="5"/>
        <v>1.1685834622811004</v>
      </c>
    </row>
    <row r="13" spans="1:13" ht="14" x14ac:dyDescent="0.3">
      <c r="A13" s="11" t="s">
        <v>132</v>
      </c>
      <c r="B13" s="12">
        <v>108965.90999</v>
      </c>
      <c r="C13" s="12">
        <v>115159.93871</v>
      </c>
      <c r="D13" s="13">
        <f t="shared" si="0"/>
        <v>5.6843729571647126</v>
      </c>
      <c r="E13" s="13">
        <f t="shared" si="1"/>
        <v>0.70399531884464839</v>
      </c>
      <c r="F13" s="12">
        <v>492085.15824000002</v>
      </c>
      <c r="G13" s="12">
        <v>612304.97721000004</v>
      </c>
      <c r="H13" s="13">
        <f t="shared" si="2"/>
        <v>24.430693947360705</v>
      </c>
      <c r="I13" s="13">
        <f t="shared" si="3"/>
        <v>0.85291080375270145</v>
      </c>
      <c r="J13" s="12">
        <v>1521719.25645</v>
      </c>
      <c r="K13" s="12">
        <v>1728162.1547999999</v>
      </c>
      <c r="L13" s="13">
        <f t="shared" si="4"/>
        <v>13.566424784004377</v>
      </c>
      <c r="M13" s="13">
        <f t="shared" si="5"/>
        <v>0.77718736095741003</v>
      </c>
    </row>
    <row r="14" spans="1:13" ht="14" x14ac:dyDescent="0.3">
      <c r="A14" s="11" t="s">
        <v>133</v>
      </c>
      <c r="B14" s="12">
        <v>124195.91894</v>
      </c>
      <c r="C14" s="12">
        <v>178757.48561999999</v>
      </c>
      <c r="D14" s="13">
        <f t="shared" si="0"/>
        <v>43.931851501786547</v>
      </c>
      <c r="E14" s="13">
        <f t="shared" si="1"/>
        <v>1.0927796115090478</v>
      </c>
      <c r="F14" s="12">
        <v>577502.89437999995</v>
      </c>
      <c r="G14" s="12">
        <v>784332.32218000002</v>
      </c>
      <c r="H14" s="13">
        <f t="shared" si="2"/>
        <v>35.814440033594913</v>
      </c>
      <c r="I14" s="13">
        <f t="shared" si="3"/>
        <v>1.0925364584948229</v>
      </c>
      <c r="J14" s="12">
        <v>1704362.6214600001</v>
      </c>
      <c r="K14" s="12">
        <v>2071222.53314</v>
      </c>
      <c r="L14" s="13">
        <f t="shared" si="4"/>
        <v>21.524756942025544</v>
      </c>
      <c r="M14" s="13">
        <f t="shared" si="5"/>
        <v>0.93146813220944069</v>
      </c>
    </row>
    <row r="15" spans="1:13" ht="14" x14ac:dyDescent="0.3">
      <c r="A15" s="11" t="s">
        <v>134</v>
      </c>
      <c r="B15" s="12">
        <v>84225.148029999997</v>
      </c>
      <c r="C15" s="12">
        <v>49292.77031</v>
      </c>
      <c r="D15" s="13">
        <f t="shared" si="0"/>
        <v>-41.474997120287043</v>
      </c>
      <c r="E15" s="13">
        <f t="shared" si="1"/>
        <v>0.30133638433511173</v>
      </c>
      <c r="F15" s="12">
        <v>376651.8186</v>
      </c>
      <c r="G15" s="12">
        <v>294284.27997999999</v>
      </c>
      <c r="H15" s="13">
        <f t="shared" si="2"/>
        <v>-21.868350171826307</v>
      </c>
      <c r="I15" s="13">
        <f t="shared" si="3"/>
        <v>0.40992356931869728</v>
      </c>
      <c r="J15" s="12">
        <v>727647.12092000002</v>
      </c>
      <c r="K15" s="12">
        <v>789043.40838000004</v>
      </c>
      <c r="L15" s="13">
        <f t="shared" si="4"/>
        <v>8.4376458993438561</v>
      </c>
      <c r="M15" s="13">
        <f t="shared" si="5"/>
        <v>0.35484781479354977</v>
      </c>
    </row>
    <row r="16" spans="1:13" ht="14" x14ac:dyDescent="0.3">
      <c r="A16" s="11" t="s">
        <v>135</v>
      </c>
      <c r="B16" s="12">
        <v>58280.474829999999</v>
      </c>
      <c r="C16" s="12">
        <v>67313.538589999996</v>
      </c>
      <c r="D16" s="13">
        <f t="shared" si="0"/>
        <v>15.499296782239339</v>
      </c>
      <c r="E16" s="13">
        <f t="shared" si="1"/>
        <v>0.41150087949910991</v>
      </c>
      <c r="F16" s="12">
        <v>280376.84521</v>
      </c>
      <c r="G16" s="12">
        <v>291653.21175999998</v>
      </c>
      <c r="H16" s="13">
        <f t="shared" si="2"/>
        <v>4.0218608428788292</v>
      </c>
      <c r="I16" s="13">
        <f t="shared" si="3"/>
        <v>0.40625862032469495</v>
      </c>
      <c r="J16" s="12">
        <v>883552.55911999999</v>
      </c>
      <c r="K16" s="12">
        <v>933564.96823</v>
      </c>
      <c r="L16" s="13">
        <f t="shared" si="4"/>
        <v>5.660377370171541</v>
      </c>
      <c r="M16" s="13">
        <f t="shared" si="5"/>
        <v>0.4198419065744039</v>
      </c>
    </row>
    <row r="17" spans="1:13" ht="14" x14ac:dyDescent="0.3">
      <c r="A17" s="11" t="s">
        <v>136</v>
      </c>
      <c r="B17" s="12">
        <v>14477.681780000001</v>
      </c>
      <c r="C17" s="12">
        <v>14415.68665</v>
      </c>
      <c r="D17" s="13">
        <f t="shared" si="0"/>
        <v>-0.42821171885158776</v>
      </c>
      <c r="E17" s="13">
        <f t="shared" si="1"/>
        <v>8.8125923243913926E-2</v>
      </c>
      <c r="F17" s="12">
        <v>62521.630219999999</v>
      </c>
      <c r="G17" s="12">
        <v>63353.320650000001</v>
      </c>
      <c r="H17" s="13">
        <f t="shared" si="2"/>
        <v>1.3302443123659202</v>
      </c>
      <c r="I17" s="13">
        <f t="shared" si="3"/>
        <v>8.8248068604972363E-2</v>
      </c>
      <c r="J17" s="12">
        <v>136532.11598</v>
      </c>
      <c r="K17" s="12">
        <v>135907.23295000001</v>
      </c>
      <c r="L17" s="13">
        <f t="shared" si="4"/>
        <v>-0.4576820812559102</v>
      </c>
      <c r="M17" s="13">
        <f t="shared" si="5"/>
        <v>6.1120065277473046E-2</v>
      </c>
    </row>
    <row r="18" spans="1:13" ht="15.5" x14ac:dyDescent="0.35">
      <c r="A18" s="9" t="s">
        <v>12</v>
      </c>
      <c r="B18" s="8">
        <f>B19</f>
        <v>274546.70837000001</v>
      </c>
      <c r="C18" s="8">
        <f>C19</f>
        <v>303644.67128000001</v>
      </c>
      <c r="D18" s="10">
        <f t="shared" si="0"/>
        <v>10.598547359302293</v>
      </c>
      <c r="E18" s="10">
        <f t="shared" si="1"/>
        <v>1.8562395010607944</v>
      </c>
      <c r="F18" s="8">
        <f>F19</f>
        <v>1094402.53263</v>
      </c>
      <c r="G18" s="8">
        <f>G19</f>
        <v>1273643.4327199999</v>
      </c>
      <c r="H18" s="10">
        <f t="shared" si="2"/>
        <v>16.377968320235819</v>
      </c>
      <c r="I18" s="10">
        <f t="shared" si="3"/>
        <v>1.7741228380101817</v>
      </c>
      <c r="J18" s="8">
        <f>J19</f>
        <v>3778588.6709699999</v>
      </c>
      <c r="K18" s="8">
        <f>K19</f>
        <v>3664999.3612299999</v>
      </c>
      <c r="L18" s="10">
        <f t="shared" si="4"/>
        <v>-3.0061305855458587</v>
      </c>
      <c r="M18" s="10">
        <f t="shared" si="5"/>
        <v>1.6482198580460068</v>
      </c>
    </row>
    <row r="19" spans="1:13" ht="14" x14ac:dyDescent="0.3">
      <c r="A19" s="11" t="s">
        <v>137</v>
      </c>
      <c r="B19" s="12">
        <v>274546.70837000001</v>
      </c>
      <c r="C19" s="12">
        <v>303644.67128000001</v>
      </c>
      <c r="D19" s="13">
        <f t="shared" si="0"/>
        <v>10.598547359302293</v>
      </c>
      <c r="E19" s="13">
        <f t="shared" si="1"/>
        <v>1.8562395010607944</v>
      </c>
      <c r="F19" s="12">
        <v>1094402.53263</v>
      </c>
      <c r="G19" s="12">
        <v>1273643.4327199999</v>
      </c>
      <c r="H19" s="13">
        <f t="shared" si="2"/>
        <v>16.377968320235819</v>
      </c>
      <c r="I19" s="13">
        <f t="shared" si="3"/>
        <v>1.7741228380101817</v>
      </c>
      <c r="J19" s="12">
        <v>3778588.6709699999</v>
      </c>
      <c r="K19" s="12">
        <v>3664999.3612299999</v>
      </c>
      <c r="L19" s="13">
        <f t="shared" si="4"/>
        <v>-3.0061305855458587</v>
      </c>
      <c r="M19" s="13">
        <f t="shared" si="5"/>
        <v>1.6482198580460068</v>
      </c>
    </row>
    <row r="20" spans="1:13" ht="15.5" x14ac:dyDescent="0.35">
      <c r="A20" s="9" t="s">
        <v>109</v>
      </c>
      <c r="B20" s="8">
        <f>B21</f>
        <v>626701.69383</v>
      </c>
      <c r="C20" s="8">
        <f>C21</f>
        <v>586004.04643999995</v>
      </c>
      <c r="D20" s="10">
        <f t="shared" si="0"/>
        <v>-6.4939424594948933</v>
      </c>
      <c r="E20" s="10">
        <f t="shared" si="1"/>
        <v>3.5823578072290023</v>
      </c>
      <c r="F20" s="8">
        <f>F21</f>
        <v>2583908.9073700001</v>
      </c>
      <c r="G20" s="8">
        <f>G21</f>
        <v>2518640.7863400001</v>
      </c>
      <c r="H20" s="10">
        <f t="shared" si="2"/>
        <v>-2.5259451230590164</v>
      </c>
      <c r="I20" s="10">
        <f t="shared" si="3"/>
        <v>3.5083430927343797</v>
      </c>
      <c r="J20" s="8">
        <f>J21</f>
        <v>8311704.4319900004</v>
      </c>
      <c r="K20" s="8">
        <f>K21</f>
        <v>7913273.02623</v>
      </c>
      <c r="L20" s="10">
        <f t="shared" si="4"/>
        <v>-4.7936185534524283</v>
      </c>
      <c r="M20" s="10">
        <f t="shared" si="5"/>
        <v>3.5587492543504413</v>
      </c>
    </row>
    <row r="21" spans="1:13" ht="14" x14ac:dyDescent="0.3">
      <c r="A21" s="11" t="s">
        <v>138</v>
      </c>
      <c r="B21" s="12">
        <v>626701.69383</v>
      </c>
      <c r="C21" s="12">
        <v>586004.04643999995</v>
      </c>
      <c r="D21" s="13">
        <f t="shared" si="0"/>
        <v>-6.4939424594948933</v>
      </c>
      <c r="E21" s="13">
        <f t="shared" si="1"/>
        <v>3.5823578072290023</v>
      </c>
      <c r="F21" s="12">
        <v>2583908.9073700001</v>
      </c>
      <c r="G21" s="12">
        <v>2518640.7863400001</v>
      </c>
      <c r="H21" s="13">
        <f t="shared" si="2"/>
        <v>-2.5259451230590164</v>
      </c>
      <c r="I21" s="13">
        <f t="shared" si="3"/>
        <v>3.5083430927343797</v>
      </c>
      <c r="J21" s="12">
        <v>8311704.4319900004</v>
      </c>
      <c r="K21" s="12">
        <v>7913273.02623</v>
      </c>
      <c r="L21" s="13">
        <f t="shared" si="4"/>
        <v>-4.7936185534524283</v>
      </c>
      <c r="M21" s="13">
        <f t="shared" si="5"/>
        <v>3.5587492543504413</v>
      </c>
    </row>
    <row r="22" spans="1:13" ht="16.5" x14ac:dyDescent="0.35">
      <c r="A22" s="86" t="s">
        <v>14</v>
      </c>
      <c r="B22" s="8">
        <f>B23+B27+B29</f>
        <v>13783980.856500002</v>
      </c>
      <c r="C22" s="8">
        <f>C23+C27+C29</f>
        <v>13277885.098789999</v>
      </c>
      <c r="D22" s="10">
        <f t="shared" si="0"/>
        <v>-3.6716226101790239</v>
      </c>
      <c r="E22" s="10">
        <f t="shared" si="1"/>
        <v>81.170318935690517</v>
      </c>
      <c r="F22" s="8">
        <f>F23+F27+F29</f>
        <v>58021917.833519995</v>
      </c>
      <c r="G22" s="8">
        <f>G23+G27+G29</f>
        <v>58001532.459479995</v>
      </c>
      <c r="H22" s="10">
        <f t="shared" si="2"/>
        <v>-3.5133919734420177E-2</v>
      </c>
      <c r="I22" s="10">
        <f t="shared" si="3"/>
        <v>80.793290125317554</v>
      </c>
      <c r="J22" s="8">
        <f>J23+J27+J29</f>
        <v>180784505.49788001</v>
      </c>
      <c r="K22" s="8">
        <f>K23+K27+K29</f>
        <v>180656777.83345002</v>
      </c>
      <c r="L22" s="10">
        <f t="shared" si="4"/>
        <v>-7.0651886940327549E-2</v>
      </c>
      <c r="M22" s="10">
        <f t="shared" si="5"/>
        <v>81.244785978834912</v>
      </c>
    </row>
    <row r="23" spans="1:13" ht="15.5" x14ac:dyDescent="0.35">
      <c r="A23" s="9" t="s">
        <v>15</v>
      </c>
      <c r="B23" s="8">
        <f>B24+B25+B26</f>
        <v>1118644.4527799999</v>
      </c>
      <c r="C23" s="8">
        <f>C24+C25+C26</f>
        <v>996561.37623000005</v>
      </c>
      <c r="D23" s="10">
        <f>(C23-B23)/B23*100</f>
        <v>-10.913483390241202</v>
      </c>
      <c r="E23" s="10">
        <f t="shared" si="1"/>
        <v>6.0921753837854276</v>
      </c>
      <c r="F23" s="8">
        <f>F24+F25+F26</f>
        <v>4719650.3492299998</v>
      </c>
      <c r="G23" s="8">
        <f>G24+G25+G26</f>
        <v>4564848.4847999997</v>
      </c>
      <c r="H23" s="10">
        <f t="shared" si="2"/>
        <v>-3.279943491052375</v>
      </c>
      <c r="I23" s="10">
        <f t="shared" si="3"/>
        <v>6.3586100637636349</v>
      </c>
      <c r="J23" s="8">
        <f>J24+J25+J26</f>
        <v>14581584.94878</v>
      </c>
      <c r="K23" s="8">
        <f>K24+K25+K26</f>
        <v>14008570.277589999</v>
      </c>
      <c r="L23" s="10">
        <f t="shared" si="4"/>
        <v>-3.9297145900311996</v>
      </c>
      <c r="M23" s="10">
        <f t="shared" si="5"/>
        <v>6.2999202560864829</v>
      </c>
    </row>
    <row r="24" spans="1:13" ht="14" x14ac:dyDescent="0.3">
      <c r="A24" s="11" t="s">
        <v>139</v>
      </c>
      <c r="B24" s="12">
        <v>756466.32071</v>
      </c>
      <c r="C24" s="12">
        <v>700029.79795000004</v>
      </c>
      <c r="D24" s="13">
        <f t="shared" si="0"/>
        <v>-7.4605466515720202</v>
      </c>
      <c r="E24" s="13">
        <f t="shared" si="1"/>
        <v>4.2794196170041108</v>
      </c>
      <c r="F24" s="12">
        <v>3186612.0983699998</v>
      </c>
      <c r="G24" s="12">
        <v>3112633.8709900002</v>
      </c>
      <c r="H24" s="13">
        <f t="shared" si="2"/>
        <v>-2.3215322447887701</v>
      </c>
      <c r="I24" s="13">
        <f t="shared" si="3"/>
        <v>4.3357463282279625</v>
      </c>
      <c r="J24" s="12">
        <v>9898496.69723</v>
      </c>
      <c r="K24" s="12">
        <v>9478387.3472600002</v>
      </c>
      <c r="L24" s="13">
        <f t="shared" si="4"/>
        <v>-4.2441732600422384</v>
      </c>
      <c r="M24" s="13">
        <f t="shared" si="5"/>
        <v>4.2626109060938377</v>
      </c>
    </row>
    <row r="25" spans="1:13" ht="14" x14ac:dyDescent="0.3">
      <c r="A25" s="11" t="s">
        <v>140</v>
      </c>
      <c r="B25" s="12">
        <v>145812.13454</v>
      </c>
      <c r="C25" s="12">
        <v>105822.81885</v>
      </c>
      <c r="D25" s="13">
        <f t="shared" si="0"/>
        <v>-27.425231662752946</v>
      </c>
      <c r="E25" s="13">
        <f t="shared" si="1"/>
        <v>0.64691567164646346</v>
      </c>
      <c r="F25" s="12">
        <v>714358.30799</v>
      </c>
      <c r="G25" s="12">
        <v>515116.97784000001</v>
      </c>
      <c r="H25" s="13">
        <f t="shared" si="2"/>
        <v>-27.890951630507121</v>
      </c>
      <c r="I25" s="13">
        <f t="shared" si="3"/>
        <v>0.71753268705750706</v>
      </c>
      <c r="J25" s="12">
        <v>2081941.28905</v>
      </c>
      <c r="K25" s="12">
        <v>1659666.0598200001</v>
      </c>
      <c r="L25" s="13">
        <f t="shared" si="4"/>
        <v>-20.282763565474326</v>
      </c>
      <c r="M25" s="13">
        <f t="shared" si="5"/>
        <v>0.74638336542635697</v>
      </c>
    </row>
    <row r="26" spans="1:13" ht="14" x14ac:dyDescent="0.3">
      <c r="A26" s="11" t="s">
        <v>141</v>
      </c>
      <c r="B26" s="12">
        <v>216365.99752999999</v>
      </c>
      <c r="C26" s="12">
        <v>190708.75943000001</v>
      </c>
      <c r="D26" s="13">
        <f t="shared" si="0"/>
        <v>-11.858257948521929</v>
      </c>
      <c r="E26" s="13">
        <f t="shared" si="1"/>
        <v>1.1658400951348526</v>
      </c>
      <c r="F26" s="12">
        <v>818679.94287000003</v>
      </c>
      <c r="G26" s="12">
        <v>937097.63596999994</v>
      </c>
      <c r="H26" s="13">
        <f t="shared" si="2"/>
        <v>14.464467357642805</v>
      </c>
      <c r="I26" s="13">
        <f t="shared" si="3"/>
        <v>1.3053310484781664</v>
      </c>
      <c r="J26" s="12">
        <v>2601146.9624999999</v>
      </c>
      <c r="K26" s="12">
        <v>2870516.8705099998</v>
      </c>
      <c r="L26" s="13">
        <f t="shared" si="4"/>
        <v>10.35581272005887</v>
      </c>
      <c r="M26" s="13">
        <f t="shared" si="5"/>
        <v>1.2909259845662895</v>
      </c>
    </row>
    <row r="27" spans="1:13" ht="15.5" x14ac:dyDescent="0.35">
      <c r="A27" s="9" t="s">
        <v>19</v>
      </c>
      <c r="B27" s="8">
        <f>B28</f>
        <v>2382891.7281399998</v>
      </c>
      <c r="C27" s="8">
        <f>C28</f>
        <v>2503132.4347999999</v>
      </c>
      <c r="D27" s="10">
        <f t="shared" si="0"/>
        <v>5.0459995827781796</v>
      </c>
      <c r="E27" s="10">
        <f t="shared" si="1"/>
        <v>15.302140104338086</v>
      </c>
      <c r="F27" s="8">
        <f>F28</f>
        <v>9827966.0751600005</v>
      </c>
      <c r="G27" s="8">
        <f>G28</f>
        <v>10541276.79077</v>
      </c>
      <c r="H27" s="10">
        <f t="shared" si="2"/>
        <v>7.2579688427382631</v>
      </c>
      <c r="I27" s="10">
        <f t="shared" si="3"/>
        <v>14.68348158978268</v>
      </c>
      <c r="J27" s="8">
        <f>J28</f>
        <v>32428102.428300001</v>
      </c>
      <c r="K27" s="8">
        <f>K28</f>
        <v>31220956.692960002</v>
      </c>
      <c r="L27" s="10">
        <f t="shared" si="4"/>
        <v>-3.7225296731717585</v>
      </c>
      <c r="M27" s="10">
        <f t="shared" si="5"/>
        <v>14.040657510854532</v>
      </c>
    </row>
    <row r="28" spans="1:13" ht="14" x14ac:dyDescent="0.3">
      <c r="A28" s="11" t="s">
        <v>142</v>
      </c>
      <c r="B28" s="12">
        <v>2382891.7281399998</v>
      </c>
      <c r="C28" s="12">
        <v>2503132.4347999999</v>
      </c>
      <c r="D28" s="13">
        <f t="shared" si="0"/>
        <v>5.0459995827781796</v>
      </c>
      <c r="E28" s="13">
        <f t="shared" si="1"/>
        <v>15.302140104338086</v>
      </c>
      <c r="F28" s="12">
        <v>9827966.0751600005</v>
      </c>
      <c r="G28" s="12">
        <v>10541276.79077</v>
      </c>
      <c r="H28" s="13">
        <f t="shared" si="2"/>
        <v>7.2579688427382631</v>
      </c>
      <c r="I28" s="13">
        <f t="shared" si="3"/>
        <v>14.68348158978268</v>
      </c>
      <c r="J28" s="12">
        <v>32428102.428300001</v>
      </c>
      <c r="K28" s="12">
        <v>31220956.692960002</v>
      </c>
      <c r="L28" s="13">
        <f t="shared" si="4"/>
        <v>-3.7225296731717585</v>
      </c>
      <c r="M28" s="13">
        <f t="shared" si="5"/>
        <v>14.040657510854532</v>
      </c>
    </row>
    <row r="29" spans="1:13" ht="15.5" x14ac:dyDescent="0.35">
      <c r="A29" s="9" t="s">
        <v>21</v>
      </c>
      <c r="B29" s="8">
        <f>B30+B31+B32+B33+B34+B35+B36+B37+B38+B39+B40</f>
        <v>10282444.675580002</v>
      </c>
      <c r="C29" s="8">
        <f>C30+C31+C32+C33+C34+C35+C36+C37+C38+C39+C40</f>
        <v>9778191.2877599988</v>
      </c>
      <c r="D29" s="10">
        <f t="shared" si="0"/>
        <v>-4.904022377261759</v>
      </c>
      <c r="E29" s="10">
        <f t="shared" si="1"/>
        <v>59.776003447566993</v>
      </c>
      <c r="F29" s="8">
        <f>F30+F31+F32+F33+F34+F35+F36+F37+F38+F39+F40</f>
        <v>43474301.40913</v>
      </c>
      <c r="G29" s="8">
        <f>G30+G31+G32+G33+G34+G35+G36+G37+G38+G39+G40</f>
        <v>42895407.183909997</v>
      </c>
      <c r="H29" s="10">
        <f t="shared" si="2"/>
        <v>-1.3315779816037001</v>
      </c>
      <c r="I29" s="10">
        <f t="shared" si="3"/>
        <v>59.751198471771247</v>
      </c>
      <c r="J29" s="8">
        <f>J30+J31+J32+J33+J34+J35+J36+J37+J38+J39+J40</f>
        <v>133774818.1208</v>
      </c>
      <c r="K29" s="8">
        <f>K30+K31+K32+K33+K34+K35+K36+K37+K38+K39+K40</f>
        <v>135427250.86290002</v>
      </c>
      <c r="L29" s="10">
        <f t="shared" si="4"/>
        <v>1.2352345271797356</v>
      </c>
      <c r="M29" s="10">
        <f t="shared" si="5"/>
        <v>60.904208211893895</v>
      </c>
    </row>
    <row r="30" spans="1:13" ht="14" x14ac:dyDescent="0.3">
      <c r="A30" s="11" t="s">
        <v>143</v>
      </c>
      <c r="B30" s="12">
        <v>1496665.1939300001</v>
      </c>
      <c r="C30" s="12">
        <v>1230721.1166099999</v>
      </c>
      <c r="D30" s="13">
        <f t="shared" si="0"/>
        <v>-17.769109510836831</v>
      </c>
      <c r="E30" s="13">
        <f t="shared" si="1"/>
        <v>7.5236398577681971</v>
      </c>
      <c r="F30" s="12">
        <v>6686712.4400599999</v>
      </c>
      <c r="G30" s="12">
        <v>5766269.5673200004</v>
      </c>
      <c r="H30" s="13">
        <f t="shared" si="2"/>
        <v>-13.765252820289373</v>
      </c>
      <c r="I30" s="13">
        <f t="shared" si="3"/>
        <v>8.0321307099728116</v>
      </c>
      <c r="J30" s="12">
        <v>20398599.661509998</v>
      </c>
      <c r="K30" s="12">
        <v>18324671.205809999</v>
      </c>
      <c r="L30" s="13">
        <f t="shared" si="4"/>
        <v>-10.16701386425698</v>
      </c>
      <c r="M30" s="13">
        <f t="shared" si="5"/>
        <v>8.2409528615698147</v>
      </c>
    </row>
    <row r="31" spans="1:13" ht="14" x14ac:dyDescent="0.3">
      <c r="A31" s="11" t="s">
        <v>144</v>
      </c>
      <c r="B31" s="12">
        <v>2690023.9138199999</v>
      </c>
      <c r="C31" s="12">
        <v>2746099.3916699998</v>
      </c>
      <c r="D31" s="13">
        <f t="shared" si="0"/>
        <v>2.0845717230212006</v>
      </c>
      <c r="E31" s="13">
        <f t="shared" si="1"/>
        <v>16.78744482216316</v>
      </c>
      <c r="F31" s="12">
        <v>11296655.161909999</v>
      </c>
      <c r="G31" s="12">
        <v>11875576.393850001</v>
      </c>
      <c r="H31" s="13">
        <f t="shared" si="2"/>
        <v>5.1247136753541414</v>
      </c>
      <c r="I31" s="13">
        <f t="shared" si="3"/>
        <v>16.54209549832121</v>
      </c>
      <c r="J31" s="12">
        <v>32085424.05294</v>
      </c>
      <c r="K31" s="12">
        <v>35570040.359480001</v>
      </c>
      <c r="L31" s="13">
        <f t="shared" si="4"/>
        <v>10.860434011376903</v>
      </c>
      <c r="M31" s="13">
        <f t="shared" si="5"/>
        <v>15.996523080516212</v>
      </c>
    </row>
    <row r="32" spans="1:13" ht="14" x14ac:dyDescent="0.3">
      <c r="A32" s="11" t="s">
        <v>145</v>
      </c>
      <c r="B32" s="12">
        <v>107987.69313</v>
      </c>
      <c r="C32" s="12">
        <v>80867.331659999996</v>
      </c>
      <c r="D32" s="13">
        <f t="shared" si="0"/>
        <v>-25.114307643697327</v>
      </c>
      <c r="E32" s="13">
        <f t="shared" si="1"/>
        <v>0.49435787804178516</v>
      </c>
      <c r="F32" s="12">
        <v>286072.55085</v>
      </c>
      <c r="G32" s="12">
        <v>532762.61916</v>
      </c>
      <c r="H32" s="13">
        <f t="shared" si="2"/>
        <v>86.233393444081287</v>
      </c>
      <c r="I32" s="13">
        <f t="shared" si="3"/>
        <v>0.74211220001451406</v>
      </c>
      <c r="J32" s="12">
        <v>1262182.2088200001</v>
      </c>
      <c r="K32" s="12">
        <v>2186586.7875100002</v>
      </c>
      <c r="L32" s="13">
        <f t="shared" si="4"/>
        <v>73.238599960477629</v>
      </c>
      <c r="M32" s="13">
        <f t="shared" si="5"/>
        <v>0.98334962964508854</v>
      </c>
    </row>
    <row r="33" spans="1:13" ht="14" x14ac:dyDescent="0.3">
      <c r="A33" s="11" t="s">
        <v>146</v>
      </c>
      <c r="B33" s="12">
        <v>1216084.5846899999</v>
      </c>
      <c r="C33" s="12">
        <v>1200486.9841199999</v>
      </c>
      <c r="D33" s="13">
        <f t="shared" si="0"/>
        <v>-1.282608197354635</v>
      </c>
      <c r="E33" s="13">
        <f t="shared" si="1"/>
        <v>7.3388126688975177</v>
      </c>
      <c r="F33" s="12">
        <v>5203658.44417</v>
      </c>
      <c r="G33" s="12">
        <v>5160696.4945499999</v>
      </c>
      <c r="H33" s="13">
        <f t="shared" si="2"/>
        <v>-0.82561048310411644</v>
      </c>
      <c r="I33" s="13">
        <f t="shared" si="3"/>
        <v>7.1885971189497351</v>
      </c>
      <c r="J33" s="12">
        <v>15454559.422189999</v>
      </c>
      <c r="K33" s="12">
        <v>16160680.828880001</v>
      </c>
      <c r="L33" s="13">
        <f t="shared" si="4"/>
        <v>4.5690167373916637</v>
      </c>
      <c r="M33" s="13">
        <f t="shared" si="5"/>
        <v>7.2677652671579374</v>
      </c>
    </row>
    <row r="34" spans="1:13" ht="14" x14ac:dyDescent="0.3">
      <c r="A34" s="11" t="s">
        <v>147</v>
      </c>
      <c r="B34" s="12">
        <v>882562.10372000001</v>
      </c>
      <c r="C34" s="12">
        <v>848826.57438999997</v>
      </c>
      <c r="D34" s="13">
        <f t="shared" si="0"/>
        <v>-3.8224538746683958</v>
      </c>
      <c r="E34" s="13">
        <f t="shared" si="1"/>
        <v>5.1890435300275843</v>
      </c>
      <c r="F34" s="12">
        <v>3621514.9416100001</v>
      </c>
      <c r="G34" s="12">
        <v>3611119.9273600001</v>
      </c>
      <c r="H34" s="13">
        <f t="shared" si="2"/>
        <v>-0.28703496789602484</v>
      </c>
      <c r="I34" s="13">
        <f t="shared" si="3"/>
        <v>5.0301129573142287</v>
      </c>
      <c r="J34" s="12">
        <v>10645086.13793</v>
      </c>
      <c r="K34" s="12">
        <v>11320754.17839</v>
      </c>
      <c r="L34" s="13">
        <f t="shared" si="4"/>
        <v>6.3472294324843057</v>
      </c>
      <c r="M34" s="13">
        <f t="shared" si="5"/>
        <v>5.0911582802070612</v>
      </c>
    </row>
    <row r="35" spans="1:13" ht="14" x14ac:dyDescent="0.3">
      <c r="A35" s="11" t="s">
        <v>148</v>
      </c>
      <c r="B35" s="12">
        <v>997152.56585999997</v>
      </c>
      <c r="C35" s="12">
        <v>919373.33149000001</v>
      </c>
      <c r="D35" s="13">
        <f t="shared" si="0"/>
        <v>-7.800133804290903</v>
      </c>
      <c r="E35" s="13">
        <f t="shared" si="1"/>
        <v>5.6203097091729006</v>
      </c>
      <c r="F35" s="12">
        <v>4271940.8692500005</v>
      </c>
      <c r="G35" s="12">
        <v>3923010.62549</v>
      </c>
      <c r="H35" s="13">
        <f t="shared" si="2"/>
        <v>-8.1679558411411257</v>
      </c>
      <c r="I35" s="13">
        <f t="shared" si="3"/>
        <v>5.4645614036377594</v>
      </c>
      <c r="J35" s="12">
        <v>13349904.01114</v>
      </c>
      <c r="K35" s="12">
        <v>12117732.004079999</v>
      </c>
      <c r="L35" s="13">
        <f t="shared" si="4"/>
        <v>-9.2298192259045369</v>
      </c>
      <c r="M35" s="13">
        <f t="shared" si="5"/>
        <v>5.4495743532411733</v>
      </c>
    </row>
    <row r="36" spans="1:13" ht="14" x14ac:dyDescent="0.3">
      <c r="A36" s="11" t="s">
        <v>149</v>
      </c>
      <c r="B36" s="12">
        <v>1063435.8855300001</v>
      </c>
      <c r="C36" s="12">
        <v>1208222.05691</v>
      </c>
      <c r="D36" s="13">
        <f t="shared" si="0"/>
        <v>13.614941281376897</v>
      </c>
      <c r="E36" s="13">
        <f t="shared" si="1"/>
        <v>7.3860986877690253</v>
      </c>
      <c r="F36" s="12">
        <v>4613658.6464799996</v>
      </c>
      <c r="G36" s="12">
        <v>5169203.2919199998</v>
      </c>
      <c r="H36" s="13">
        <f t="shared" si="2"/>
        <v>12.041303616249417</v>
      </c>
      <c r="I36" s="13">
        <f t="shared" si="3"/>
        <v>7.2004466704841157</v>
      </c>
      <c r="J36" s="12">
        <v>17997764.618590001</v>
      </c>
      <c r="K36" s="12">
        <v>15415156.640690001</v>
      </c>
      <c r="L36" s="13">
        <f t="shared" si="4"/>
        <v>-14.349604146019383</v>
      </c>
      <c r="M36" s="13">
        <f t="shared" si="5"/>
        <v>6.9324888726714731</v>
      </c>
    </row>
    <row r="37" spans="1:13" ht="14" x14ac:dyDescent="0.3">
      <c r="A37" s="14" t="s">
        <v>150</v>
      </c>
      <c r="B37" s="12">
        <v>373566.96041</v>
      </c>
      <c r="C37" s="12">
        <v>339191.13086999999</v>
      </c>
      <c r="D37" s="13">
        <f t="shared" si="0"/>
        <v>-9.2020529605379409</v>
      </c>
      <c r="E37" s="13">
        <f t="shared" si="1"/>
        <v>2.0735419886548367</v>
      </c>
      <c r="F37" s="12">
        <v>1526273.4885499999</v>
      </c>
      <c r="G37" s="12">
        <v>1405967.8537000001</v>
      </c>
      <c r="H37" s="13">
        <f t="shared" si="2"/>
        <v>-7.8823117712863722</v>
      </c>
      <c r="I37" s="13">
        <f t="shared" si="3"/>
        <v>1.9584442667995077</v>
      </c>
      <c r="J37" s="12">
        <v>5112854.74926</v>
      </c>
      <c r="K37" s="12">
        <v>4478668.4257500004</v>
      </c>
      <c r="L37" s="13">
        <f t="shared" si="4"/>
        <v>-12.403761784975163</v>
      </c>
      <c r="M37" s="13">
        <f t="shared" si="5"/>
        <v>2.0141422983624762</v>
      </c>
    </row>
    <row r="38" spans="1:13" ht="14" x14ac:dyDescent="0.3">
      <c r="A38" s="11" t="s">
        <v>151</v>
      </c>
      <c r="B38" s="12">
        <v>477350.15331000002</v>
      </c>
      <c r="C38" s="12">
        <v>344289.70279000001</v>
      </c>
      <c r="D38" s="13">
        <f t="shared" si="0"/>
        <v>-27.874810471379085</v>
      </c>
      <c r="E38" s="13">
        <f t="shared" si="1"/>
        <v>2.1047105599885856</v>
      </c>
      <c r="F38" s="12">
        <v>2154043.5137200002</v>
      </c>
      <c r="G38" s="12">
        <v>1818206.08445</v>
      </c>
      <c r="H38" s="13">
        <f t="shared" si="2"/>
        <v>-15.591023446411912</v>
      </c>
      <c r="I38" s="13">
        <f t="shared" si="3"/>
        <v>2.532671904681318</v>
      </c>
      <c r="J38" s="12">
        <v>6197593.9241500003</v>
      </c>
      <c r="K38" s="12">
        <v>7321729.8152900003</v>
      </c>
      <c r="L38" s="13">
        <f t="shared" si="4"/>
        <v>18.13826308883532</v>
      </c>
      <c r="M38" s="13">
        <f t="shared" si="5"/>
        <v>3.2927210314051609</v>
      </c>
    </row>
    <row r="39" spans="1:13" ht="14" x14ac:dyDescent="0.3">
      <c r="A39" s="11" t="s">
        <v>152</v>
      </c>
      <c r="B39" s="12">
        <v>417251.88355999999</v>
      </c>
      <c r="C39" s="12">
        <v>350578.39249</v>
      </c>
      <c r="D39" s="13">
        <f>(C39-B39)/B39*100</f>
        <v>-15.979194749497752</v>
      </c>
      <c r="E39" s="13">
        <f t="shared" si="1"/>
        <v>2.1431545550102857</v>
      </c>
      <c r="F39" s="12">
        <v>1488945.05639</v>
      </c>
      <c r="G39" s="12">
        <v>1340776.7129500001</v>
      </c>
      <c r="H39" s="13">
        <f t="shared" si="2"/>
        <v>-9.9512297518378112</v>
      </c>
      <c r="I39" s="13">
        <f t="shared" si="3"/>
        <v>1.8676362049281303</v>
      </c>
      <c r="J39" s="12">
        <v>4515558.2944099996</v>
      </c>
      <c r="K39" s="12">
        <v>5397121.6041099997</v>
      </c>
      <c r="L39" s="13">
        <f t="shared" si="4"/>
        <v>19.52279767468232</v>
      </c>
      <c r="M39" s="13">
        <f t="shared" si="5"/>
        <v>2.4271881458658098</v>
      </c>
    </row>
    <row r="40" spans="1:13" ht="14" x14ac:dyDescent="0.3">
      <c r="A40" s="11" t="s">
        <v>153</v>
      </c>
      <c r="B40" s="12">
        <v>560363.73762000003</v>
      </c>
      <c r="C40" s="12">
        <v>509535.27476</v>
      </c>
      <c r="D40" s="13">
        <f>(C40-B40)/B40*100</f>
        <v>-9.0706195721873044</v>
      </c>
      <c r="E40" s="13">
        <f t="shared" si="1"/>
        <v>3.1148891900731175</v>
      </c>
      <c r="F40" s="12">
        <v>2324826.2961400002</v>
      </c>
      <c r="G40" s="12">
        <v>2291817.6131600002</v>
      </c>
      <c r="H40" s="13">
        <f t="shared" si="2"/>
        <v>-1.4198343779406506</v>
      </c>
      <c r="I40" s="13">
        <f t="shared" si="3"/>
        <v>3.1923895366679207</v>
      </c>
      <c r="J40" s="12">
        <v>6755291.0398599999</v>
      </c>
      <c r="K40" s="12">
        <v>7134109.01291</v>
      </c>
      <c r="L40" s="13">
        <f t="shared" si="4"/>
        <v>5.6077224625077138</v>
      </c>
      <c r="M40" s="13">
        <f t="shared" si="5"/>
        <v>3.2083443912516794</v>
      </c>
    </row>
    <row r="41" spans="1:13" ht="15.5" x14ac:dyDescent="0.35">
      <c r="A41" s="9" t="s">
        <v>30</v>
      </c>
      <c r="B41" s="8">
        <f>B42</f>
        <v>467161.27383999998</v>
      </c>
      <c r="C41" s="8">
        <f>C42</f>
        <v>467193.19068</v>
      </c>
      <c r="D41" s="10">
        <f t="shared" si="0"/>
        <v>6.8320817215151283E-3</v>
      </c>
      <c r="E41" s="10">
        <f t="shared" si="1"/>
        <v>2.8560437155412863</v>
      </c>
      <c r="F41" s="8">
        <f>F42</f>
        <v>1784260.73762</v>
      </c>
      <c r="G41" s="8">
        <f>G42</f>
        <v>1865074.9227400001</v>
      </c>
      <c r="H41" s="10">
        <f t="shared" si="2"/>
        <v>4.5292811423848809</v>
      </c>
      <c r="I41" s="10">
        <f t="shared" si="3"/>
        <v>2.5979578978134126</v>
      </c>
      <c r="J41" s="8">
        <f>J42</f>
        <v>6011016.29581</v>
      </c>
      <c r="K41" s="8">
        <f>K42</f>
        <v>5825572.79844</v>
      </c>
      <c r="L41" s="10">
        <f t="shared" si="4"/>
        <v>-3.0850606327463135</v>
      </c>
      <c r="M41" s="10">
        <f t="shared" si="5"/>
        <v>2.6198707897343301</v>
      </c>
    </row>
    <row r="42" spans="1:13" ht="14" x14ac:dyDescent="0.3">
      <c r="A42" s="11" t="s">
        <v>154</v>
      </c>
      <c r="B42" s="12">
        <v>467161.27383999998</v>
      </c>
      <c r="C42" s="12">
        <v>467193.19068</v>
      </c>
      <c r="D42" s="13">
        <f t="shared" si="0"/>
        <v>6.8320817215151283E-3</v>
      </c>
      <c r="E42" s="13">
        <f t="shared" si="1"/>
        <v>2.8560437155412863</v>
      </c>
      <c r="F42" s="12">
        <v>1784260.73762</v>
      </c>
      <c r="G42" s="12">
        <v>1865074.9227400001</v>
      </c>
      <c r="H42" s="13">
        <f t="shared" si="2"/>
        <v>4.5292811423848809</v>
      </c>
      <c r="I42" s="13">
        <f t="shared" si="3"/>
        <v>2.5979578978134126</v>
      </c>
      <c r="J42" s="12">
        <v>6011016.29581</v>
      </c>
      <c r="K42" s="12">
        <v>5825572.79844</v>
      </c>
      <c r="L42" s="13">
        <f t="shared" si="4"/>
        <v>-3.0850606327463135</v>
      </c>
      <c r="M42" s="13">
        <f t="shared" si="5"/>
        <v>2.6198707897343301</v>
      </c>
    </row>
    <row r="43" spans="1:13" ht="15.5" x14ac:dyDescent="0.35">
      <c r="A43" s="9" t="s">
        <v>32</v>
      </c>
      <c r="B43" s="8">
        <f>B8+B22+B41</f>
        <v>16803003.625640001</v>
      </c>
      <c r="C43" s="8">
        <f>C8+C22+C41</f>
        <v>16358054.61022</v>
      </c>
      <c r="D43" s="10">
        <f t="shared" si="0"/>
        <v>-2.648032609723689</v>
      </c>
      <c r="E43" s="10">
        <f t="shared" si="1"/>
        <v>100</v>
      </c>
      <c r="F43" s="15">
        <f>F8+F22+F41</f>
        <v>70940701.017679989</v>
      </c>
      <c r="G43" s="15">
        <f>G8+G22+G41</f>
        <v>71790036.486339986</v>
      </c>
      <c r="H43" s="16">
        <f t="shared" si="2"/>
        <v>1.1972470760449967</v>
      </c>
      <c r="I43" s="16">
        <f t="shared" si="3"/>
        <v>100</v>
      </c>
      <c r="J43" s="15">
        <f>J8+J22+J41</f>
        <v>221138214.97164002</v>
      </c>
      <c r="K43" s="15">
        <f>K8+K22+K41</f>
        <v>222361072.96844003</v>
      </c>
      <c r="L43" s="16">
        <f t="shared" si="4"/>
        <v>0.5529835704592404</v>
      </c>
      <c r="M43" s="16">
        <f t="shared" si="5"/>
        <v>100</v>
      </c>
    </row>
    <row r="44" spans="1:13" ht="31" x14ac:dyDescent="0.25">
      <c r="A44" s="139" t="s">
        <v>220</v>
      </c>
      <c r="B44" s="140">
        <f>B45-B43</f>
        <v>2441819.5443600006</v>
      </c>
      <c r="C44" s="140">
        <f>C45-C43</f>
        <v>2912651.794780001</v>
      </c>
      <c r="D44" s="141">
        <f t="shared" si="0"/>
        <v>19.282024812501255</v>
      </c>
      <c r="E44" s="141">
        <f t="shared" ref="E44" si="6">C44/C$45*100</f>
        <v>15.114400757121601</v>
      </c>
      <c r="F44" s="140">
        <f>F45-F43</f>
        <v>9721280.9223200083</v>
      </c>
      <c r="G44" s="140">
        <f>G45-G43</f>
        <v>11083244.828660011</v>
      </c>
      <c r="H44" s="142">
        <f t="shared" si="2"/>
        <v>14.010128060520721</v>
      </c>
      <c r="I44" s="141">
        <f>G44/G$45*100</f>
        <v>13.373725105118956</v>
      </c>
      <c r="J44" s="140">
        <f>J45-J43</f>
        <v>30294804.838359982</v>
      </c>
      <c r="K44" s="140">
        <f>K45-K43</f>
        <v>35287948.956559926</v>
      </c>
      <c r="L44" s="142">
        <f t="shared" si="4"/>
        <v>16.481849428775689</v>
      </c>
      <c r="M44" s="141">
        <f>K44/K$45*100</f>
        <v>13.696131540849407</v>
      </c>
    </row>
    <row r="45" spans="1:13" ht="20" x14ac:dyDescent="0.25">
      <c r="A45" s="143" t="s">
        <v>221</v>
      </c>
      <c r="B45" s="144">
        <v>19244823.170000002</v>
      </c>
      <c r="C45" s="144">
        <v>19270706.405000001</v>
      </c>
      <c r="D45" s="145">
        <f t="shared" si="0"/>
        <v>0.13449453274451365</v>
      </c>
      <c r="E45" s="146">
        <f>C45/C$45*100</f>
        <v>100</v>
      </c>
      <c r="F45" s="144">
        <v>80661981.939999998</v>
      </c>
      <c r="G45" s="144">
        <v>82873281.314999998</v>
      </c>
      <c r="H45" s="145">
        <f t="shared" si="2"/>
        <v>2.7414394263766835</v>
      </c>
      <c r="I45" s="146">
        <f>G45/G$45*100</f>
        <v>100</v>
      </c>
      <c r="J45" s="144">
        <v>251433019.81</v>
      </c>
      <c r="K45" s="144">
        <v>257649021.92499995</v>
      </c>
      <c r="L45" s="145">
        <f t="shared" si="4"/>
        <v>2.4722298287222522</v>
      </c>
      <c r="M45" s="146">
        <f>K45/K$45*100</f>
        <v>100</v>
      </c>
    </row>
    <row r="46" spans="1:13" ht="14.5" x14ac:dyDescent="0.25">
      <c r="C46" s="70"/>
    </row>
    <row r="47" spans="1:13" ht="14.5" x14ac:dyDescent="0.25">
      <c r="C47" s="71"/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" sqref="I5"/>
    </sheetView>
  </sheetViews>
  <sheetFormatPr defaultColWidth="9.089843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J4" sqref="J4"/>
    </sheetView>
  </sheetViews>
  <sheetFormatPr defaultColWidth="9.089843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1" t="s">
        <v>54</v>
      </c>
    </row>
    <row r="14" spans="3:3" ht="12.75" customHeight="1" x14ac:dyDescent="0.25"/>
    <row r="16" spans="3:3" ht="12.75" customHeight="1" x14ac:dyDescent="0.25"/>
    <row r="21" spans="3:3" ht="14" x14ac:dyDescent="0.3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5" sqref="J5"/>
    </sheetView>
  </sheetViews>
  <sheetFormatPr defaultColWidth="9.08984375" defaultRowHeight="12.5" x14ac:dyDescent="0.25"/>
  <cols>
    <col min="4" max="4" width="17.453125" customWidth="1"/>
  </cols>
  <sheetData>
    <row r="1" spans="2:2" ht="14" x14ac:dyDescent="0.3">
      <c r="B1" s="31" t="s">
        <v>14</v>
      </c>
    </row>
    <row r="2" spans="2:2" ht="14" x14ac:dyDescent="0.3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3" sqref="H3"/>
    </sheetView>
  </sheetViews>
  <sheetFormatPr defaultColWidth="9.08984375" defaultRowHeight="12.5" x14ac:dyDescent="0.25"/>
  <cols>
    <col min="4" max="4" width="22.36328125" customWidth="1"/>
    <col min="9" max="9" width="17.90625" customWidth="1"/>
  </cols>
  <sheetData>
    <row r="1" spans="2:2" ht="14" x14ac:dyDescent="0.3">
      <c r="B1" s="31" t="s">
        <v>57</v>
      </c>
    </row>
    <row r="10" spans="2:2" ht="12.75" customHeight="1" x14ac:dyDescent="0.25"/>
    <row r="13" spans="2:2" ht="12.75" customHeight="1" x14ac:dyDescent="0.25"/>
    <row r="18" spans="2:2" ht="14" x14ac:dyDescent="0.3">
      <c r="B18" s="31" t="s">
        <v>58</v>
      </c>
    </row>
    <row r="19" spans="2:2" ht="14" x14ac:dyDescent="0.3">
      <c r="B19" s="31"/>
    </row>
    <row r="20" spans="2:2" ht="14" x14ac:dyDescent="0.3">
      <c r="B20" s="31"/>
    </row>
    <row r="21" spans="2:2" ht="14" x14ac:dyDescent="0.3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4" zoomScale="90" zoomScaleNormal="90" workbookViewId="0">
      <selection activeCell="Q2" sqref="Q2"/>
    </sheetView>
  </sheetViews>
  <sheetFormatPr defaultColWidth="9.08984375" defaultRowHeight="12.5" x14ac:dyDescent="0.25"/>
  <cols>
    <col min="1" max="1" width="7" customWidth="1"/>
    <col min="2" max="2" width="40.36328125" customWidth="1"/>
    <col min="3" max="4" width="11" style="33" bestFit="1" customWidth="1"/>
    <col min="5" max="5" width="12.36328125" style="34" bestFit="1" customWidth="1"/>
    <col min="6" max="6" width="11" style="34" bestFit="1" customWidth="1"/>
    <col min="7" max="7" width="12.36328125" style="34" bestFit="1" customWidth="1"/>
    <col min="8" max="8" width="11.453125" style="34" bestFit="1" customWidth="1"/>
    <col min="9" max="9" width="12.36328125" style="34" bestFit="1" customWidth="1"/>
    <col min="10" max="10" width="12.6328125" style="34" bestFit="1" customWidth="1"/>
    <col min="11" max="11" width="12.36328125" style="34" bestFit="1" customWidth="1"/>
    <col min="12" max="12" width="11" style="34" customWidth="1"/>
    <col min="13" max="13" width="12.36328125" style="34" bestFit="1" customWidth="1"/>
    <col min="14" max="14" width="11" style="34" bestFit="1" customWidth="1"/>
    <col min="15" max="15" width="13.54296875" style="33" bestFit="1" customWidth="1"/>
  </cols>
  <sheetData>
    <row r="1" spans="1:15" ht="16" thickBot="1" x14ac:dyDescent="0.4">
      <c r="A1" s="87"/>
      <c r="B1" s="111" t="s">
        <v>59</v>
      </c>
      <c r="C1" s="112" t="s">
        <v>43</v>
      </c>
      <c r="D1" s="112" t="s">
        <v>44</v>
      </c>
      <c r="E1" s="112" t="s">
        <v>45</v>
      </c>
      <c r="F1" s="112" t="s">
        <v>46</v>
      </c>
      <c r="G1" s="112" t="s">
        <v>47</v>
      </c>
      <c r="H1" s="112" t="s">
        <v>48</v>
      </c>
      <c r="I1" s="112" t="s">
        <v>0</v>
      </c>
      <c r="J1" s="112" t="s">
        <v>60</v>
      </c>
      <c r="K1" s="112" t="s">
        <v>49</v>
      </c>
      <c r="L1" s="112" t="s">
        <v>50</v>
      </c>
      <c r="M1" s="112" t="s">
        <v>51</v>
      </c>
      <c r="N1" s="112" t="s">
        <v>52</v>
      </c>
      <c r="O1" s="113" t="s">
        <v>41</v>
      </c>
    </row>
    <row r="2" spans="1:15" s="36" customFormat="1" ht="15" thickTop="1" thickBot="1" x14ac:dyDescent="0.35">
      <c r="A2" s="88">
        <v>2024</v>
      </c>
      <c r="B2" s="114" t="s">
        <v>2</v>
      </c>
      <c r="C2" s="115">
        <f>C4+C6+C8+C10+C12+C14+C16+C18+C20+C22</f>
        <v>3109524.37322</v>
      </c>
      <c r="D2" s="115">
        <f t="shared" ref="D2:O2" si="0">D4+D6+D8+D10+D12+D14+D16+D18+D20+D22</f>
        <v>3117904.6543700006</v>
      </c>
      <c r="E2" s="115">
        <f t="shared" si="0"/>
        <v>3083023.7557799998</v>
      </c>
      <c r="F2" s="115">
        <f t="shared" si="0"/>
        <v>2612976.32075</v>
      </c>
      <c r="G2" s="115"/>
      <c r="H2" s="115"/>
      <c r="I2" s="115"/>
      <c r="J2" s="115"/>
      <c r="K2" s="115"/>
      <c r="L2" s="115"/>
      <c r="M2" s="115"/>
      <c r="N2" s="115"/>
      <c r="O2" s="115">
        <f t="shared" si="0"/>
        <v>11923429.104119999</v>
      </c>
    </row>
    <row r="3" spans="1:15" ht="14.5" thickTop="1" x14ac:dyDescent="0.3">
      <c r="A3" s="87">
        <v>2023</v>
      </c>
      <c r="B3" s="114" t="s">
        <v>2</v>
      </c>
      <c r="C3" s="115">
        <f>C5+C7+C9+C11+C13+C15+C17+C19+C21+C23</f>
        <v>2858917.5016499995</v>
      </c>
      <c r="D3" s="115">
        <f t="shared" ref="D3:O3" si="1">D5+D7+D9+D11+D13+D15+D17+D19+D21+D23</f>
        <v>2543113.1157299997</v>
      </c>
      <c r="E3" s="115">
        <f t="shared" si="1"/>
        <v>3180630.3338599997</v>
      </c>
      <c r="F3" s="115">
        <f t="shared" si="1"/>
        <v>2551861.4953000005</v>
      </c>
      <c r="G3" s="115">
        <f t="shared" si="1"/>
        <v>2885077.2165800002</v>
      </c>
      <c r="H3" s="115">
        <f t="shared" si="1"/>
        <v>2566452.9051899998</v>
      </c>
      <c r="I3" s="115">
        <f t="shared" si="1"/>
        <v>2771840.2338300003</v>
      </c>
      <c r="J3" s="115">
        <f t="shared" si="1"/>
        <v>2802663.7102399995</v>
      </c>
      <c r="K3" s="115">
        <f t="shared" si="1"/>
        <v>3025639.4454899998</v>
      </c>
      <c r="L3" s="115">
        <f t="shared" si="1"/>
        <v>3218560.3431500001</v>
      </c>
      <c r="M3" s="115">
        <f t="shared" si="1"/>
        <v>3319503.4852299998</v>
      </c>
      <c r="N3" s="115">
        <f t="shared" si="1"/>
        <v>3365555.8927199999</v>
      </c>
      <c r="O3" s="115">
        <f t="shared" si="1"/>
        <v>35089815.678970002</v>
      </c>
    </row>
    <row r="4" spans="1:15" s="36" customFormat="1" ht="14" x14ac:dyDescent="0.3">
      <c r="A4" s="88">
        <v>2024</v>
      </c>
      <c r="B4" s="116" t="s">
        <v>129</v>
      </c>
      <c r="C4" s="117">
        <v>1023904.0308900001</v>
      </c>
      <c r="D4" s="117">
        <v>1048500.27777</v>
      </c>
      <c r="E4" s="117">
        <v>1044348.0427399999</v>
      </c>
      <c r="F4" s="117">
        <v>885631.19206999999</v>
      </c>
      <c r="G4" s="117"/>
      <c r="H4" s="117"/>
      <c r="I4" s="117"/>
      <c r="J4" s="117"/>
      <c r="K4" s="117"/>
      <c r="L4" s="117"/>
      <c r="M4" s="117"/>
      <c r="N4" s="117"/>
      <c r="O4" s="118">
        <v>4002383.5434699999</v>
      </c>
    </row>
    <row r="5" spans="1:15" ht="14" x14ac:dyDescent="0.3">
      <c r="A5" s="87">
        <v>2023</v>
      </c>
      <c r="B5" s="116" t="s">
        <v>129</v>
      </c>
      <c r="C5" s="117">
        <v>981641.59013000003</v>
      </c>
      <c r="D5" s="117">
        <v>822133.35999000003</v>
      </c>
      <c r="E5" s="117">
        <v>1114253.01018</v>
      </c>
      <c r="F5" s="117">
        <v>857103.11020999996</v>
      </c>
      <c r="G5" s="117">
        <v>936772.17902000004</v>
      </c>
      <c r="H5" s="117">
        <v>771917.26075999998</v>
      </c>
      <c r="I5" s="117">
        <v>1085037.4008299999</v>
      </c>
      <c r="J5" s="117">
        <v>1112488.2883599999</v>
      </c>
      <c r="K5" s="117">
        <v>1162309.4901099999</v>
      </c>
      <c r="L5" s="117">
        <v>1185865.3378000001</v>
      </c>
      <c r="M5" s="117">
        <v>1180627.79666</v>
      </c>
      <c r="N5" s="117">
        <v>1116387.0171099999</v>
      </c>
      <c r="O5" s="118">
        <v>12326535.841159999</v>
      </c>
    </row>
    <row r="6" spans="1:15" s="36" customFormat="1" ht="14" x14ac:dyDescent="0.3">
      <c r="A6" s="88">
        <v>2024</v>
      </c>
      <c r="B6" s="116" t="s">
        <v>130</v>
      </c>
      <c r="C6" s="117">
        <v>366220.74051999999</v>
      </c>
      <c r="D6" s="117">
        <v>319235.39356</v>
      </c>
      <c r="E6" s="117">
        <v>276988.75270999997</v>
      </c>
      <c r="F6" s="117">
        <v>211552.27989000001</v>
      </c>
      <c r="G6" s="117"/>
      <c r="H6" s="117"/>
      <c r="I6" s="117"/>
      <c r="J6" s="117"/>
      <c r="K6" s="117"/>
      <c r="L6" s="117"/>
      <c r="M6" s="117"/>
      <c r="N6" s="117"/>
      <c r="O6" s="118">
        <v>1173997.16668</v>
      </c>
    </row>
    <row r="7" spans="1:15" ht="14" x14ac:dyDescent="0.3">
      <c r="A7" s="87">
        <v>2023</v>
      </c>
      <c r="B7" s="116" t="s">
        <v>130</v>
      </c>
      <c r="C7" s="117">
        <v>324176.46178999997</v>
      </c>
      <c r="D7" s="117">
        <v>307939.05497</v>
      </c>
      <c r="E7" s="117">
        <v>306941.33895</v>
      </c>
      <c r="F7" s="117">
        <v>234938.64133000001</v>
      </c>
      <c r="G7" s="117">
        <v>248942.20541</v>
      </c>
      <c r="H7" s="117">
        <v>272479.31365000003</v>
      </c>
      <c r="I7" s="117">
        <v>197102.69247000001</v>
      </c>
      <c r="J7" s="117">
        <v>157582.85154</v>
      </c>
      <c r="K7" s="117">
        <v>244150.50528000001</v>
      </c>
      <c r="L7" s="117">
        <v>313158.03201999998</v>
      </c>
      <c r="M7" s="117">
        <v>395652.72772999998</v>
      </c>
      <c r="N7" s="117">
        <v>487221.11742999998</v>
      </c>
      <c r="O7" s="118">
        <v>3490284.94257</v>
      </c>
    </row>
    <row r="8" spans="1:15" s="36" customFormat="1" ht="14" x14ac:dyDescent="0.3">
      <c r="A8" s="88">
        <v>2024</v>
      </c>
      <c r="B8" s="116" t="s">
        <v>131</v>
      </c>
      <c r="C8" s="117">
        <v>232277.1691</v>
      </c>
      <c r="D8" s="117">
        <v>234507.80799999999</v>
      </c>
      <c r="E8" s="117">
        <v>240846.37484</v>
      </c>
      <c r="F8" s="117">
        <v>201204.71119</v>
      </c>
      <c r="G8" s="117"/>
      <c r="H8" s="117"/>
      <c r="I8" s="117"/>
      <c r="J8" s="117"/>
      <c r="K8" s="117"/>
      <c r="L8" s="117"/>
      <c r="M8" s="117"/>
      <c r="N8" s="117"/>
      <c r="O8" s="118">
        <v>908836.06313000002</v>
      </c>
    </row>
    <row r="9" spans="1:15" ht="14" x14ac:dyDescent="0.3">
      <c r="A9" s="87">
        <v>2023</v>
      </c>
      <c r="B9" s="116" t="s">
        <v>131</v>
      </c>
      <c r="C9" s="117">
        <v>170441.55046999999</v>
      </c>
      <c r="D9" s="117">
        <v>170592.85925000001</v>
      </c>
      <c r="E9" s="117">
        <v>208485.47463000001</v>
      </c>
      <c r="F9" s="117">
        <v>168426.20799</v>
      </c>
      <c r="G9" s="117">
        <v>185263.85227</v>
      </c>
      <c r="H9" s="117">
        <v>169810.66354000001</v>
      </c>
      <c r="I9" s="117">
        <v>185532.45754</v>
      </c>
      <c r="J9" s="117">
        <v>221574.58264000001</v>
      </c>
      <c r="K9" s="117">
        <v>218653.61679</v>
      </c>
      <c r="L9" s="117">
        <v>238848.17632999999</v>
      </c>
      <c r="M9" s="117">
        <v>230046.24908000001</v>
      </c>
      <c r="N9" s="117">
        <v>239909.06393999999</v>
      </c>
      <c r="O9" s="118">
        <v>2407584.75447</v>
      </c>
    </row>
    <row r="10" spans="1:15" s="36" customFormat="1" ht="14" x14ac:dyDescent="0.3">
      <c r="A10" s="88">
        <v>2024</v>
      </c>
      <c r="B10" s="116" t="s">
        <v>132</v>
      </c>
      <c r="C10" s="117">
        <v>160690.84813</v>
      </c>
      <c r="D10" s="117">
        <v>177921.98069999999</v>
      </c>
      <c r="E10" s="117">
        <v>158532.20967000001</v>
      </c>
      <c r="F10" s="117">
        <v>115159.93871</v>
      </c>
      <c r="G10" s="117"/>
      <c r="H10" s="117"/>
      <c r="I10" s="117"/>
      <c r="J10" s="117"/>
      <c r="K10" s="117"/>
      <c r="L10" s="117"/>
      <c r="M10" s="117"/>
      <c r="N10" s="117"/>
      <c r="O10" s="118">
        <v>612304.97721000004</v>
      </c>
    </row>
    <row r="11" spans="1:15" ht="14" x14ac:dyDescent="0.3">
      <c r="A11" s="87">
        <v>2023</v>
      </c>
      <c r="B11" s="116" t="s">
        <v>132</v>
      </c>
      <c r="C11" s="117">
        <v>127489.76995</v>
      </c>
      <c r="D11" s="117">
        <v>106463.87293</v>
      </c>
      <c r="E11" s="117">
        <v>149165.60537</v>
      </c>
      <c r="F11" s="117">
        <v>108965.90999</v>
      </c>
      <c r="G11" s="117">
        <v>119572.7738</v>
      </c>
      <c r="H11" s="117">
        <v>111229.62955</v>
      </c>
      <c r="I11" s="117">
        <v>101224.41344999999</v>
      </c>
      <c r="J11" s="117">
        <v>115469.13382</v>
      </c>
      <c r="K11" s="117">
        <v>134690.41097999999</v>
      </c>
      <c r="L11" s="117">
        <v>183342.37807000001</v>
      </c>
      <c r="M11" s="117">
        <v>181190.81172</v>
      </c>
      <c r="N11" s="117">
        <v>169137.6262</v>
      </c>
      <c r="O11" s="118">
        <v>1607942.33583</v>
      </c>
    </row>
    <row r="12" spans="1:15" s="36" customFormat="1" ht="14" x14ac:dyDescent="0.3">
      <c r="A12" s="88">
        <v>2024</v>
      </c>
      <c r="B12" s="116" t="s">
        <v>133</v>
      </c>
      <c r="C12" s="117">
        <v>206415.27580999999</v>
      </c>
      <c r="D12" s="117">
        <v>196908.05376000001</v>
      </c>
      <c r="E12" s="117">
        <v>202251.50698999999</v>
      </c>
      <c r="F12" s="117">
        <v>178757.48561999999</v>
      </c>
      <c r="G12" s="117"/>
      <c r="H12" s="117"/>
      <c r="I12" s="117"/>
      <c r="J12" s="117"/>
      <c r="K12" s="117"/>
      <c r="L12" s="117"/>
      <c r="M12" s="117"/>
      <c r="N12" s="117"/>
      <c r="O12" s="118">
        <v>784332.32218000002</v>
      </c>
    </row>
    <row r="13" spans="1:15" ht="14" x14ac:dyDescent="0.3">
      <c r="A13" s="87">
        <v>2023</v>
      </c>
      <c r="B13" s="116" t="s">
        <v>133</v>
      </c>
      <c r="C13" s="117">
        <v>141954.89616</v>
      </c>
      <c r="D13" s="117">
        <v>155574.24458</v>
      </c>
      <c r="E13" s="117">
        <v>155777.83470000001</v>
      </c>
      <c r="F13" s="117">
        <v>124195.91894</v>
      </c>
      <c r="G13" s="117">
        <v>142783.85787000001</v>
      </c>
      <c r="H13" s="117">
        <v>118585.45311</v>
      </c>
      <c r="I13" s="117">
        <v>125970.1995</v>
      </c>
      <c r="J13" s="117">
        <v>91383.503140000001</v>
      </c>
      <c r="K13" s="117">
        <v>151342.42512</v>
      </c>
      <c r="L13" s="117">
        <v>204707.87202000001</v>
      </c>
      <c r="M13" s="117">
        <v>212937.79029999999</v>
      </c>
      <c r="N13" s="117">
        <v>239179.10990000001</v>
      </c>
      <c r="O13" s="118">
        <v>1864393.10534</v>
      </c>
    </row>
    <row r="14" spans="1:15" s="36" customFormat="1" ht="14" x14ac:dyDescent="0.3">
      <c r="A14" s="88">
        <v>2024</v>
      </c>
      <c r="B14" s="116" t="s">
        <v>134</v>
      </c>
      <c r="C14" s="117">
        <v>83462.100699999995</v>
      </c>
      <c r="D14" s="117">
        <v>82778.055030000003</v>
      </c>
      <c r="E14" s="117">
        <v>78751.353940000001</v>
      </c>
      <c r="F14" s="117">
        <v>49292.77031</v>
      </c>
      <c r="G14" s="117"/>
      <c r="H14" s="117"/>
      <c r="I14" s="117"/>
      <c r="J14" s="117"/>
      <c r="K14" s="117"/>
      <c r="L14" s="117"/>
      <c r="M14" s="117"/>
      <c r="N14" s="117"/>
      <c r="O14" s="118">
        <v>294284.27997999999</v>
      </c>
    </row>
    <row r="15" spans="1:15" ht="14" x14ac:dyDescent="0.3">
      <c r="A15" s="87">
        <v>2023</v>
      </c>
      <c r="B15" s="116" t="s">
        <v>134</v>
      </c>
      <c r="C15" s="117">
        <v>119104.41473999999</v>
      </c>
      <c r="D15" s="117">
        <v>81393.866899999994</v>
      </c>
      <c r="E15" s="117">
        <v>91928.388930000001</v>
      </c>
      <c r="F15" s="117">
        <v>84225.148029999997</v>
      </c>
      <c r="G15" s="117">
        <v>103626.08791</v>
      </c>
      <c r="H15" s="117">
        <v>79520.73646</v>
      </c>
      <c r="I15" s="117">
        <v>71697.434299999994</v>
      </c>
      <c r="J15" s="117">
        <v>42495.028660000004</v>
      </c>
      <c r="K15" s="117">
        <v>53857.130770000003</v>
      </c>
      <c r="L15" s="117">
        <v>41785.951780000003</v>
      </c>
      <c r="M15" s="117">
        <v>47730.163439999997</v>
      </c>
      <c r="N15" s="117">
        <v>54046.595079999999</v>
      </c>
      <c r="O15" s="118">
        <v>871410.94700000004</v>
      </c>
    </row>
    <row r="16" spans="1:15" ht="14" x14ac:dyDescent="0.3">
      <c r="A16" s="88">
        <v>2024</v>
      </c>
      <c r="B16" s="116" t="s">
        <v>135</v>
      </c>
      <c r="C16" s="117">
        <v>64406.00015</v>
      </c>
      <c r="D16" s="117">
        <v>76260.280750000005</v>
      </c>
      <c r="E16" s="117">
        <v>83673.392269999997</v>
      </c>
      <c r="F16" s="117">
        <v>67313.538589999996</v>
      </c>
      <c r="G16" s="117"/>
      <c r="H16" s="117"/>
      <c r="I16" s="117"/>
      <c r="J16" s="117"/>
      <c r="K16" s="117"/>
      <c r="L16" s="117"/>
      <c r="M16" s="117"/>
      <c r="N16" s="117"/>
      <c r="O16" s="118">
        <v>291653.21175999998</v>
      </c>
    </row>
    <row r="17" spans="1:15" ht="14" x14ac:dyDescent="0.3">
      <c r="A17" s="87">
        <v>2023</v>
      </c>
      <c r="B17" s="116" t="s">
        <v>135</v>
      </c>
      <c r="C17" s="117">
        <v>86086.110459999996</v>
      </c>
      <c r="D17" s="117">
        <v>64822.363810000003</v>
      </c>
      <c r="E17" s="117">
        <v>71187.896110000001</v>
      </c>
      <c r="F17" s="117">
        <v>58280.474829999999</v>
      </c>
      <c r="G17" s="117">
        <v>94991.992450000005</v>
      </c>
      <c r="H17" s="117">
        <v>80637.588019999996</v>
      </c>
      <c r="I17" s="117">
        <v>91732.632410000006</v>
      </c>
      <c r="J17" s="117">
        <v>83292.168380000003</v>
      </c>
      <c r="K17" s="117">
        <v>80258.621660000004</v>
      </c>
      <c r="L17" s="117">
        <v>75327.552849999993</v>
      </c>
      <c r="M17" s="117">
        <v>68137.909379999997</v>
      </c>
      <c r="N17" s="117">
        <v>67533.291320000004</v>
      </c>
      <c r="O17" s="118">
        <v>922288.60167999996</v>
      </c>
    </row>
    <row r="18" spans="1:15" ht="14" x14ac:dyDescent="0.3">
      <c r="A18" s="88">
        <v>2024</v>
      </c>
      <c r="B18" s="116" t="s">
        <v>136</v>
      </c>
      <c r="C18" s="117">
        <v>13989.347030000001</v>
      </c>
      <c r="D18" s="117">
        <v>17481.629799999999</v>
      </c>
      <c r="E18" s="117">
        <v>17466.657169999999</v>
      </c>
      <c r="F18" s="117">
        <v>14415.68665</v>
      </c>
      <c r="G18" s="117"/>
      <c r="H18" s="117"/>
      <c r="I18" s="117"/>
      <c r="J18" s="117"/>
      <c r="K18" s="117"/>
      <c r="L18" s="117"/>
      <c r="M18" s="117"/>
      <c r="N18" s="117"/>
      <c r="O18" s="118">
        <v>63353.320650000001</v>
      </c>
    </row>
    <row r="19" spans="1:15" ht="14" x14ac:dyDescent="0.3">
      <c r="A19" s="87">
        <v>2023</v>
      </c>
      <c r="B19" s="116" t="s">
        <v>136</v>
      </c>
      <c r="C19" s="117">
        <v>13942.906209999999</v>
      </c>
      <c r="D19" s="117">
        <v>16068.542299999999</v>
      </c>
      <c r="E19" s="117">
        <v>18032.499930000002</v>
      </c>
      <c r="F19" s="117">
        <v>14477.681780000001</v>
      </c>
      <c r="G19" s="117">
        <v>13997.55701</v>
      </c>
      <c r="H19" s="117">
        <v>8514.9922299999998</v>
      </c>
      <c r="I19" s="117">
        <v>7353.5853699999998</v>
      </c>
      <c r="J19" s="117">
        <v>7429.0817399999996</v>
      </c>
      <c r="K19" s="117">
        <v>6531.4781000000003</v>
      </c>
      <c r="L19" s="117">
        <v>7631.6759300000003</v>
      </c>
      <c r="M19" s="117">
        <v>9334.0265299999992</v>
      </c>
      <c r="N19" s="117">
        <v>11761.51539</v>
      </c>
      <c r="O19" s="118">
        <v>135075.54251999999</v>
      </c>
    </row>
    <row r="20" spans="1:15" ht="14" x14ac:dyDescent="0.3">
      <c r="A20" s="88">
        <v>2024</v>
      </c>
      <c r="B20" s="116" t="s">
        <v>137</v>
      </c>
      <c r="C20" s="119">
        <v>356318.34281</v>
      </c>
      <c r="D20" s="119">
        <v>311584.42430000001</v>
      </c>
      <c r="E20" s="119">
        <v>302095.99433000002</v>
      </c>
      <c r="F20" s="119">
        <v>303644.67128000001</v>
      </c>
      <c r="G20" s="119"/>
      <c r="H20" s="117"/>
      <c r="I20" s="117"/>
      <c r="J20" s="117"/>
      <c r="K20" s="117"/>
      <c r="L20" s="117"/>
      <c r="M20" s="117"/>
      <c r="N20" s="117"/>
      <c r="O20" s="118">
        <v>1273643.4327199999</v>
      </c>
    </row>
    <row r="21" spans="1:15" ht="14" x14ac:dyDescent="0.3">
      <c r="A21" s="87">
        <v>2023</v>
      </c>
      <c r="B21" s="116" t="s">
        <v>137</v>
      </c>
      <c r="C21" s="117">
        <v>270948.65119</v>
      </c>
      <c r="D21" s="117">
        <v>242539.37667</v>
      </c>
      <c r="E21" s="117">
        <v>306367.79639999999</v>
      </c>
      <c r="F21" s="117">
        <v>274546.70837000001</v>
      </c>
      <c r="G21" s="117">
        <v>310016.05894999998</v>
      </c>
      <c r="H21" s="117">
        <v>289588.08308000001</v>
      </c>
      <c r="I21" s="117">
        <v>299245.19647000002</v>
      </c>
      <c r="J21" s="117">
        <v>293762.87426999997</v>
      </c>
      <c r="K21" s="117">
        <v>294295.36132000003</v>
      </c>
      <c r="L21" s="117">
        <v>291710.90834999998</v>
      </c>
      <c r="M21" s="117">
        <v>306943.13406000001</v>
      </c>
      <c r="N21" s="117">
        <v>305794.31200999999</v>
      </c>
      <c r="O21" s="118">
        <v>3485758.4611399998</v>
      </c>
    </row>
    <row r="22" spans="1:15" ht="14" x14ac:dyDescent="0.3">
      <c r="A22" s="88">
        <v>2024</v>
      </c>
      <c r="B22" s="116" t="s">
        <v>138</v>
      </c>
      <c r="C22" s="119">
        <v>601840.51807999995</v>
      </c>
      <c r="D22" s="119">
        <v>652726.75069999998</v>
      </c>
      <c r="E22" s="119">
        <v>678069.47112</v>
      </c>
      <c r="F22" s="119">
        <v>586004.04643999995</v>
      </c>
      <c r="G22" s="119"/>
      <c r="H22" s="117"/>
      <c r="I22" s="117"/>
      <c r="J22" s="117"/>
      <c r="K22" s="117"/>
      <c r="L22" s="117"/>
      <c r="M22" s="117"/>
      <c r="N22" s="117"/>
      <c r="O22" s="118">
        <v>2518640.7863400001</v>
      </c>
    </row>
    <row r="23" spans="1:15" ht="14" x14ac:dyDescent="0.3">
      <c r="A23" s="87">
        <v>2023</v>
      </c>
      <c r="B23" s="116" t="s">
        <v>138</v>
      </c>
      <c r="C23" s="117">
        <v>623131.15055000002</v>
      </c>
      <c r="D23" s="119">
        <v>575585.57432999997</v>
      </c>
      <c r="E23" s="117">
        <v>758490.48866000003</v>
      </c>
      <c r="F23" s="117">
        <v>626701.69383</v>
      </c>
      <c r="G23" s="117">
        <v>729110.65188999998</v>
      </c>
      <c r="H23" s="117">
        <v>664169.18478999997</v>
      </c>
      <c r="I23" s="117">
        <v>606944.22149000003</v>
      </c>
      <c r="J23" s="117">
        <v>677186.19768999994</v>
      </c>
      <c r="K23" s="117">
        <v>679550.40535999998</v>
      </c>
      <c r="L23" s="117">
        <v>676182.45799999998</v>
      </c>
      <c r="M23" s="117">
        <v>686902.87633</v>
      </c>
      <c r="N23" s="117">
        <v>674586.24433999998</v>
      </c>
      <c r="O23" s="118">
        <v>7978541.14726</v>
      </c>
    </row>
    <row r="24" spans="1:15" ht="14" x14ac:dyDescent="0.3">
      <c r="A24" s="88">
        <v>2024</v>
      </c>
      <c r="B24" s="114" t="s">
        <v>14</v>
      </c>
      <c r="C24" s="120">
        <f t="shared" ref="C24:F25" si="2">C26+C28+C30+C32+C34+C36+C38+C40+C42+C44+C46+C48+C50+C52+C54</f>
        <v>13618391.479669999</v>
      </c>
      <c r="D24" s="120">
        <f t="shared" si="2"/>
        <v>14895202.429949999</v>
      </c>
      <c r="E24" s="120">
        <f t="shared" si="2"/>
        <v>16210053.451069998</v>
      </c>
      <c r="F24" s="120">
        <f t="shared" si="2"/>
        <v>13277885.098789999</v>
      </c>
      <c r="G24" s="120"/>
      <c r="H24" s="120"/>
      <c r="I24" s="120"/>
      <c r="J24" s="120"/>
      <c r="K24" s="120"/>
      <c r="L24" s="120"/>
      <c r="M24" s="120"/>
      <c r="N24" s="120"/>
      <c r="O24" s="120">
        <f>O26+O28+O30+O32+O34+O36+O38+O40+O42+O44+O46+O48+O50+O52+O54</f>
        <v>58001532.459479995</v>
      </c>
    </row>
    <row r="25" spans="1:15" ht="14" x14ac:dyDescent="0.3">
      <c r="A25" s="87">
        <v>2023</v>
      </c>
      <c r="B25" s="114" t="s">
        <v>14</v>
      </c>
      <c r="C25" s="120">
        <f t="shared" si="2"/>
        <v>13607660.190880001</v>
      </c>
      <c r="D25" s="120">
        <f t="shared" si="2"/>
        <v>13455482.209879996</v>
      </c>
      <c r="E25" s="120">
        <f t="shared" si="2"/>
        <v>17174794.57626</v>
      </c>
      <c r="F25" s="120">
        <f t="shared" si="2"/>
        <v>13783980.8565</v>
      </c>
      <c r="G25" s="120">
        <f t="shared" ref="G25:N25" si="3">G27+G29+G31+G33+G35+G37+G39+G41+G43+G45+G47+G49+G51+G53+G55</f>
        <v>15339391.470189996</v>
      </c>
      <c r="H25" s="120">
        <f t="shared" si="3"/>
        <v>14879777.819180001</v>
      </c>
      <c r="I25" s="120">
        <f t="shared" si="3"/>
        <v>13987163.25867</v>
      </c>
      <c r="J25" s="120">
        <f t="shared" si="3"/>
        <v>15149581.384649998</v>
      </c>
      <c r="K25" s="120">
        <f t="shared" si="3"/>
        <v>15634595.893649995</v>
      </c>
      <c r="L25" s="120">
        <f t="shared" si="3"/>
        <v>15771394.32605</v>
      </c>
      <c r="M25" s="120">
        <f t="shared" si="3"/>
        <v>16124386.861450002</v>
      </c>
      <c r="N25" s="120">
        <f t="shared" si="3"/>
        <v>15768954.360129999</v>
      </c>
      <c r="O25" s="120">
        <f>O27+O29+O31+O33+O35+O37+O39+O41+O43+O45+O47+O49+O51+O53+O55</f>
        <v>180677163.20749</v>
      </c>
    </row>
    <row r="26" spans="1:15" ht="14" x14ac:dyDescent="0.3">
      <c r="A26" s="88">
        <v>2024</v>
      </c>
      <c r="B26" s="116" t="s">
        <v>139</v>
      </c>
      <c r="C26" s="117">
        <v>784741.40474000003</v>
      </c>
      <c r="D26" s="117">
        <v>810926.68928000005</v>
      </c>
      <c r="E26" s="117">
        <v>816935.97901999997</v>
      </c>
      <c r="F26" s="117">
        <v>700029.79795000004</v>
      </c>
      <c r="G26" s="117"/>
      <c r="H26" s="117"/>
      <c r="I26" s="117"/>
      <c r="J26" s="117"/>
      <c r="K26" s="117"/>
      <c r="L26" s="117"/>
      <c r="M26" s="117"/>
      <c r="N26" s="117"/>
      <c r="O26" s="118">
        <v>3112633.8709900002</v>
      </c>
    </row>
    <row r="27" spans="1:15" ht="14" x14ac:dyDescent="0.3">
      <c r="A27" s="87">
        <v>2023</v>
      </c>
      <c r="B27" s="116" t="s">
        <v>139</v>
      </c>
      <c r="C27" s="117">
        <v>815704.76081000001</v>
      </c>
      <c r="D27" s="117">
        <v>714481.91289000004</v>
      </c>
      <c r="E27" s="117">
        <v>899959.10395999998</v>
      </c>
      <c r="F27" s="117">
        <v>756466.32071</v>
      </c>
      <c r="G27" s="117">
        <v>846704.64538999996</v>
      </c>
      <c r="H27" s="117">
        <v>768961.32241000002</v>
      </c>
      <c r="I27" s="117">
        <v>694231.58323999995</v>
      </c>
      <c r="J27" s="117">
        <v>781575.67104000004</v>
      </c>
      <c r="K27" s="117">
        <v>870428.07551</v>
      </c>
      <c r="L27" s="117">
        <v>839519.91379000002</v>
      </c>
      <c r="M27" s="117">
        <v>801167.52109000005</v>
      </c>
      <c r="N27" s="117">
        <v>763164.74380000005</v>
      </c>
      <c r="O27" s="118">
        <v>9552365.5746400002</v>
      </c>
    </row>
    <row r="28" spans="1:15" ht="14" x14ac:dyDescent="0.3">
      <c r="A28" s="88">
        <v>2024</v>
      </c>
      <c r="B28" s="116" t="s">
        <v>140</v>
      </c>
      <c r="C28" s="117">
        <v>120359.02724</v>
      </c>
      <c r="D28" s="117">
        <v>143004.55347000001</v>
      </c>
      <c r="E28" s="117">
        <v>145930.57827999999</v>
      </c>
      <c r="F28" s="117">
        <v>105822.81885</v>
      </c>
      <c r="G28" s="117"/>
      <c r="H28" s="117"/>
      <c r="I28" s="117"/>
      <c r="J28" s="117"/>
      <c r="K28" s="117"/>
      <c r="L28" s="117"/>
      <c r="M28" s="117"/>
      <c r="N28" s="117"/>
      <c r="O28" s="118">
        <v>515116.97784000001</v>
      </c>
    </row>
    <row r="29" spans="1:15" ht="14" x14ac:dyDescent="0.3">
      <c r="A29" s="87">
        <v>2023</v>
      </c>
      <c r="B29" s="116" t="s">
        <v>140</v>
      </c>
      <c r="C29" s="117">
        <v>177671.04209999999</v>
      </c>
      <c r="D29" s="117">
        <v>171428.40753999999</v>
      </c>
      <c r="E29" s="117">
        <v>219446.72381</v>
      </c>
      <c r="F29" s="117">
        <v>145812.13454</v>
      </c>
      <c r="G29" s="117">
        <v>149247.91656000001</v>
      </c>
      <c r="H29" s="117">
        <v>160214.95900999999</v>
      </c>
      <c r="I29" s="117">
        <v>134405.81017000001</v>
      </c>
      <c r="J29" s="117">
        <v>167523.91579</v>
      </c>
      <c r="K29" s="117">
        <v>158955.91428</v>
      </c>
      <c r="L29" s="117">
        <v>134586.52721</v>
      </c>
      <c r="M29" s="117">
        <v>123853.01371</v>
      </c>
      <c r="N29" s="117">
        <v>115761.02525000001</v>
      </c>
      <c r="O29" s="118">
        <v>1858907.3899699999</v>
      </c>
    </row>
    <row r="30" spans="1:15" s="36" customFormat="1" ht="14" x14ac:dyDescent="0.3">
      <c r="A30" s="88">
        <v>2024</v>
      </c>
      <c r="B30" s="116" t="s">
        <v>141</v>
      </c>
      <c r="C30" s="117">
        <v>238993.44304000001</v>
      </c>
      <c r="D30" s="117">
        <v>260298.67955</v>
      </c>
      <c r="E30" s="117">
        <v>247096.75395000001</v>
      </c>
      <c r="F30" s="117">
        <v>190708.75943000001</v>
      </c>
      <c r="G30" s="117"/>
      <c r="H30" s="117"/>
      <c r="I30" s="117"/>
      <c r="J30" s="117"/>
      <c r="K30" s="117"/>
      <c r="L30" s="117"/>
      <c r="M30" s="117"/>
      <c r="N30" s="117"/>
      <c r="O30" s="118">
        <v>937097.63596999994</v>
      </c>
    </row>
    <row r="31" spans="1:15" ht="14" x14ac:dyDescent="0.3">
      <c r="A31" s="87">
        <v>2023</v>
      </c>
      <c r="B31" s="116" t="s">
        <v>141</v>
      </c>
      <c r="C31" s="117">
        <v>209097.58167000001</v>
      </c>
      <c r="D31" s="117">
        <v>131054.02546</v>
      </c>
      <c r="E31" s="117">
        <v>262162.33821000002</v>
      </c>
      <c r="F31" s="117">
        <v>216365.99752999999</v>
      </c>
      <c r="G31" s="117">
        <v>233538.61155999999</v>
      </c>
      <c r="H31" s="117">
        <v>225469.65090000001</v>
      </c>
      <c r="I31" s="117">
        <v>187517.20712000001</v>
      </c>
      <c r="J31" s="117">
        <v>233922.95730000001</v>
      </c>
      <c r="K31" s="117">
        <v>255929.77212000001</v>
      </c>
      <c r="L31" s="117">
        <v>274630.67119999998</v>
      </c>
      <c r="M31" s="117">
        <v>266913.59096</v>
      </c>
      <c r="N31" s="117">
        <v>255496.77338</v>
      </c>
      <c r="O31" s="118">
        <v>2752099.17741</v>
      </c>
    </row>
    <row r="32" spans="1:15" ht="14" x14ac:dyDescent="0.3">
      <c r="A32" s="88">
        <v>2024</v>
      </c>
      <c r="B32" s="116" t="s">
        <v>142</v>
      </c>
      <c r="C32" s="119">
        <v>2361519.6480100001</v>
      </c>
      <c r="D32" s="119">
        <v>2617110.1514099999</v>
      </c>
      <c r="E32" s="119">
        <v>3059514.5565499999</v>
      </c>
      <c r="F32" s="119">
        <v>2503132.4347999999</v>
      </c>
      <c r="G32" s="119"/>
      <c r="H32" s="119"/>
      <c r="I32" s="119"/>
      <c r="J32" s="119"/>
      <c r="K32" s="119"/>
      <c r="L32" s="119"/>
      <c r="M32" s="119"/>
      <c r="N32" s="119"/>
      <c r="O32" s="118">
        <v>10541276.79077</v>
      </c>
    </row>
    <row r="33" spans="1:15" ht="14" x14ac:dyDescent="0.3">
      <c r="A33" s="87">
        <v>2023</v>
      </c>
      <c r="B33" s="116" t="s">
        <v>142</v>
      </c>
      <c r="C33" s="117">
        <v>2300405.3263500002</v>
      </c>
      <c r="D33" s="117">
        <v>2262999.6688999999</v>
      </c>
      <c r="E33" s="117">
        <v>2881669.3517700001</v>
      </c>
      <c r="F33" s="119">
        <v>2382891.7281399998</v>
      </c>
      <c r="G33" s="119">
        <v>2440280.7577200001</v>
      </c>
      <c r="H33" s="119">
        <v>2385192.4225099999</v>
      </c>
      <c r="I33" s="119">
        <v>2173835.10519</v>
      </c>
      <c r="J33" s="119">
        <v>2660095.1122900001</v>
      </c>
      <c r="K33" s="119">
        <v>2774955.3579299999</v>
      </c>
      <c r="L33" s="119">
        <v>2685820.3605800001</v>
      </c>
      <c r="M33" s="119">
        <v>2850851.1080800002</v>
      </c>
      <c r="N33" s="119">
        <v>2708649.6778899999</v>
      </c>
      <c r="O33" s="118">
        <v>30507645.97735</v>
      </c>
    </row>
    <row r="34" spans="1:15" ht="14" x14ac:dyDescent="0.3">
      <c r="A34" s="88">
        <v>2024</v>
      </c>
      <c r="B34" s="116" t="s">
        <v>143</v>
      </c>
      <c r="C34" s="117">
        <v>1419384.8632</v>
      </c>
      <c r="D34" s="117">
        <v>1500616.30752</v>
      </c>
      <c r="E34" s="117">
        <v>1615547.27999</v>
      </c>
      <c r="F34" s="117">
        <v>1230721.1166099999</v>
      </c>
      <c r="G34" s="117"/>
      <c r="H34" s="117"/>
      <c r="I34" s="117"/>
      <c r="J34" s="117"/>
      <c r="K34" s="117"/>
      <c r="L34" s="117"/>
      <c r="M34" s="117"/>
      <c r="N34" s="117"/>
      <c r="O34" s="118">
        <v>5766269.5673200004</v>
      </c>
    </row>
    <row r="35" spans="1:15" ht="14" x14ac:dyDescent="0.3">
      <c r="A35" s="87">
        <v>2023</v>
      </c>
      <c r="B35" s="116" t="s">
        <v>143</v>
      </c>
      <c r="C35" s="117">
        <v>1623638.1189300001</v>
      </c>
      <c r="D35" s="117">
        <v>1576637.92668</v>
      </c>
      <c r="E35" s="117">
        <v>1989771.20052</v>
      </c>
      <c r="F35" s="117">
        <v>1496665.1939300001</v>
      </c>
      <c r="G35" s="117">
        <v>1647342.13696</v>
      </c>
      <c r="H35" s="117">
        <v>1651347.9883099999</v>
      </c>
      <c r="I35" s="117">
        <v>1549860.7498900001</v>
      </c>
      <c r="J35" s="117">
        <v>1668300.1639400001</v>
      </c>
      <c r="K35" s="117">
        <v>1669095.6875799999</v>
      </c>
      <c r="L35" s="117">
        <v>1493074.38659</v>
      </c>
      <c r="M35" s="117">
        <v>1428895.5891499999</v>
      </c>
      <c r="N35" s="117">
        <v>1450484.9360700001</v>
      </c>
      <c r="O35" s="118">
        <v>19245114.07855</v>
      </c>
    </row>
    <row r="36" spans="1:15" ht="14" x14ac:dyDescent="0.3">
      <c r="A36" s="88">
        <v>2024</v>
      </c>
      <c r="B36" s="116" t="s">
        <v>144</v>
      </c>
      <c r="C36" s="117">
        <v>2777521.7468099999</v>
      </c>
      <c r="D36" s="117">
        <v>3128635.0036599999</v>
      </c>
      <c r="E36" s="117">
        <v>3223320.25171</v>
      </c>
      <c r="F36" s="117">
        <v>2746099.3916699998</v>
      </c>
      <c r="G36" s="117"/>
      <c r="H36" s="117"/>
      <c r="I36" s="117"/>
      <c r="J36" s="117"/>
      <c r="K36" s="117"/>
      <c r="L36" s="117"/>
      <c r="M36" s="117"/>
      <c r="N36" s="117"/>
      <c r="O36" s="118">
        <v>11875576.393850001</v>
      </c>
    </row>
    <row r="37" spans="1:15" ht="14" x14ac:dyDescent="0.3">
      <c r="A37" s="87">
        <v>2023</v>
      </c>
      <c r="B37" s="116" t="s">
        <v>144</v>
      </c>
      <c r="C37" s="117">
        <v>2711692.4749500002</v>
      </c>
      <c r="D37" s="117">
        <v>2610306.6373399999</v>
      </c>
      <c r="E37" s="117">
        <v>3284632.1357999998</v>
      </c>
      <c r="F37" s="117">
        <v>2690023.9138199999</v>
      </c>
      <c r="G37" s="117">
        <v>3025830.7464700001</v>
      </c>
      <c r="H37" s="117">
        <v>2985747.99927</v>
      </c>
      <c r="I37" s="117">
        <v>2722766.7790299999</v>
      </c>
      <c r="J37" s="117">
        <v>2725317.7049099999</v>
      </c>
      <c r="K37" s="117">
        <v>2818531.30975</v>
      </c>
      <c r="L37" s="117">
        <v>3078161.2843399998</v>
      </c>
      <c r="M37" s="117">
        <v>3167183.4286199999</v>
      </c>
      <c r="N37" s="117">
        <v>3170924.71324</v>
      </c>
      <c r="O37" s="118">
        <v>34991119.12754</v>
      </c>
    </row>
    <row r="38" spans="1:15" ht="14" x14ac:dyDescent="0.3">
      <c r="A38" s="88">
        <v>2024</v>
      </c>
      <c r="B38" s="116" t="s">
        <v>145</v>
      </c>
      <c r="C38" s="117">
        <v>167284.17989999999</v>
      </c>
      <c r="D38" s="117">
        <v>141289.65002</v>
      </c>
      <c r="E38" s="117">
        <v>143321.45757999999</v>
      </c>
      <c r="F38" s="117">
        <v>80867.331659999996</v>
      </c>
      <c r="G38" s="117"/>
      <c r="H38" s="117"/>
      <c r="I38" s="117"/>
      <c r="J38" s="117"/>
      <c r="K38" s="117"/>
      <c r="L38" s="117"/>
      <c r="M38" s="117"/>
      <c r="N38" s="117"/>
      <c r="O38" s="118">
        <v>532762.61916</v>
      </c>
    </row>
    <row r="39" spans="1:15" ht="14" x14ac:dyDescent="0.3">
      <c r="A39" s="87">
        <v>2023</v>
      </c>
      <c r="B39" s="116" t="s">
        <v>145</v>
      </c>
      <c r="C39" s="117">
        <v>20511.080989999999</v>
      </c>
      <c r="D39" s="117">
        <v>48988.009310000001</v>
      </c>
      <c r="E39" s="117">
        <v>108585.76742</v>
      </c>
      <c r="F39" s="117">
        <v>107987.69313</v>
      </c>
      <c r="G39" s="117">
        <v>203809.47146</v>
      </c>
      <c r="H39" s="117">
        <v>185343.29347</v>
      </c>
      <c r="I39" s="117">
        <v>202576.08718999999</v>
      </c>
      <c r="J39" s="117">
        <v>304348.46383999998</v>
      </c>
      <c r="K39" s="117">
        <v>179322.18877000001</v>
      </c>
      <c r="L39" s="117">
        <v>96963.818669999993</v>
      </c>
      <c r="M39" s="117">
        <v>259258.75424000001</v>
      </c>
      <c r="N39" s="117">
        <v>222202.09070999999</v>
      </c>
      <c r="O39" s="118">
        <v>1939896.7191999999</v>
      </c>
    </row>
    <row r="40" spans="1:15" ht="14" x14ac:dyDescent="0.3">
      <c r="A40" s="88">
        <v>2024</v>
      </c>
      <c r="B40" s="116" t="s">
        <v>146</v>
      </c>
      <c r="C40" s="117">
        <v>1208785.26245</v>
      </c>
      <c r="D40" s="117">
        <v>1287649.4661399999</v>
      </c>
      <c r="E40" s="117">
        <v>1463774.7818400001</v>
      </c>
      <c r="F40" s="117">
        <v>1200486.9841199999</v>
      </c>
      <c r="G40" s="117"/>
      <c r="H40" s="117"/>
      <c r="I40" s="117"/>
      <c r="J40" s="117"/>
      <c r="K40" s="117"/>
      <c r="L40" s="117"/>
      <c r="M40" s="117"/>
      <c r="N40" s="117"/>
      <c r="O40" s="118">
        <v>5160696.4945499999</v>
      </c>
    </row>
    <row r="41" spans="1:15" ht="14" x14ac:dyDescent="0.3">
      <c r="A41" s="87">
        <v>2023</v>
      </c>
      <c r="B41" s="116" t="s">
        <v>146</v>
      </c>
      <c r="C41" s="117">
        <v>1173368.7399299999</v>
      </c>
      <c r="D41" s="117">
        <v>1303073.97896</v>
      </c>
      <c r="E41" s="117">
        <v>1511131.14059</v>
      </c>
      <c r="F41" s="117">
        <v>1216084.5846899999</v>
      </c>
      <c r="G41" s="117">
        <v>1379703.2011800001</v>
      </c>
      <c r="H41" s="117">
        <v>1337226.6689299999</v>
      </c>
      <c r="I41" s="117">
        <v>1262290.9687099999</v>
      </c>
      <c r="J41" s="117">
        <v>1397621.0065599999</v>
      </c>
      <c r="K41" s="117">
        <v>1397165.03241</v>
      </c>
      <c r="L41" s="117">
        <v>1409336.48801</v>
      </c>
      <c r="M41" s="117">
        <v>1384557.8399</v>
      </c>
      <c r="N41" s="117">
        <v>1432083.1286299999</v>
      </c>
      <c r="O41" s="118">
        <v>16203642.7785</v>
      </c>
    </row>
    <row r="42" spans="1:15" ht="14" x14ac:dyDescent="0.3">
      <c r="A42" s="88">
        <v>2024</v>
      </c>
      <c r="B42" s="116" t="s">
        <v>147</v>
      </c>
      <c r="C42" s="117">
        <v>823760.28636999999</v>
      </c>
      <c r="D42" s="117">
        <v>910861.19172</v>
      </c>
      <c r="E42" s="117">
        <v>1027671.87488</v>
      </c>
      <c r="F42" s="117">
        <v>848826.57438999997</v>
      </c>
      <c r="G42" s="117"/>
      <c r="H42" s="117"/>
      <c r="I42" s="117"/>
      <c r="J42" s="117"/>
      <c r="K42" s="117"/>
      <c r="L42" s="117"/>
      <c r="M42" s="117"/>
      <c r="N42" s="117"/>
      <c r="O42" s="118">
        <v>3611119.9273600001</v>
      </c>
    </row>
    <row r="43" spans="1:15" ht="14" x14ac:dyDescent="0.3">
      <c r="A43" s="87">
        <v>2023</v>
      </c>
      <c r="B43" s="116" t="s">
        <v>147</v>
      </c>
      <c r="C43" s="117">
        <v>841061.11589000002</v>
      </c>
      <c r="D43" s="117">
        <v>847873.13615999999</v>
      </c>
      <c r="E43" s="117">
        <v>1050018.5858400001</v>
      </c>
      <c r="F43" s="117">
        <v>882562.10372000001</v>
      </c>
      <c r="G43" s="117">
        <v>922034.98777999997</v>
      </c>
      <c r="H43" s="117">
        <v>975657.33415999997</v>
      </c>
      <c r="I43" s="117">
        <v>831349.74184999999</v>
      </c>
      <c r="J43" s="117">
        <v>972053.59170999995</v>
      </c>
      <c r="K43" s="117">
        <v>1006355.78834</v>
      </c>
      <c r="L43" s="117">
        <v>995318.67423</v>
      </c>
      <c r="M43" s="117">
        <v>1016318.9222800001</v>
      </c>
      <c r="N43" s="117">
        <v>990545.21068000002</v>
      </c>
      <c r="O43" s="118">
        <v>11331149.192639999</v>
      </c>
    </row>
    <row r="44" spans="1:15" ht="14" x14ac:dyDescent="0.3">
      <c r="A44" s="88">
        <v>2024</v>
      </c>
      <c r="B44" s="116" t="s">
        <v>148</v>
      </c>
      <c r="C44" s="117">
        <v>938974.26870999997</v>
      </c>
      <c r="D44" s="117">
        <v>984265.54547000001</v>
      </c>
      <c r="E44" s="117">
        <v>1080397.47982</v>
      </c>
      <c r="F44" s="117">
        <v>919373.33149000001</v>
      </c>
      <c r="G44" s="117"/>
      <c r="H44" s="117"/>
      <c r="I44" s="117"/>
      <c r="J44" s="117"/>
      <c r="K44" s="117"/>
      <c r="L44" s="117"/>
      <c r="M44" s="117"/>
      <c r="N44" s="117"/>
      <c r="O44" s="118">
        <v>3923010.62549</v>
      </c>
    </row>
    <row r="45" spans="1:15" ht="14" x14ac:dyDescent="0.3">
      <c r="A45" s="87">
        <v>2023</v>
      </c>
      <c r="B45" s="116" t="s">
        <v>148</v>
      </c>
      <c r="C45" s="117">
        <v>1050029.5323600001</v>
      </c>
      <c r="D45" s="117">
        <v>1000649.31146</v>
      </c>
      <c r="E45" s="117">
        <v>1224109.4595699999</v>
      </c>
      <c r="F45" s="117">
        <v>997152.56585999997</v>
      </c>
      <c r="G45" s="117">
        <v>1142773.9772300001</v>
      </c>
      <c r="H45" s="117">
        <v>1088836.5009300001</v>
      </c>
      <c r="I45" s="117">
        <v>987755.19813999999</v>
      </c>
      <c r="J45" s="117">
        <v>1064739.70144</v>
      </c>
      <c r="K45" s="117">
        <v>1015957.19333</v>
      </c>
      <c r="L45" s="117">
        <v>970195.93515000003</v>
      </c>
      <c r="M45" s="117">
        <v>975135.31481000001</v>
      </c>
      <c r="N45" s="117">
        <v>949327.55755999999</v>
      </c>
      <c r="O45" s="118">
        <v>12466662.24784</v>
      </c>
    </row>
    <row r="46" spans="1:15" ht="14" x14ac:dyDescent="0.3">
      <c r="A46" s="88">
        <v>2024</v>
      </c>
      <c r="B46" s="116" t="s">
        <v>149</v>
      </c>
      <c r="C46" s="117">
        <v>1113867.7753399999</v>
      </c>
      <c r="D46" s="117">
        <v>1377402.7365300001</v>
      </c>
      <c r="E46" s="117">
        <v>1469710.7231399999</v>
      </c>
      <c r="F46" s="117">
        <v>1208222.05691</v>
      </c>
      <c r="G46" s="117"/>
      <c r="H46" s="117"/>
      <c r="I46" s="117"/>
      <c r="J46" s="117"/>
      <c r="K46" s="117"/>
      <c r="L46" s="117"/>
      <c r="M46" s="117"/>
      <c r="N46" s="117"/>
      <c r="O46" s="118">
        <v>5169203.2919199998</v>
      </c>
    </row>
    <row r="47" spans="1:15" ht="14" x14ac:dyDescent="0.3">
      <c r="A47" s="87">
        <v>2023</v>
      </c>
      <c r="B47" s="116" t="s">
        <v>149</v>
      </c>
      <c r="C47" s="117">
        <v>1105693.3939499999</v>
      </c>
      <c r="D47" s="117">
        <v>1056019.7089499999</v>
      </c>
      <c r="E47" s="117">
        <v>1388509.65805</v>
      </c>
      <c r="F47" s="117">
        <v>1063435.8855300001</v>
      </c>
      <c r="G47" s="117">
        <v>1249228.7747</v>
      </c>
      <c r="H47" s="117">
        <v>1314429.0674399999</v>
      </c>
      <c r="I47" s="117">
        <v>1145888.21206</v>
      </c>
      <c r="J47" s="117">
        <v>1338819.0747</v>
      </c>
      <c r="K47" s="117">
        <v>1372092.0693399999</v>
      </c>
      <c r="L47" s="117">
        <v>1315265.9968900001</v>
      </c>
      <c r="M47" s="117">
        <v>1162674.1314900001</v>
      </c>
      <c r="N47" s="117">
        <v>1347556.0221500001</v>
      </c>
      <c r="O47" s="118">
        <v>14859611.99525</v>
      </c>
    </row>
    <row r="48" spans="1:15" ht="14" x14ac:dyDescent="0.3">
      <c r="A48" s="88">
        <v>2024</v>
      </c>
      <c r="B48" s="116" t="s">
        <v>150</v>
      </c>
      <c r="C48" s="117">
        <v>325075.98638000002</v>
      </c>
      <c r="D48" s="117">
        <v>352320.70808000001</v>
      </c>
      <c r="E48" s="117">
        <v>389380.02837000001</v>
      </c>
      <c r="F48" s="117">
        <v>339191.13086999999</v>
      </c>
      <c r="G48" s="117"/>
      <c r="H48" s="117"/>
      <c r="I48" s="117"/>
      <c r="J48" s="117"/>
      <c r="K48" s="117"/>
      <c r="L48" s="117"/>
      <c r="M48" s="117"/>
      <c r="N48" s="117"/>
      <c r="O48" s="118">
        <v>1405967.8537000001</v>
      </c>
    </row>
    <row r="49" spans="1:15" ht="14" x14ac:dyDescent="0.3">
      <c r="A49" s="87">
        <v>2023</v>
      </c>
      <c r="B49" s="116" t="s">
        <v>150</v>
      </c>
      <c r="C49" s="117">
        <v>360451.10638999997</v>
      </c>
      <c r="D49" s="117">
        <v>354058.61192</v>
      </c>
      <c r="E49" s="117">
        <v>438196.80982999998</v>
      </c>
      <c r="F49" s="117">
        <v>373566.96041</v>
      </c>
      <c r="G49" s="117">
        <v>450033.32088000001</v>
      </c>
      <c r="H49" s="117">
        <v>411994.45650999999</v>
      </c>
      <c r="I49" s="117">
        <v>371785.77756000002</v>
      </c>
      <c r="J49" s="117">
        <v>395201.73572</v>
      </c>
      <c r="K49" s="117">
        <v>382599.11609000002</v>
      </c>
      <c r="L49" s="117">
        <v>363964.01906000002</v>
      </c>
      <c r="M49" s="117">
        <v>345073.87026</v>
      </c>
      <c r="N49" s="117">
        <v>352048.27597000002</v>
      </c>
      <c r="O49" s="118">
        <v>4598974.0606000004</v>
      </c>
    </row>
    <row r="50" spans="1:15" ht="14" x14ac:dyDescent="0.3">
      <c r="A50" s="88">
        <v>2024</v>
      </c>
      <c r="B50" s="116" t="s">
        <v>151</v>
      </c>
      <c r="C50" s="117">
        <v>459069.63939999999</v>
      </c>
      <c r="D50" s="117">
        <v>481829.61660000001</v>
      </c>
      <c r="E50" s="117">
        <v>533017.12566000002</v>
      </c>
      <c r="F50" s="117">
        <v>344289.70279000001</v>
      </c>
      <c r="G50" s="117"/>
      <c r="H50" s="117"/>
      <c r="I50" s="117"/>
      <c r="J50" s="117"/>
      <c r="K50" s="117"/>
      <c r="L50" s="117"/>
      <c r="M50" s="117"/>
      <c r="N50" s="117"/>
      <c r="O50" s="118">
        <v>1818206.08445</v>
      </c>
    </row>
    <row r="51" spans="1:15" ht="14" x14ac:dyDescent="0.3">
      <c r="A51" s="87">
        <v>2023</v>
      </c>
      <c r="B51" s="116" t="s">
        <v>151</v>
      </c>
      <c r="C51" s="117">
        <v>414228.29746999999</v>
      </c>
      <c r="D51" s="117">
        <v>525055.56492999999</v>
      </c>
      <c r="E51" s="117">
        <v>737409.49800999998</v>
      </c>
      <c r="F51" s="117">
        <v>477350.15331000002</v>
      </c>
      <c r="G51" s="117">
        <v>461385.96178999997</v>
      </c>
      <c r="H51" s="117">
        <v>440293.05599999998</v>
      </c>
      <c r="I51" s="117">
        <v>496791.71883000003</v>
      </c>
      <c r="J51" s="117">
        <v>463382.73371</v>
      </c>
      <c r="K51" s="117">
        <v>698186.25008999999</v>
      </c>
      <c r="L51" s="117">
        <v>994087.69576999999</v>
      </c>
      <c r="M51" s="117">
        <v>1254846.9328099999</v>
      </c>
      <c r="N51" s="117">
        <v>694549.38184000005</v>
      </c>
      <c r="O51" s="118">
        <v>7657567.2445599996</v>
      </c>
    </row>
    <row r="52" spans="1:15" ht="14" x14ac:dyDescent="0.3">
      <c r="A52" s="88">
        <v>2024</v>
      </c>
      <c r="B52" s="116" t="s">
        <v>152</v>
      </c>
      <c r="C52" s="117">
        <v>330243.94303000002</v>
      </c>
      <c r="D52" s="117">
        <v>301661.03843999997</v>
      </c>
      <c r="E52" s="117">
        <v>358293.33899000002</v>
      </c>
      <c r="F52" s="117">
        <v>350578.39249</v>
      </c>
      <c r="G52" s="117"/>
      <c r="H52" s="117"/>
      <c r="I52" s="117"/>
      <c r="J52" s="117"/>
      <c r="K52" s="117"/>
      <c r="L52" s="117"/>
      <c r="M52" s="117"/>
      <c r="N52" s="117"/>
      <c r="O52" s="118">
        <v>1340776.7129500001</v>
      </c>
    </row>
    <row r="53" spans="1:15" ht="14" x14ac:dyDescent="0.3">
      <c r="A53" s="87">
        <v>2023</v>
      </c>
      <c r="B53" s="116" t="s">
        <v>152</v>
      </c>
      <c r="C53" s="117">
        <v>278884.94871000003</v>
      </c>
      <c r="D53" s="117">
        <v>287110.67463999998</v>
      </c>
      <c r="E53" s="117">
        <v>505697.54947999999</v>
      </c>
      <c r="F53" s="117">
        <v>417251.88355999999</v>
      </c>
      <c r="G53" s="117">
        <v>549934.81740000006</v>
      </c>
      <c r="H53" s="117">
        <v>332633.21338999999</v>
      </c>
      <c r="I53" s="117">
        <v>657172.97959999996</v>
      </c>
      <c r="J53" s="117">
        <v>375762.79655000003</v>
      </c>
      <c r="K53" s="117">
        <v>430282.38802000001</v>
      </c>
      <c r="L53" s="117">
        <v>509977.41152000002</v>
      </c>
      <c r="M53" s="117">
        <v>481780.40470999997</v>
      </c>
      <c r="N53" s="117">
        <v>718800.87997000001</v>
      </c>
      <c r="O53" s="118">
        <v>5545289.9475499997</v>
      </c>
    </row>
    <row r="54" spans="1:15" ht="14" x14ac:dyDescent="0.3">
      <c r="A54" s="88">
        <v>2024</v>
      </c>
      <c r="B54" s="116" t="s">
        <v>153</v>
      </c>
      <c r="C54" s="117">
        <v>548810.00505000004</v>
      </c>
      <c r="D54" s="117">
        <v>597331.09206000005</v>
      </c>
      <c r="E54" s="117">
        <v>636141.24129000003</v>
      </c>
      <c r="F54" s="117">
        <v>509535.27476</v>
      </c>
      <c r="G54" s="117"/>
      <c r="H54" s="117"/>
      <c r="I54" s="117"/>
      <c r="J54" s="117"/>
      <c r="K54" s="117"/>
      <c r="L54" s="117"/>
      <c r="M54" s="117"/>
      <c r="N54" s="117"/>
      <c r="O54" s="118">
        <v>2291817.6131600002</v>
      </c>
    </row>
    <row r="55" spans="1:15" ht="14" x14ac:dyDescent="0.3">
      <c r="A55" s="87">
        <v>2023</v>
      </c>
      <c r="B55" s="116" t="s">
        <v>153</v>
      </c>
      <c r="C55" s="117">
        <v>525222.67038000003</v>
      </c>
      <c r="D55" s="117">
        <v>565744.63474000001</v>
      </c>
      <c r="E55" s="117">
        <v>673495.25340000005</v>
      </c>
      <c r="F55" s="117">
        <v>560363.73762000003</v>
      </c>
      <c r="G55" s="117">
        <v>637542.14310999995</v>
      </c>
      <c r="H55" s="117">
        <v>616429.88593999995</v>
      </c>
      <c r="I55" s="117">
        <v>568935.34008999995</v>
      </c>
      <c r="J55" s="117">
        <v>600916.75514999998</v>
      </c>
      <c r="K55" s="117">
        <v>604739.75008999999</v>
      </c>
      <c r="L55" s="117">
        <v>610491.14304</v>
      </c>
      <c r="M55" s="117">
        <v>605876.43934000004</v>
      </c>
      <c r="N55" s="117">
        <v>597359.94299000001</v>
      </c>
      <c r="O55" s="118">
        <v>7167117.6958900001</v>
      </c>
    </row>
    <row r="56" spans="1:15" ht="14" x14ac:dyDescent="0.3">
      <c r="A56" s="88">
        <v>2024</v>
      </c>
      <c r="B56" s="114" t="s">
        <v>30</v>
      </c>
      <c r="C56" s="120">
        <f>C58</f>
        <v>445698.07996</v>
      </c>
      <c r="D56" s="120">
        <f t="shared" ref="D56:O56" si="4">D58</f>
        <v>452078.87689999997</v>
      </c>
      <c r="E56" s="120">
        <f t="shared" si="4"/>
        <v>500104.77519999997</v>
      </c>
      <c r="F56" s="120">
        <f t="shared" si="4"/>
        <v>467193.19068</v>
      </c>
      <c r="G56" s="120"/>
      <c r="H56" s="120"/>
      <c r="I56" s="120"/>
      <c r="J56" s="120"/>
      <c r="K56" s="120"/>
      <c r="L56" s="120"/>
      <c r="M56" s="120"/>
      <c r="N56" s="120"/>
      <c r="O56" s="120">
        <f t="shared" si="4"/>
        <v>1865074.9227400001</v>
      </c>
    </row>
    <row r="57" spans="1:15" ht="14" x14ac:dyDescent="0.3">
      <c r="A57" s="87">
        <v>2023</v>
      </c>
      <c r="B57" s="114" t="s">
        <v>30</v>
      </c>
      <c r="C57" s="120">
        <f>C59</f>
        <v>441308.16873999999</v>
      </c>
      <c r="D57" s="120">
        <f t="shared" ref="D57:O57" si="5">D59</f>
        <v>397254.84522000002</v>
      </c>
      <c r="E57" s="120">
        <f t="shared" si="5"/>
        <v>478536.44981999998</v>
      </c>
      <c r="F57" s="120">
        <f t="shared" si="5"/>
        <v>467161.27383999998</v>
      </c>
      <c r="G57" s="120">
        <f t="shared" si="5"/>
        <v>546211.81027999998</v>
      </c>
      <c r="H57" s="120">
        <f t="shared" si="5"/>
        <v>482339.12163000001</v>
      </c>
      <c r="I57" s="120">
        <f t="shared" si="5"/>
        <v>462881.67216000002</v>
      </c>
      <c r="J57" s="120">
        <f t="shared" si="5"/>
        <v>495645.61102000001</v>
      </c>
      <c r="K57" s="120">
        <f t="shared" si="5"/>
        <v>487056.12173999997</v>
      </c>
      <c r="L57" s="120">
        <f t="shared" si="5"/>
        <v>498694.73050000001</v>
      </c>
      <c r="M57" s="120">
        <f t="shared" si="5"/>
        <v>480939.20552000002</v>
      </c>
      <c r="N57" s="120">
        <f t="shared" si="5"/>
        <v>506729.60285000002</v>
      </c>
      <c r="O57" s="120">
        <f t="shared" si="5"/>
        <v>5744758.6133199995</v>
      </c>
    </row>
    <row r="58" spans="1:15" ht="14" x14ac:dyDescent="0.3">
      <c r="A58" s="88">
        <v>2024</v>
      </c>
      <c r="B58" s="116" t="s">
        <v>154</v>
      </c>
      <c r="C58" s="117">
        <v>445698.07996</v>
      </c>
      <c r="D58" s="117">
        <v>452078.87689999997</v>
      </c>
      <c r="E58" s="117">
        <v>500104.77519999997</v>
      </c>
      <c r="F58" s="117">
        <v>467193.19068</v>
      </c>
      <c r="G58" s="117"/>
      <c r="H58" s="117"/>
      <c r="I58" s="117"/>
      <c r="J58" s="117"/>
      <c r="K58" s="117"/>
      <c r="L58" s="117"/>
      <c r="M58" s="117"/>
      <c r="N58" s="117"/>
      <c r="O58" s="118">
        <v>1865074.9227400001</v>
      </c>
    </row>
    <row r="59" spans="1:15" ht="14.5" thickBot="1" x14ac:dyDescent="0.35">
      <c r="A59" s="87">
        <v>2023</v>
      </c>
      <c r="B59" s="116" t="s">
        <v>154</v>
      </c>
      <c r="C59" s="117">
        <v>441308.16873999999</v>
      </c>
      <c r="D59" s="117">
        <v>397254.84522000002</v>
      </c>
      <c r="E59" s="117">
        <v>478536.44981999998</v>
      </c>
      <c r="F59" s="117">
        <v>467161.27383999998</v>
      </c>
      <c r="G59" s="117">
        <v>546211.81027999998</v>
      </c>
      <c r="H59" s="117">
        <v>482339.12163000001</v>
      </c>
      <c r="I59" s="117">
        <v>462881.67216000002</v>
      </c>
      <c r="J59" s="117">
        <v>495645.61102000001</v>
      </c>
      <c r="K59" s="117">
        <v>487056.12173999997</v>
      </c>
      <c r="L59" s="117">
        <v>498694.73050000001</v>
      </c>
      <c r="M59" s="117">
        <v>480939.20552000002</v>
      </c>
      <c r="N59" s="117">
        <v>506729.60285000002</v>
      </c>
      <c r="O59" s="118">
        <v>5744758.6133199995</v>
      </c>
    </row>
    <row r="60" spans="1:15" s="32" customFormat="1" ht="15" customHeight="1" thickBot="1" x14ac:dyDescent="0.3">
      <c r="A60" s="121">
        <v>2002</v>
      </c>
      <c r="B60" s="122" t="s">
        <v>39</v>
      </c>
      <c r="C60" s="123">
        <v>2607319.6609999998</v>
      </c>
      <c r="D60" s="123">
        <v>2383772.9539999999</v>
      </c>
      <c r="E60" s="123">
        <v>2918943.5210000002</v>
      </c>
      <c r="F60" s="123">
        <v>2742857.9219999998</v>
      </c>
      <c r="G60" s="123">
        <v>3000325.2429999998</v>
      </c>
      <c r="H60" s="123">
        <v>2770693.8810000001</v>
      </c>
      <c r="I60" s="123">
        <v>3103851.8620000002</v>
      </c>
      <c r="J60" s="123">
        <v>2975888.9739999999</v>
      </c>
      <c r="K60" s="123">
        <v>3218206.861</v>
      </c>
      <c r="L60" s="123">
        <v>3501128.02</v>
      </c>
      <c r="M60" s="123">
        <v>3593604.8960000002</v>
      </c>
      <c r="N60" s="123">
        <v>3242495.2340000002</v>
      </c>
      <c r="O60" s="124">
        <f>SUM(C60:N60)</f>
        <v>36059089.028999999</v>
      </c>
    </row>
    <row r="61" spans="1:15" s="32" customFormat="1" ht="15" customHeight="1" thickBot="1" x14ac:dyDescent="0.3">
      <c r="A61" s="121">
        <v>2003</v>
      </c>
      <c r="B61" s="122" t="s">
        <v>39</v>
      </c>
      <c r="C61" s="123">
        <v>3533705.5819999999</v>
      </c>
      <c r="D61" s="123">
        <v>2923460.39</v>
      </c>
      <c r="E61" s="123">
        <v>3908255.9909999999</v>
      </c>
      <c r="F61" s="123">
        <v>3662183.449</v>
      </c>
      <c r="G61" s="123">
        <v>3860471.3</v>
      </c>
      <c r="H61" s="123">
        <v>3796113.5219999999</v>
      </c>
      <c r="I61" s="123">
        <v>4236114.2640000004</v>
      </c>
      <c r="J61" s="123">
        <v>3828726.17</v>
      </c>
      <c r="K61" s="123">
        <v>4114677.523</v>
      </c>
      <c r="L61" s="123">
        <v>4824388.2589999996</v>
      </c>
      <c r="M61" s="123">
        <v>3969697.4580000001</v>
      </c>
      <c r="N61" s="123">
        <v>4595042.3940000003</v>
      </c>
      <c r="O61" s="124">
        <f t="shared" ref="O61:O79" si="6">SUM(C61:N61)</f>
        <v>47252836.302000001</v>
      </c>
    </row>
    <row r="62" spans="1:15" s="32" customFormat="1" ht="15" customHeight="1" thickBot="1" x14ac:dyDescent="0.3">
      <c r="A62" s="121">
        <v>2004</v>
      </c>
      <c r="B62" s="122" t="s">
        <v>39</v>
      </c>
      <c r="C62" s="123">
        <v>4619660.84</v>
      </c>
      <c r="D62" s="123">
        <v>3664503.0430000001</v>
      </c>
      <c r="E62" s="123">
        <v>5218042.1770000001</v>
      </c>
      <c r="F62" s="123">
        <v>5072462.9939999999</v>
      </c>
      <c r="G62" s="123">
        <v>5170061.6050000004</v>
      </c>
      <c r="H62" s="123">
        <v>5284383.2860000003</v>
      </c>
      <c r="I62" s="123">
        <v>5632138.7980000004</v>
      </c>
      <c r="J62" s="123">
        <v>4707491.284</v>
      </c>
      <c r="K62" s="123">
        <v>5656283.5209999997</v>
      </c>
      <c r="L62" s="123">
        <v>5867342.1210000003</v>
      </c>
      <c r="M62" s="123">
        <v>5733908.9759999998</v>
      </c>
      <c r="N62" s="123">
        <v>6540874.1749999998</v>
      </c>
      <c r="O62" s="124">
        <f t="shared" si="6"/>
        <v>63167152.819999993</v>
      </c>
    </row>
    <row r="63" spans="1:15" s="32" customFormat="1" ht="15" customHeight="1" thickBot="1" x14ac:dyDescent="0.3">
      <c r="A63" s="121">
        <v>2005</v>
      </c>
      <c r="B63" s="122" t="s">
        <v>39</v>
      </c>
      <c r="C63" s="123">
        <v>4997279.7240000004</v>
      </c>
      <c r="D63" s="123">
        <v>5651741.2520000003</v>
      </c>
      <c r="E63" s="123">
        <v>6591859.2180000003</v>
      </c>
      <c r="F63" s="123">
        <v>6128131.8779999996</v>
      </c>
      <c r="G63" s="123">
        <v>5977226.2170000002</v>
      </c>
      <c r="H63" s="123">
        <v>6038534.3669999996</v>
      </c>
      <c r="I63" s="123">
        <v>5763466.3530000001</v>
      </c>
      <c r="J63" s="123">
        <v>5552867.2120000003</v>
      </c>
      <c r="K63" s="123">
        <v>6814268.9409999996</v>
      </c>
      <c r="L63" s="123">
        <v>6772178.5690000001</v>
      </c>
      <c r="M63" s="123">
        <v>5942575.7819999997</v>
      </c>
      <c r="N63" s="123">
        <v>7246278.6299999999</v>
      </c>
      <c r="O63" s="124">
        <f t="shared" si="6"/>
        <v>73476408.142999992</v>
      </c>
    </row>
    <row r="64" spans="1:15" s="32" customFormat="1" ht="15" customHeight="1" thickBot="1" x14ac:dyDescent="0.3">
      <c r="A64" s="121">
        <v>2006</v>
      </c>
      <c r="B64" s="122" t="s">
        <v>39</v>
      </c>
      <c r="C64" s="123">
        <v>5133048.8810000001</v>
      </c>
      <c r="D64" s="123">
        <v>6058251.2790000001</v>
      </c>
      <c r="E64" s="123">
        <v>7411101.659</v>
      </c>
      <c r="F64" s="123">
        <v>6456090.2609999999</v>
      </c>
      <c r="G64" s="123">
        <v>7041543.2470000004</v>
      </c>
      <c r="H64" s="123">
        <v>7815434.6220000004</v>
      </c>
      <c r="I64" s="123">
        <v>7067411.4790000003</v>
      </c>
      <c r="J64" s="123">
        <v>6811202.4100000001</v>
      </c>
      <c r="K64" s="123">
        <v>7606551.0949999997</v>
      </c>
      <c r="L64" s="123">
        <v>6888812.5489999996</v>
      </c>
      <c r="M64" s="123">
        <v>8641474.5559999999</v>
      </c>
      <c r="N64" s="123">
        <v>8603753.4800000004</v>
      </c>
      <c r="O64" s="124">
        <f t="shared" si="6"/>
        <v>85534675.517999992</v>
      </c>
    </row>
    <row r="65" spans="1:15" s="32" customFormat="1" ht="15" customHeight="1" thickBot="1" x14ac:dyDescent="0.3">
      <c r="A65" s="121">
        <v>2007</v>
      </c>
      <c r="B65" s="122" t="s">
        <v>39</v>
      </c>
      <c r="C65" s="123">
        <v>6564559.7929999996</v>
      </c>
      <c r="D65" s="123">
        <v>7656951.608</v>
      </c>
      <c r="E65" s="123">
        <v>8957851.6209999993</v>
      </c>
      <c r="F65" s="123">
        <v>8313312.0049999999</v>
      </c>
      <c r="G65" s="123">
        <v>9147620.0419999994</v>
      </c>
      <c r="H65" s="123">
        <v>8980247.4370000008</v>
      </c>
      <c r="I65" s="123">
        <v>8937741.591</v>
      </c>
      <c r="J65" s="123">
        <v>8736689.0920000002</v>
      </c>
      <c r="K65" s="123">
        <v>9038743.8959999997</v>
      </c>
      <c r="L65" s="123">
        <v>9895216.6219999995</v>
      </c>
      <c r="M65" s="123">
        <v>11318798.220000001</v>
      </c>
      <c r="N65" s="123">
        <v>9724017.977</v>
      </c>
      <c r="O65" s="124">
        <f t="shared" si="6"/>
        <v>107271749.90399998</v>
      </c>
    </row>
    <row r="66" spans="1:15" s="32" customFormat="1" ht="15" customHeight="1" thickBot="1" x14ac:dyDescent="0.3">
      <c r="A66" s="121">
        <v>2008</v>
      </c>
      <c r="B66" s="122" t="s">
        <v>39</v>
      </c>
      <c r="C66" s="123">
        <v>10632207.040999999</v>
      </c>
      <c r="D66" s="123">
        <v>11077899.119999999</v>
      </c>
      <c r="E66" s="123">
        <v>11428587.233999999</v>
      </c>
      <c r="F66" s="123">
        <v>11363963.503</v>
      </c>
      <c r="G66" s="123">
        <v>12477968.699999999</v>
      </c>
      <c r="H66" s="123">
        <v>11770634.384</v>
      </c>
      <c r="I66" s="123">
        <v>12595426.863</v>
      </c>
      <c r="J66" s="123">
        <v>11046830.085999999</v>
      </c>
      <c r="K66" s="123">
        <v>12793148.034</v>
      </c>
      <c r="L66" s="123">
        <v>9722708.7899999991</v>
      </c>
      <c r="M66" s="123">
        <v>9395872.8969999999</v>
      </c>
      <c r="N66" s="123">
        <v>7721948.9740000004</v>
      </c>
      <c r="O66" s="124">
        <f t="shared" si="6"/>
        <v>132027195.626</v>
      </c>
    </row>
    <row r="67" spans="1:15" s="32" customFormat="1" ht="15" customHeight="1" thickBot="1" x14ac:dyDescent="0.3">
      <c r="A67" s="121">
        <v>2009</v>
      </c>
      <c r="B67" s="122" t="s">
        <v>39</v>
      </c>
      <c r="C67" s="123">
        <v>7884493.5240000002</v>
      </c>
      <c r="D67" s="123">
        <v>8435115.8340000007</v>
      </c>
      <c r="E67" s="123">
        <v>8155485.0810000002</v>
      </c>
      <c r="F67" s="123">
        <v>7561696.2829999998</v>
      </c>
      <c r="G67" s="123">
        <v>7346407.5279999999</v>
      </c>
      <c r="H67" s="123">
        <v>8329692.7829999998</v>
      </c>
      <c r="I67" s="123">
        <v>9055733.6710000001</v>
      </c>
      <c r="J67" s="123">
        <v>7839908.8420000002</v>
      </c>
      <c r="K67" s="123">
        <v>8480708.3870000001</v>
      </c>
      <c r="L67" s="123">
        <v>10095768.029999999</v>
      </c>
      <c r="M67" s="123">
        <v>8903010.773</v>
      </c>
      <c r="N67" s="123">
        <v>10054591.867000001</v>
      </c>
      <c r="O67" s="124">
        <f t="shared" si="6"/>
        <v>102142612.603</v>
      </c>
    </row>
    <row r="68" spans="1:15" s="32" customFormat="1" ht="15" customHeight="1" thickBot="1" x14ac:dyDescent="0.3">
      <c r="A68" s="121">
        <v>2010</v>
      </c>
      <c r="B68" s="122" t="s">
        <v>39</v>
      </c>
      <c r="C68" s="123">
        <v>7828748.0580000002</v>
      </c>
      <c r="D68" s="123">
        <v>8263237.8140000002</v>
      </c>
      <c r="E68" s="123">
        <v>9886488.1710000001</v>
      </c>
      <c r="F68" s="123">
        <v>9396006.6539999992</v>
      </c>
      <c r="G68" s="123">
        <v>9799958.1170000006</v>
      </c>
      <c r="H68" s="123">
        <v>9542907.6439999994</v>
      </c>
      <c r="I68" s="123">
        <v>9564682.5449999999</v>
      </c>
      <c r="J68" s="123">
        <v>8523451.9729999993</v>
      </c>
      <c r="K68" s="123">
        <v>8909230.5209999997</v>
      </c>
      <c r="L68" s="123">
        <v>10963586.27</v>
      </c>
      <c r="M68" s="123">
        <v>9382369.7180000003</v>
      </c>
      <c r="N68" s="123">
        <v>11822551.698999999</v>
      </c>
      <c r="O68" s="124">
        <f t="shared" si="6"/>
        <v>113883219.18399999</v>
      </c>
    </row>
    <row r="69" spans="1:15" s="32" customFormat="1" ht="15" customHeight="1" thickBot="1" x14ac:dyDescent="0.3">
      <c r="A69" s="121">
        <v>2011</v>
      </c>
      <c r="B69" s="122" t="s">
        <v>39</v>
      </c>
      <c r="C69" s="123">
        <v>9551084.6390000004</v>
      </c>
      <c r="D69" s="123">
        <v>10059126.307</v>
      </c>
      <c r="E69" s="123">
        <v>11811085.16</v>
      </c>
      <c r="F69" s="123">
        <v>11873269.447000001</v>
      </c>
      <c r="G69" s="123">
        <v>10943364.372</v>
      </c>
      <c r="H69" s="123">
        <v>11349953.558</v>
      </c>
      <c r="I69" s="123">
        <v>11860004.271</v>
      </c>
      <c r="J69" s="123">
        <v>11245124.657</v>
      </c>
      <c r="K69" s="123">
        <v>10750626.098999999</v>
      </c>
      <c r="L69" s="123">
        <v>11907219.297</v>
      </c>
      <c r="M69" s="123">
        <v>11078524.743000001</v>
      </c>
      <c r="N69" s="123">
        <v>12477486.279999999</v>
      </c>
      <c r="O69" s="124">
        <f t="shared" si="6"/>
        <v>134906868.83000001</v>
      </c>
    </row>
    <row r="70" spans="1:15" ht="13" thickBot="1" x14ac:dyDescent="0.3">
      <c r="A70" s="121">
        <v>2012</v>
      </c>
      <c r="B70" s="122" t="s">
        <v>39</v>
      </c>
      <c r="C70" s="123">
        <v>10348187.165999999</v>
      </c>
      <c r="D70" s="123">
        <v>11748000.124</v>
      </c>
      <c r="E70" s="123">
        <v>13208572.977</v>
      </c>
      <c r="F70" s="123">
        <v>12630226.718</v>
      </c>
      <c r="G70" s="123">
        <v>13131530.960999999</v>
      </c>
      <c r="H70" s="123">
        <v>13231198.687999999</v>
      </c>
      <c r="I70" s="123">
        <v>12830675.307</v>
      </c>
      <c r="J70" s="123">
        <v>12831394.572000001</v>
      </c>
      <c r="K70" s="123">
        <v>12952651.721999999</v>
      </c>
      <c r="L70" s="123">
        <v>13190769.654999999</v>
      </c>
      <c r="M70" s="123">
        <v>13753052.493000001</v>
      </c>
      <c r="N70" s="123">
        <v>12605476.173</v>
      </c>
      <c r="O70" s="124">
        <f t="shared" si="6"/>
        <v>152461736.55599999</v>
      </c>
    </row>
    <row r="71" spans="1:15" ht="13" thickBot="1" x14ac:dyDescent="0.3">
      <c r="A71" s="121">
        <v>2013</v>
      </c>
      <c r="B71" s="122" t="s">
        <v>39</v>
      </c>
      <c r="C71" s="123">
        <v>11481521.079</v>
      </c>
      <c r="D71" s="123">
        <v>12385690.909</v>
      </c>
      <c r="E71" s="123">
        <v>13122058.141000001</v>
      </c>
      <c r="F71" s="123">
        <v>12468202.903000001</v>
      </c>
      <c r="G71" s="123">
        <v>13277209.017000001</v>
      </c>
      <c r="H71" s="123">
        <v>12399973.961999999</v>
      </c>
      <c r="I71" s="123">
        <v>13059519.685000001</v>
      </c>
      <c r="J71" s="123">
        <v>11118300.903000001</v>
      </c>
      <c r="K71" s="123">
        <v>13060371.039000001</v>
      </c>
      <c r="L71" s="123">
        <v>12053704.638</v>
      </c>
      <c r="M71" s="123">
        <v>14201227.351</v>
      </c>
      <c r="N71" s="123">
        <v>13174857.460000001</v>
      </c>
      <c r="O71" s="124">
        <f t="shared" si="6"/>
        <v>151802637.08700001</v>
      </c>
    </row>
    <row r="72" spans="1:15" ht="13" thickBot="1" x14ac:dyDescent="0.3">
      <c r="A72" s="121">
        <v>2014</v>
      </c>
      <c r="B72" s="122" t="s">
        <v>39</v>
      </c>
      <c r="C72" s="123">
        <v>12399761.948000001</v>
      </c>
      <c r="D72" s="123">
        <v>13053292.493000001</v>
      </c>
      <c r="E72" s="123">
        <v>14680110.779999999</v>
      </c>
      <c r="F72" s="123">
        <v>13371185.664000001</v>
      </c>
      <c r="G72" s="123">
        <v>13681906.159</v>
      </c>
      <c r="H72" s="123">
        <v>12880924.245999999</v>
      </c>
      <c r="I72" s="123">
        <v>13344776.958000001</v>
      </c>
      <c r="J72" s="123">
        <v>11386828.925000001</v>
      </c>
      <c r="K72" s="123">
        <v>13583120.905999999</v>
      </c>
      <c r="L72" s="123">
        <v>12891630.102</v>
      </c>
      <c r="M72" s="123">
        <v>13067348.107000001</v>
      </c>
      <c r="N72" s="123">
        <v>13269271.402000001</v>
      </c>
      <c r="O72" s="124">
        <f t="shared" si="6"/>
        <v>157610157.69</v>
      </c>
    </row>
    <row r="73" spans="1:15" ht="13" thickBot="1" x14ac:dyDescent="0.3">
      <c r="A73" s="121">
        <v>2015</v>
      </c>
      <c r="B73" s="122" t="s">
        <v>39</v>
      </c>
      <c r="C73" s="123">
        <v>12301766.75</v>
      </c>
      <c r="D73" s="123">
        <v>12231860.140000001</v>
      </c>
      <c r="E73" s="123">
        <v>12519910.437999999</v>
      </c>
      <c r="F73" s="123">
        <v>13349346.866</v>
      </c>
      <c r="G73" s="123">
        <v>11080385.127</v>
      </c>
      <c r="H73" s="123">
        <v>11949647.085999999</v>
      </c>
      <c r="I73" s="123">
        <v>11129358.973999999</v>
      </c>
      <c r="J73" s="123">
        <v>11022045.344000001</v>
      </c>
      <c r="K73" s="123">
        <v>11581703.842</v>
      </c>
      <c r="L73" s="123">
        <v>13240039.088</v>
      </c>
      <c r="M73" s="123">
        <v>11681989.013</v>
      </c>
      <c r="N73" s="123">
        <v>11750818.76</v>
      </c>
      <c r="O73" s="124">
        <f t="shared" si="6"/>
        <v>143838871.428</v>
      </c>
    </row>
    <row r="74" spans="1:15" ht="13" thickBot="1" x14ac:dyDescent="0.3">
      <c r="A74" s="121">
        <v>2016</v>
      </c>
      <c r="B74" s="122" t="s">
        <v>39</v>
      </c>
      <c r="C74" s="123">
        <v>9546115.4000000004</v>
      </c>
      <c r="D74" s="123">
        <v>12366388.057</v>
      </c>
      <c r="E74" s="123">
        <v>12757672.093</v>
      </c>
      <c r="F74" s="123">
        <v>11950497.685000001</v>
      </c>
      <c r="G74" s="123">
        <v>12098611.067</v>
      </c>
      <c r="H74" s="123">
        <v>12864154.060000001</v>
      </c>
      <c r="I74" s="123">
        <v>9850124.8719999995</v>
      </c>
      <c r="J74" s="123">
        <v>11830762.82</v>
      </c>
      <c r="K74" s="123">
        <v>10901638.452</v>
      </c>
      <c r="L74" s="123">
        <v>12796159.91</v>
      </c>
      <c r="M74" s="123">
        <v>12786936.247</v>
      </c>
      <c r="N74" s="123">
        <v>12780523.145</v>
      </c>
      <c r="O74" s="124">
        <f t="shared" si="6"/>
        <v>142529583.80799997</v>
      </c>
    </row>
    <row r="75" spans="1:15" ht="13" thickBot="1" x14ac:dyDescent="0.3">
      <c r="A75" s="121">
        <v>2017</v>
      </c>
      <c r="B75" s="122" t="s">
        <v>39</v>
      </c>
      <c r="C75" s="123">
        <v>11247585.677000133</v>
      </c>
      <c r="D75" s="123">
        <v>12089908.933999483</v>
      </c>
      <c r="E75" s="123">
        <v>14470814.05899963</v>
      </c>
      <c r="F75" s="123">
        <v>12859938.790999187</v>
      </c>
      <c r="G75" s="123">
        <v>13582079.73099998</v>
      </c>
      <c r="H75" s="123">
        <v>13125306.943999315</v>
      </c>
      <c r="I75" s="123">
        <v>12612074.05599888</v>
      </c>
      <c r="J75" s="123">
        <v>13248462.990000026</v>
      </c>
      <c r="K75" s="123">
        <v>11810080.804999635</v>
      </c>
      <c r="L75" s="123">
        <v>13912699.49399944</v>
      </c>
      <c r="M75" s="123">
        <v>14188323.115998682</v>
      </c>
      <c r="N75" s="123">
        <v>13845665.816998869</v>
      </c>
      <c r="O75" s="124">
        <f t="shared" si="6"/>
        <v>156992940.41399324</v>
      </c>
    </row>
    <row r="76" spans="1:15" ht="13" thickBot="1" x14ac:dyDescent="0.3">
      <c r="A76" s="121">
        <v>2018</v>
      </c>
      <c r="B76" s="122" t="s">
        <v>39</v>
      </c>
      <c r="C76" s="123">
        <v>13080096.762</v>
      </c>
      <c r="D76" s="123">
        <v>13827132.654999999</v>
      </c>
      <c r="E76" s="123">
        <v>16338253.918</v>
      </c>
      <c r="F76" s="123">
        <v>14530822.873</v>
      </c>
      <c r="G76" s="123">
        <v>15166648.044</v>
      </c>
      <c r="H76" s="123">
        <v>13657091.159</v>
      </c>
      <c r="I76" s="123">
        <v>14771360.698000001</v>
      </c>
      <c r="J76" s="123">
        <v>12926754.198999999</v>
      </c>
      <c r="K76" s="123">
        <v>15247368.846000001</v>
      </c>
      <c r="L76" s="123">
        <v>16590652.49</v>
      </c>
      <c r="M76" s="123">
        <v>16386878.392999999</v>
      </c>
      <c r="N76" s="123">
        <v>14645696.251</v>
      </c>
      <c r="O76" s="124">
        <f t="shared" si="6"/>
        <v>177168756.28799999</v>
      </c>
    </row>
    <row r="77" spans="1:15" ht="13" thickBot="1" x14ac:dyDescent="0.3">
      <c r="A77" s="121">
        <v>2019</v>
      </c>
      <c r="B77" s="122" t="s">
        <v>39</v>
      </c>
      <c r="C77" s="123">
        <v>13874826.012</v>
      </c>
      <c r="D77" s="123">
        <v>14323043.041999999</v>
      </c>
      <c r="E77" s="123">
        <v>16335862.397</v>
      </c>
      <c r="F77" s="123">
        <v>15340619.824999999</v>
      </c>
      <c r="G77" s="123">
        <v>16855105.096999999</v>
      </c>
      <c r="H77" s="123">
        <v>11634653.880999999</v>
      </c>
      <c r="I77" s="123">
        <v>15932004.723999999</v>
      </c>
      <c r="J77" s="123">
        <v>13222876.222999999</v>
      </c>
      <c r="K77" s="123">
        <v>15273579.960999999</v>
      </c>
      <c r="L77" s="123">
        <v>16410781.68</v>
      </c>
      <c r="M77" s="123">
        <v>16242650.391000001</v>
      </c>
      <c r="N77" s="123">
        <v>15386718.469000001</v>
      </c>
      <c r="O77" s="123">
        <f t="shared" si="6"/>
        <v>180832721.70199999</v>
      </c>
    </row>
    <row r="78" spans="1:15" ht="13" thickBot="1" x14ac:dyDescent="0.3">
      <c r="A78" s="121">
        <v>2020</v>
      </c>
      <c r="B78" s="122" t="s">
        <v>39</v>
      </c>
      <c r="C78" s="123">
        <v>14701346.982000001</v>
      </c>
      <c r="D78" s="123">
        <v>14608289.785</v>
      </c>
      <c r="E78" s="123">
        <v>13353075.963</v>
      </c>
      <c r="F78" s="123">
        <v>8978290.7589999996</v>
      </c>
      <c r="G78" s="123">
        <v>9957512.1809999999</v>
      </c>
      <c r="H78" s="123">
        <v>13460251.822000001</v>
      </c>
      <c r="I78" s="123">
        <v>14890653.468</v>
      </c>
      <c r="J78" s="123">
        <v>12456453.472999999</v>
      </c>
      <c r="K78" s="123">
        <v>15990797.705</v>
      </c>
      <c r="L78" s="123">
        <v>17315266.203000002</v>
      </c>
      <c r="M78" s="123">
        <v>16088682.231000001</v>
      </c>
      <c r="N78" s="123">
        <v>17837134.738000002</v>
      </c>
      <c r="O78" s="123">
        <f t="shared" si="6"/>
        <v>169637755.31000003</v>
      </c>
    </row>
    <row r="79" spans="1:15" ht="13" thickBot="1" x14ac:dyDescent="0.3">
      <c r="A79" s="121">
        <v>2021</v>
      </c>
      <c r="B79" s="122" t="s">
        <v>39</v>
      </c>
      <c r="C79" s="123">
        <v>15306487.643915899</v>
      </c>
      <c r="D79" s="123">
        <v>15777151.373676499</v>
      </c>
      <c r="E79" s="123">
        <v>18125533.345878098</v>
      </c>
      <c r="F79" s="123">
        <v>18106582.520971801</v>
      </c>
      <c r="G79" s="123">
        <v>18587253.5966384</v>
      </c>
      <c r="H79" s="123">
        <v>19036800.670268498</v>
      </c>
      <c r="I79" s="123">
        <v>19020902.292177301</v>
      </c>
      <c r="J79" s="123">
        <v>18681996.8976386</v>
      </c>
      <c r="K79" s="123">
        <v>19984264.497713201</v>
      </c>
      <c r="L79" s="123">
        <v>21100833.1277362</v>
      </c>
      <c r="M79" s="123">
        <v>20749365.9948617</v>
      </c>
      <c r="N79" s="123">
        <v>21316881.481321499</v>
      </c>
      <c r="O79" s="123">
        <f t="shared" si="6"/>
        <v>225794053.44279772</v>
      </c>
    </row>
    <row r="80" spans="1:15" ht="13" thickBot="1" x14ac:dyDescent="0.3">
      <c r="A80" s="121">
        <v>2022</v>
      </c>
      <c r="B80" s="122" t="s">
        <v>39</v>
      </c>
      <c r="C80" s="123">
        <v>17553745.067000002</v>
      </c>
      <c r="D80" s="123">
        <v>19904331.120000001</v>
      </c>
      <c r="E80" s="123">
        <v>22609642.478</v>
      </c>
      <c r="F80" s="123">
        <v>23330991.125</v>
      </c>
      <c r="G80" s="123">
        <v>18931811.633000001</v>
      </c>
      <c r="H80" s="123">
        <v>23359482.375999998</v>
      </c>
      <c r="I80" s="123">
        <v>18536547.530999999</v>
      </c>
      <c r="J80" s="123">
        <v>21275849.662</v>
      </c>
      <c r="K80" s="123">
        <v>22596774.302000001</v>
      </c>
      <c r="L80" s="123">
        <v>21300785.131999999</v>
      </c>
      <c r="M80" s="123">
        <v>21871038.612</v>
      </c>
      <c r="N80" s="123">
        <v>22898748.625</v>
      </c>
      <c r="O80" s="123">
        <f t="shared" ref="O80" si="7">SUM(C80:N80)</f>
        <v>254169747.66300002</v>
      </c>
    </row>
    <row r="81" spans="1:15" ht="13" thickBot="1" x14ac:dyDescent="0.3">
      <c r="A81" s="121">
        <v>2023</v>
      </c>
      <c r="B81" s="122" t="s">
        <v>39</v>
      </c>
      <c r="C81" s="123">
        <v>19311174.480999999</v>
      </c>
      <c r="D81" s="123">
        <v>18558339.23</v>
      </c>
      <c r="E81" s="123">
        <v>23547645.063000001</v>
      </c>
      <c r="F81" s="123">
        <v>19244823.166999999</v>
      </c>
      <c r="G81" s="123">
        <v>21620867.386</v>
      </c>
      <c r="H81" s="123">
        <v>20761913.859999999</v>
      </c>
      <c r="I81" s="123">
        <v>19772231.848000001</v>
      </c>
      <c r="J81" s="123">
        <v>21544220.453000002</v>
      </c>
      <c r="K81" s="123">
        <v>22401629.333999999</v>
      </c>
      <c r="L81" s="123">
        <v>22783007.145</v>
      </c>
      <c r="M81" s="123">
        <v>22940968.785</v>
      </c>
      <c r="N81" s="123">
        <v>22950901.791000001</v>
      </c>
      <c r="O81" s="123">
        <f t="shared" ref="O81" si="8">SUM(C81:N81)</f>
        <v>255437722.54300001</v>
      </c>
    </row>
    <row r="82" spans="1:15" ht="13" thickBot="1" x14ac:dyDescent="0.3">
      <c r="A82" s="121">
        <v>2024</v>
      </c>
      <c r="B82" s="122" t="s">
        <v>39</v>
      </c>
      <c r="C82" s="123">
        <v>19958022.611000001</v>
      </c>
      <c r="D82" s="123">
        <v>21073630.261</v>
      </c>
      <c r="E82" s="123">
        <v>22570922.035</v>
      </c>
      <c r="F82" s="138">
        <v>19270706.405000001</v>
      </c>
      <c r="G82" s="123"/>
      <c r="H82" s="123"/>
      <c r="I82" s="123"/>
      <c r="J82" s="123"/>
      <c r="K82" s="123"/>
      <c r="L82" s="123"/>
      <c r="M82" s="123"/>
      <c r="N82" s="123"/>
      <c r="O82" s="123">
        <f t="shared" ref="O82" si="9">SUM(C82:N82)</f>
        <v>82873281.312000006</v>
      </c>
    </row>
  </sheetData>
  <autoFilter ref="A1:O82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08984375" defaultRowHeight="12.5" x14ac:dyDescent="0.25"/>
  <cols>
    <col min="1" max="1" width="29.08984375" customWidth="1"/>
    <col min="2" max="2" width="20" style="35" customWidth="1"/>
    <col min="3" max="3" width="17.54296875" style="35" customWidth="1"/>
    <col min="4" max="4" width="9.36328125" bestFit="1" customWidth="1"/>
  </cols>
  <sheetData>
    <row r="2" spans="1:4" ht="24.65" customHeight="1" x14ac:dyDescent="0.4">
      <c r="A2" s="153" t="s">
        <v>61</v>
      </c>
      <c r="B2" s="153"/>
      <c r="C2" s="153"/>
      <c r="D2" s="153"/>
    </row>
    <row r="3" spans="1:4" ht="15.5" x14ac:dyDescent="0.35">
      <c r="A3" s="152" t="s">
        <v>62</v>
      </c>
      <c r="B3" s="152"/>
      <c r="C3" s="152"/>
      <c r="D3" s="152"/>
    </row>
    <row r="4" spans="1:4" x14ac:dyDescent="0.25">
      <c r="A4" s="125"/>
      <c r="B4" s="126"/>
      <c r="C4" s="126"/>
      <c r="D4" s="125"/>
    </row>
    <row r="5" spans="1:4" ht="13" x14ac:dyDescent="0.3">
      <c r="A5" s="127" t="s">
        <v>63</v>
      </c>
      <c r="B5" s="128" t="s">
        <v>155</v>
      </c>
      <c r="C5" s="128" t="s">
        <v>156</v>
      </c>
      <c r="D5" s="129" t="s">
        <v>64</v>
      </c>
    </row>
    <row r="6" spans="1:4" x14ac:dyDescent="0.25">
      <c r="A6" s="130" t="s">
        <v>157</v>
      </c>
      <c r="B6" s="131">
        <v>101.49909</v>
      </c>
      <c r="C6" s="131">
        <v>20535.722000000002</v>
      </c>
      <c r="D6" s="137">
        <f t="shared" ref="D6:D15" si="0">(C6-B6)/B6</f>
        <v>201.32419817754032</v>
      </c>
    </row>
    <row r="7" spans="1:4" x14ac:dyDescent="0.25">
      <c r="A7" s="130" t="s">
        <v>158</v>
      </c>
      <c r="B7" s="131">
        <v>3.8692000000000002</v>
      </c>
      <c r="C7" s="131">
        <v>124.0992</v>
      </c>
      <c r="D7" s="137">
        <f t="shared" si="0"/>
        <v>31.073606947172539</v>
      </c>
    </row>
    <row r="8" spans="1:4" x14ac:dyDescent="0.25">
      <c r="A8" s="130" t="s">
        <v>159</v>
      </c>
      <c r="B8" s="131">
        <v>4175.0965299999998</v>
      </c>
      <c r="C8" s="131">
        <v>92412.892600000006</v>
      </c>
      <c r="D8" s="137">
        <f t="shared" si="0"/>
        <v>21.134312808331646</v>
      </c>
    </row>
    <row r="9" spans="1:4" x14ac:dyDescent="0.25">
      <c r="A9" s="130" t="s">
        <v>160</v>
      </c>
      <c r="B9" s="131">
        <v>2.0342899999999999</v>
      </c>
      <c r="C9" s="131">
        <v>29.24831</v>
      </c>
      <c r="D9" s="137">
        <f t="shared" si="0"/>
        <v>13.377650187534718</v>
      </c>
    </row>
    <row r="10" spans="1:4" x14ac:dyDescent="0.25">
      <c r="A10" s="130" t="s">
        <v>161</v>
      </c>
      <c r="B10" s="131">
        <v>22.875</v>
      </c>
      <c r="C10" s="131">
        <v>312.54467</v>
      </c>
      <c r="D10" s="137">
        <f t="shared" si="0"/>
        <v>12.663154972677596</v>
      </c>
    </row>
    <row r="11" spans="1:4" x14ac:dyDescent="0.25">
      <c r="A11" s="130" t="s">
        <v>162</v>
      </c>
      <c r="B11" s="131">
        <v>30.641079999999999</v>
      </c>
      <c r="C11" s="131">
        <v>356.68714</v>
      </c>
      <c r="D11" s="137">
        <f t="shared" si="0"/>
        <v>10.640814879893268</v>
      </c>
    </row>
    <row r="12" spans="1:4" x14ac:dyDescent="0.25">
      <c r="A12" s="130" t="s">
        <v>163</v>
      </c>
      <c r="B12" s="131">
        <v>1092.5145600000001</v>
      </c>
      <c r="C12" s="131">
        <v>10199.258519999999</v>
      </c>
      <c r="D12" s="137">
        <f t="shared" si="0"/>
        <v>8.3355813216805092</v>
      </c>
    </row>
    <row r="13" spans="1:4" x14ac:dyDescent="0.25">
      <c r="A13" s="130" t="s">
        <v>164</v>
      </c>
      <c r="B13" s="131">
        <v>4968.1054299999996</v>
      </c>
      <c r="C13" s="131">
        <v>39329.370779999997</v>
      </c>
      <c r="D13" s="137">
        <f t="shared" si="0"/>
        <v>6.9163720122582024</v>
      </c>
    </row>
    <row r="14" spans="1:4" x14ac:dyDescent="0.25">
      <c r="A14" s="130" t="s">
        <v>165</v>
      </c>
      <c r="B14" s="131">
        <v>3.8157899999999998</v>
      </c>
      <c r="C14" s="131">
        <v>21.339870000000001</v>
      </c>
      <c r="D14" s="137">
        <f t="shared" si="0"/>
        <v>4.5925168837907755</v>
      </c>
    </row>
    <row r="15" spans="1:4" x14ac:dyDescent="0.25">
      <c r="A15" s="130" t="s">
        <v>166</v>
      </c>
      <c r="B15" s="131">
        <v>130.48277999999999</v>
      </c>
      <c r="C15" s="131">
        <v>688.45515</v>
      </c>
      <c r="D15" s="137">
        <f t="shared" si="0"/>
        <v>4.2762146085483463</v>
      </c>
    </row>
    <row r="16" spans="1:4" x14ac:dyDescent="0.25">
      <c r="A16" s="132"/>
      <c r="B16" s="126"/>
      <c r="C16" s="126"/>
      <c r="D16" s="133"/>
    </row>
    <row r="17" spans="1:4" x14ac:dyDescent="0.25">
      <c r="A17" s="134"/>
      <c r="B17" s="126"/>
      <c r="C17" s="126"/>
      <c r="D17" s="125"/>
    </row>
    <row r="18" spans="1:4" ht="19" x14ac:dyDescent="0.4">
      <c r="A18" s="153" t="s">
        <v>65</v>
      </c>
      <c r="B18" s="153"/>
      <c r="C18" s="153"/>
      <c r="D18" s="153"/>
    </row>
    <row r="19" spans="1:4" ht="15.5" x14ac:dyDescent="0.35">
      <c r="A19" s="152" t="s">
        <v>66</v>
      </c>
      <c r="B19" s="152"/>
      <c r="C19" s="152"/>
      <c r="D19" s="152"/>
    </row>
    <row r="20" spans="1:4" ht="13" x14ac:dyDescent="0.3">
      <c r="A20" s="135"/>
      <c r="B20" s="126"/>
      <c r="C20" s="126"/>
      <c r="D20" s="125"/>
    </row>
    <row r="21" spans="1:4" ht="13" x14ac:dyDescent="0.3">
      <c r="A21" s="127" t="s">
        <v>63</v>
      </c>
      <c r="B21" s="128" t="s">
        <v>155</v>
      </c>
      <c r="C21" s="128" t="s">
        <v>156</v>
      </c>
      <c r="D21" s="129" t="s">
        <v>64</v>
      </c>
    </row>
    <row r="22" spans="1:4" x14ac:dyDescent="0.25">
      <c r="A22" s="130" t="s">
        <v>167</v>
      </c>
      <c r="B22" s="131">
        <v>1404342.81064</v>
      </c>
      <c r="C22" s="131">
        <v>1286912.8389900001</v>
      </c>
      <c r="D22" s="137">
        <f t="shared" ref="D22:D31" si="1">(C22-B22)/B22</f>
        <v>-8.3619163896658313E-2</v>
      </c>
    </row>
    <row r="23" spans="1:4" x14ac:dyDescent="0.25">
      <c r="A23" s="130" t="s">
        <v>168</v>
      </c>
      <c r="B23" s="131">
        <v>935155.92860999994</v>
      </c>
      <c r="C23" s="131">
        <v>1003021.18543</v>
      </c>
      <c r="D23" s="137">
        <f t="shared" si="1"/>
        <v>7.2571059802693849E-2</v>
      </c>
    </row>
    <row r="24" spans="1:4" x14ac:dyDescent="0.25">
      <c r="A24" s="130" t="s">
        <v>169</v>
      </c>
      <c r="B24" s="131">
        <v>871792.33496999997</v>
      </c>
      <c r="C24" s="131">
        <v>871662.57262999995</v>
      </c>
      <c r="D24" s="137">
        <f t="shared" si="1"/>
        <v>-1.4884547018239276E-4</v>
      </c>
    </row>
    <row r="25" spans="1:4" x14ac:dyDescent="0.25">
      <c r="A25" s="130" t="s">
        <v>170</v>
      </c>
      <c r="B25" s="131">
        <v>759844.29749999999</v>
      </c>
      <c r="C25" s="131">
        <v>778492.75806999998</v>
      </c>
      <c r="D25" s="137">
        <f t="shared" si="1"/>
        <v>2.4542476177496081E-2</v>
      </c>
    </row>
    <row r="26" spans="1:4" x14ac:dyDescent="0.25">
      <c r="A26" s="130" t="s">
        <v>171</v>
      </c>
      <c r="B26" s="131">
        <v>813304.05556000001</v>
      </c>
      <c r="C26" s="131">
        <v>777981.13474000001</v>
      </c>
      <c r="D26" s="137">
        <f t="shared" si="1"/>
        <v>-4.3431384091252842E-2</v>
      </c>
    </row>
    <row r="27" spans="1:4" x14ac:dyDescent="0.25">
      <c r="A27" s="130" t="s">
        <v>172</v>
      </c>
      <c r="B27" s="131">
        <v>819991.17428000004</v>
      </c>
      <c r="C27" s="131">
        <v>760013.44382000004</v>
      </c>
      <c r="D27" s="137">
        <f t="shared" si="1"/>
        <v>-7.3144360989816665E-2</v>
      </c>
    </row>
    <row r="28" spans="1:4" x14ac:dyDescent="0.25">
      <c r="A28" s="130" t="s">
        <v>173</v>
      </c>
      <c r="B28" s="131">
        <v>730859.42585</v>
      </c>
      <c r="C28" s="131">
        <v>709234.51502000005</v>
      </c>
      <c r="D28" s="137">
        <f t="shared" si="1"/>
        <v>-2.958833130577726E-2</v>
      </c>
    </row>
    <row r="29" spans="1:4" x14ac:dyDescent="0.25">
      <c r="A29" s="130" t="s">
        <v>174</v>
      </c>
      <c r="B29" s="131">
        <v>520435.96773999999</v>
      </c>
      <c r="C29" s="131">
        <v>676502.20985999994</v>
      </c>
      <c r="D29" s="137">
        <f t="shared" si="1"/>
        <v>0.29987597282662776</v>
      </c>
    </row>
    <row r="30" spans="1:4" x14ac:dyDescent="0.25">
      <c r="A30" s="130" t="s">
        <v>175</v>
      </c>
      <c r="B30" s="131">
        <v>470345.38689999998</v>
      </c>
      <c r="C30" s="131">
        <v>616105.05841000006</v>
      </c>
      <c r="D30" s="137">
        <f t="shared" si="1"/>
        <v>0.30989922633383882</v>
      </c>
    </row>
    <row r="31" spans="1:4" x14ac:dyDescent="0.25">
      <c r="A31" s="130" t="s">
        <v>176</v>
      </c>
      <c r="B31" s="131">
        <v>729112.61036000005</v>
      </c>
      <c r="C31" s="131">
        <v>598926.52307</v>
      </c>
      <c r="D31" s="137">
        <f t="shared" si="1"/>
        <v>-0.17855415671074534</v>
      </c>
    </row>
    <row r="32" spans="1:4" x14ac:dyDescent="0.25">
      <c r="A32" s="125"/>
      <c r="B32" s="126"/>
      <c r="C32" s="126"/>
      <c r="D32" s="125"/>
    </row>
    <row r="33" spans="1:4" ht="19" x14ac:dyDescent="0.4">
      <c r="A33" s="153" t="s">
        <v>67</v>
      </c>
      <c r="B33" s="153"/>
      <c r="C33" s="153"/>
      <c r="D33" s="153"/>
    </row>
    <row r="34" spans="1:4" ht="15.5" x14ac:dyDescent="0.35">
      <c r="A34" s="152" t="s">
        <v>71</v>
      </c>
      <c r="B34" s="152"/>
      <c r="C34" s="152"/>
      <c r="D34" s="152"/>
    </row>
    <row r="35" spans="1:4" x14ac:dyDescent="0.25">
      <c r="A35" s="125"/>
      <c r="B35" s="126"/>
      <c r="C35" s="126"/>
      <c r="D35" s="125"/>
    </row>
    <row r="36" spans="1:4" ht="13" x14ac:dyDescent="0.3">
      <c r="A36" s="127" t="s">
        <v>69</v>
      </c>
      <c r="B36" s="128" t="s">
        <v>155</v>
      </c>
      <c r="C36" s="128" t="s">
        <v>156</v>
      </c>
      <c r="D36" s="129" t="s">
        <v>64</v>
      </c>
    </row>
    <row r="37" spans="1:4" x14ac:dyDescent="0.25">
      <c r="A37" s="130" t="s">
        <v>133</v>
      </c>
      <c r="B37" s="131">
        <v>124195.91894</v>
      </c>
      <c r="C37" s="131">
        <v>178757.48561999999</v>
      </c>
      <c r="D37" s="137">
        <f t="shared" ref="D37:D46" si="2">(C37-B37)/B37</f>
        <v>0.43931851501786545</v>
      </c>
    </row>
    <row r="38" spans="1:4" x14ac:dyDescent="0.25">
      <c r="A38" s="130" t="s">
        <v>131</v>
      </c>
      <c r="B38" s="131">
        <v>168426.20799</v>
      </c>
      <c r="C38" s="131">
        <v>201204.71119</v>
      </c>
      <c r="D38" s="137">
        <f t="shared" si="2"/>
        <v>0.19461640555338142</v>
      </c>
    </row>
    <row r="39" spans="1:4" x14ac:dyDescent="0.25">
      <c r="A39" s="130" t="s">
        <v>135</v>
      </c>
      <c r="B39" s="131">
        <v>58280.474829999999</v>
      </c>
      <c r="C39" s="131">
        <v>67313.538589999996</v>
      </c>
      <c r="D39" s="137">
        <f t="shared" si="2"/>
        <v>0.15499296782239338</v>
      </c>
    </row>
    <row r="40" spans="1:4" x14ac:dyDescent="0.25">
      <c r="A40" s="130" t="s">
        <v>149</v>
      </c>
      <c r="B40" s="131">
        <v>1063435.8855300001</v>
      </c>
      <c r="C40" s="131">
        <v>1208222.05691</v>
      </c>
      <c r="D40" s="137">
        <f t="shared" si="2"/>
        <v>0.13614941281376897</v>
      </c>
    </row>
    <row r="41" spans="1:4" x14ac:dyDescent="0.25">
      <c r="A41" s="130" t="s">
        <v>137</v>
      </c>
      <c r="B41" s="131">
        <v>274546.70837000001</v>
      </c>
      <c r="C41" s="131">
        <v>303644.67128000001</v>
      </c>
      <c r="D41" s="137">
        <f t="shared" si="2"/>
        <v>0.10598547359302292</v>
      </c>
    </row>
    <row r="42" spans="1:4" x14ac:dyDescent="0.25">
      <c r="A42" s="130" t="s">
        <v>132</v>
      </c>
      <c r="B42" s="131">
        <v>108965.90999</v>
      </c>
      <c r="C42" s="131">
        <v>115159.93871</v>
      </c>
      <c r="D42" s="137">
        <f t="shared" si="2"/>
        <v>5.6843729571647128E-2</v>
      </c>
    </row>
    <row r="43" spans="1:4" x14ac:dyDescent="0.25">
      <c r="A43" s="132" t="s">
        <v>142</v>
      </c>
      <c r="B43" s="131">
        <v>2382891.7281399998</v>
      </c>
      <c r="C43" s="131">
        <v>2503132.4347999999</v>
      </c>
      <c r="D43" s="137">
        <f t="shared" si="2"/>
        <v>5.0459995827781795E-2</v>
      </c>
    </row>
    <row r="44" spans="1:4" x14ac:dyDescent="0.25">
      <c r="A44" s="130" t="s">
        <v>129</v>
      </c>
      <c r="B44" s="131">
        <v>857103.11020999996</v>
      </c>
      <c r="C44" s="131">
        <v>885631.19206999999</v>
      </c>
      <c r="D44" s="137">
        <f t="shared" si="2"/>
        <v>3.3284305610570393E-2</v>
      </c>
    </row>
    <row r="45" spans="1:4" x14ac:dyDescent="0.25">
      <c r="A45" s="130" t="s">
        <v>144</v>
      </c>
      <c r="B45" s="131">
        <v>2690023.9138199999</v>
      </c>
      <c r="C45" s="131">
        <v>2746099.3916699998</v>
      </c>
      <c r="D45" s="137">
        <f t="shared" si="2"/>
        <v>2.0845717230212005E-2</v>
      </c>
    </row>
    <row r="46" spans="1:4" x14ac:dyDescent="0.25">
      <c r="A46" s="130" t="s">
        <v>154</v>
      </c>
      <c r="B46" s="131">
        <v>467161.27383999998</v>
      </c>
      <c r="C46" s="131">
        <v>467193.19068</v>
      </c>
      <c r="D46" s="137">
        <f t="shared" si="2"/>
        <v>6.8320817215151286E-5</v>
      </c>
    </row>
    <row r="47" spans="1:4" x14ac:dyDescent="0.25">
      <c r="A47" s="125"/>
      <c r="B47" s="126"/>
      <c r="C47" s="126"/>
      <c r="D47" s="125"/>
    </row>
    <row r="48" spans="1:4" ht="19" x14ac:dyDescent="0.4">
      <c r="A48" s="153" t="s">
        <v>70</v>
      </c>
      <c r="B48" s="153"/>
      <c r="C48" s="153"/>
      <c r="D48" s="153"/>
    </row>
    <row r="49" spans="1:4" ht="15.5" x14ac:dyDescent="0.35">
      <c r="A49" s="152" t="s">
        <v>68</v>
      </c>
      <c r="B49" s="152"/>
      <c r="C49" s="152"/>
      <c r="D49" s="152"/>
    </row>
    <row r="50" spans="1:4" x14ac:dyDescent="0.25">
      <c r="A50" s="125"/>
      <c r="B50" s="126"/>
      <c r="C50" s="126"/>
      <c r="D50" s="125"/>
    </row>
    <row r="51" spans="1:4" ht="13" x14ac:dyDescent="0.3">
      <c r="A51" s="127" t="s">
        <v>69</v>
      </c>
      <c r="B51" s="128" t="s">
        <v>155</v>
      </c>
      <c r="C51" s="128" t="s">
        <v>156</v>
      </c>
      <c r="D51" s="129" t="s">
        <v>64</v>
      </c>
    </row>
    <row r="52" spans="1:4" x14ac:dyDescent="0.25">
      <c r="A52" s="130" t="s">
        <v>144</v>
      </c>
      <c r="B52" s="131">
        <v>2690023.9138199999</v>
      </c>
      <c r="C52" s="131">
        <v>2746099.3916699998</v>
      </c>
      <c r="D52" s="137">
        <f t="shared" ref="D52:D61" si="3">(C52-B52)/B52</f>
        <v>2.0845717230212005E-2</v>
      </c>
    </row>
    <row r="53" spans="1:4" x14ac:dyDescent="0.25">
      <c r="A53" s="130" t="s">
        <v>142</v>
      </c>
      <c r="B53" s="131">
        <v>2382891.7281399998</v>
      </c>
      <c r="C53" s="131">
        <v>2503132.4347999999</v>
      </c>
      <c r="D53" s="137">
        <f t="shared" si="3"/>
        <v>5.0459995827781795E-2</v>
      </c>
    </row>
    <row r="54" spans="1:4" x14ac:dyDescent="0.25">
      <c r="A54" s="130" t="s">
        <v>143</v>
      </c>
      <c r="B54" s="131">
        <v>1496665.1939300001</v>
      </c>
      <c r="C54" s="131">
        <v>1230721.1166099999</v>
      </c>
      <c r="D54" s="137">
        <f t="shared" si="3"/>
        <v>-0.17769109510836831</v>
      </c>
    </row>
    <row r="55" spans="1:4" x14ac:dyDescent="0.25">
      <c r="A55" s="130" t="s">
        <v>149</v>
      </c>
      <c r="B55" s="131">
        <v>1063435.8855300001</v>
      </c>
      <c r="C55" s="131">
        <v>1208222.05691</v>
      </c>
      <c r="D55" s="137">
        <f t="shared" si="3"/>
        <v>0.13614941281376897</v>
      </c>
    </row>
    <row r="56" spans="1:4" x14ac:dyDescent="0.25">
      <c r="A56" s="130" t="s">
        <v>146</v>
      </c>
      <c r="B56" s="131">
        <v>1216084.5846899999</v>
      </c>
      <c r="C56" s="131">
        <v>1200486.9841199999</v>
      </c>
      <c r="D56" s="137">
        <f t="shared" si="3"/>
        <v>-1.2826081973546351E-2</v>
      </c>
    </row>
    <row r="57" spans="1:4" x14ac:dyDescent="0.25">
      <c r="A57" s="130" t="s">
        <v>148</v>
      </c>
      <c r="B57" s="131">
        <v>997152.56585999997</v>
      </c>
      <c r="C57" s="131">
        <v>919373.33149000001</v>
      </c>
      <c r="D57" s="137">
        <f t="shared" si="3"/>
        <v>-7.8001338042909027E-2</v>
      </c>
    </row>
    <row r="58" spans="1:4" x14ac:dyDescent="0.25">
      <c r="A58" s="130" t="s">
        <v>129</v>
      </c>
      <c r="B58" s="131">
        <v>857103.11020999996</v>
      </c>
      <c r="C58" s="131">
        <v>885631.19206999999</v>
      </c>
      <c r="D58" s="137">
        <f t="shared" si="3"/>
        <v>3.3284305610570393E-2</v>
      </c>
    </row>
    <row r="59" spans="1:4" x14ac:dyDescent="0.25">
      <c r="A59" s="130" t="s">
        <v>147</v>
      </c>
      <c r="B59" s="131">
        <v>882562.10372000001</v>
      </c>
      <c r="C59" s="131">
        <v>848826.57438999997</v>
      </c>
      <c r="D59" s="137">
        <f t="shared" si="3"/>
        <v>-3.822453874668396E-2</v>
      </c>
    </row>
    <row r="60" spans="1:4" x14ac:dyDescent="0.25">
      <c r="A60" s="130" t="s">
        <v>139</v>
      </c>
      <c r="B60" s="131">
        <v>756466.32071</v>
      </c>
      <c r="C60" s="131">
        <v>700029.79795000004</v>
      </c>
      <c r="D60" s="137">
        <f t="shared" si="3"/>
        <v>-7.4605466515720198E-2</v>
      </c>
    </row>
    <row r="61" spans="1:4" x14ac:dyDescent="0.25">
      <c r="A61" s="130" t="s">
        <v>138</v>
      </c>
      <c r="B61" s="131">
        <v>626701.69383</v>
      </c>
      <c r="C61" s="131">
        <v>586004.04643999995</v>
      </c>
      <c r="D61" s="137">
        <f t="shared" si="3"/>
        <v>-6.4939424594948933E-2</v>
      </c>
    </row>
    <row r="62" spans="1:4" x14ac:dyDescent="0.25">
      <c r="A62" s="125"/>
      <c r="B62" s="126"/>
      <c r="C62" s="126"/>
      <c r="D62" s="125"/>
    </row>
    <row r="63" spans="1:4" ht="19" x14ac:dyDescent="0.4">
      <c r="A63" s="153" t="s">
        <v>72</v>
      </c>
      <c r="B63" s="153"/>
      <c r="C63" s="153"/>
      <c r="D63" s="153"/>
    </row>
    <row r="64" spans="1:4" ht="15.5" x14ac:dyDescent="0.35">
      <c r="A64" s="152" t="s">
        <v>73</v>
      </c>
      <c r="B64" s="152"/>
      <c r="C64" s="152"/>
      <c r="D64" s="152"/>
    </row>
    <row r="65" spans="1:4" x14ac:dyDescent="0.25">
      <c r="A65" s="125"/>
      <c r="B65" s="126"/>
      <c r="C65" s="126"/>
      <c r="D65" s="125"/>
    </row>
    <row r="66" spans="1:4" ht="13" x14ac:dyDescent="0.3">
      <c r="A66" s="127" t="s">
        <v>74</v>
      </c>
      <c r="B66" s="128" t="s">
        <v>155</v>
      </c>
      <c r="C66" s="128" t="s">
        <v>156</v>
      </c>
      <c r="D66" s="129" t="s">
        <v>64</v>
      </c>
    </row>
    <row r="67" spans="1:4" x14ac:dyDescent="0.25">
      <c r="A67" s="130" t="s">
        <v>177</v>
      </c>
      <c r="B67" s="136">
        <v>7319075.8917899998</v>
      </c>
      <c r="C67" s="136">
        <v>6650051.9851299999</v>
      </c>
      <c r="D67" s="137">
        <f t="shared" ref="D67:D76" si="4">(C67-B67)/B67</f>
        <v>-9.1408248329609698E-2</v>
      </c>
    </row>
    <row r="68" spans="1:4" x14ac:dyDescent="0.25">
      <c r="A68" s="130" t="s">
        <v>178</v>
      </c>
      <c r="B68" s="136">
        <v>1435281.8536100001</v>
      </c>
      <c r="C68" s="136">
        <v>1538098.0662799999</v>
      </c>
      <c r="D68" s="137">
        <f t="shared" si="4"/>
        <v>7.1634858624734898E-2</v>
      </c>
    </row>
    <row r="69" spans="1:4" x14ac:dyDescent="0.25">
      <c r="A69" s="130" t="s">
        <v>179</v>
      </c>
      <c r="B69" s="136">
        <v>1210184.1244900001</v>
      </c>
      <c r="C69" s="136">
        <v>1213838.29531</v>
      </c>
      <c r="D69" s="137">
        <f t="shared" si="4"/>
        <v>3.01951640750521E-3</v>
      </c>
    </row>
    <row r="70" spans="1:4" x14ac:dyDescent="0.25">
      <c r="A70" s="130" t="s">
        <v>180</v>
      </c>
      <c r="B70" s="136">
        <v>1048008.09254</v>
      </c>
      <c r="C70" s="136">
        <v>1027840.0652900001</v>
      </c>
      <c r="D70" s="137">
        <f t="shared" si="4"/>
        <v>-1.9244152209855345E-2</v>
      </c>
    </row>
    <row r="71" spans="1:4" x14ac:dyDescent="0.25">
      <c r="A71" s="130" t="s">
        <v>181</v>
      </c>
      <c r="B71" s="136">
        <v>972465.37459999998</v>
      </c>
      <c r="C71" s="136">
        <v>864865.42272999999</v>
      </c>
      <c r="D71" s="137">
        <f t="shared" si="4"/>
        <v>-0.11064656354912238</v>
      </c>
    </row>
    <row r="72" spans="1:4" x14ac:dyDescent="0.25">
      <c r="A72" s="130" t="s">
        <v>182</v>
      </c>
      <c r="B72" s="136">
        <v>768662.12962999998</v>
      </c>
      <c r="C72" s="136">
        <v>714250.65258999995</v>
      </c>
      <c r="D72" s="137">
        <f t="shared" si="4"/>
        <v>-7.0787248314407414E-2</v>
      </c>
    </row>
    <row r="73" spans="1:4" x14ac:dyDescent="0.25">
      <c r="A73" s="130" t="s">
        <v>183</v>
      </c>
      <c r="B73" s="136">
        <v>425811.44221000001</v>
      </c>
      <c r="C73" s="136">
        <v>546404.72345000005</v>
      </c>
      <c r="D73" s="137">
        <f t="shared" si="4"/>
        <v>0.28320817452464397</v>
      </c>
    </row>
    <row r="74" spans="1:4" x14ac:dyDescent="0.25">
      <c r="A74" s="130" t="s">
        <v>184</v>
      </c>
      <c r="B74" s="136">
        <v>407881.69303999998</v>
      </c>
      <c r="C74" s="136">
        <v>417326.37904000003</v>
      </c>
      <c r="D74" s="137">
        <f t="shared" si="4"/>
        <v>2.3155454537828024E-2</v>
      </c>
    </row>
    <row r="75" spans="1:4" x14ac:dyDescent="0.25">
      <c r="A75" s="130" t="s">
        <v>185</v>
      </c>
      <c r="B75" s="136">
        <v>309462.41275999998</v>
      </c>
      <c r="C75" s="136">
        <v>305989.70342999999</v>
      </c>
      <c r="D75" s="137">
        <f t="shared" si="4"/>
        <v>-1.1221748383036112E-2</v>
      </c>
    </row>
    <row r="76" spans="1:4" x14ac:dyDescent="0.25">
      <c r="A76" s="130" t="s">
        <v>186</v>
      </c>
      <c r="B76" s="136">
        <v>181981.46509000001</v>
      </c>
      <c r="C76" s="136">
        <v>296436.91895999998</v>
      </c>
      <c r="D76" s="137">
        <f t="shared" si="4"/>
        <v>0.62894017153557558</v>
      </c>
    </row>
    <row r="77" spans="1:4" x14ac:dyDescent="0.25">
      <c r="A77" s="125"/>
      <c r="B77" s="126"/>
      <c r="C77" s="126"/>
      <c r="D77" s="125"/>
    </row>
    <row r="78" spans="1:4" ht="19" x14ac:dyDescent="0.4">
      <c r="A78" s="153" t="s">
        <v>75</v>
      </c>
      <c r="B78" s="153"/>
      <c r="C78" s="153"/>
      <c r="D78" s="153"/>
    </row>
    <row r="79" spans="1:4" ht="15.5" x14ac:dyDescent="0.35">
      <c r="A79" s="152" t="s">
        <v>76</v>
      </c>
      <c r="B79" s="152"/>
      <c r="C79" s="152"/>
      <c r="D79" s="152"/>
    </row>
    <row r="80" spans="1:4" x14ac:dyDescent="0.25">
      <c r="A80" s="125"/>
      <c r="B80" s="126"/>
      <c r="C80" s="126"/>
      <c r="D80" s="125"/>
    </row>
    <row r="81" spans="1:4" ht="13" x14ac:dyDescent="0.3">
      <c r="A81" s="127" t="s">
        <v>74</v>
      </c>
      <c r="B81" s="128" t="s">
        <v>155</v>
      </c>
      <c r="C81" s="128" t="s">
        <v>156</v>
      </c>
      <c r="D81" s="129" t="s">
        <v>64</v>
      </c>
    </row>
    <row r="82" spans="1:4" x14ac:dyDescent="0.25">
      <c r="A82" s="130" t="s">
        <v>187</v>
      </c>
      <c r="B82" s="136">
        <v>261.64807999999999</v>
      </c>
      <c r="C82" s="136">
        <v>886.78953999999999</v>
      </c>
      <c r="D82" s="137">
        <f t="shared" ref="D82:D91" si="5">(C82-B82)/B82</f>
        <v>2.389245355822982</v>
      </c>
    </row>
    <row r="83" spans="1:4" x14ac:dyDescent="0.25">
      <c r="A83" s="130" t="s">
        <v>188</v>
      </c>
      <c r="B83" s="136">
        <v>80.768619999999999</v>
      </c>
      <c r="C83" s="136">
        <v>202.70599999999999</v>
      </c>
      <c r="D83" s="137">
        <f t="shared" si="5"/>
        <v>1.5097123115388129</v>
      </c>
    </row>
    <row r="84" spans="1:4" x14ac:dyDescent="0.25">
      <c r="A84" s="130" t="s">
        <v>189</v>
      </c>
      <c r="B84" s="136">
        <v>21336.531289999999</v>
      </c>
      <c r="C84" s="136">
        <v>50096.656620000002</v>
      </c>
      <c r="D84" s="137">
        <f t="shared" si="5"/>
        <v>1.3479288146278627</v>
      </c>
    </row>
    <row r="85" spans="1:4" x14ac:dyDescent="0.25">
      <c r="A85" s="130" t="s">
        <v>190</v>
      </c>
      <c r="B85" s="136">
        <v>2456.1404699999998</v>
      </c>
      <c r="C85" s="136">
        <v>5269.1996099999997</v>
      </c>
      <c r="D85" s="137">
        <f t="shared" si="5"/>
        <v>1.1453168800235598</v>
      </c>
    </row>
    <row r="86" spans="1:4" x14ac:dyDescent="0.25">
      <c r="A86" s="130" t="s">
        <v>191</v>
      </c>
      <c r="B86" s="136">
        <v>6180.4272899999996</v>
      </c>
      <c r="C86" s="136">
        <v>10965.83432</v>
      </c>
      <c r="D86" s="137">
        <f t="shared" si="5"/>
        <v>0.77428417251066806</v>
      </c>
    </row>
    <row r="87" spans="1:4" x14ac:dyDescent="0.25">
      <c r="A87" s="130" t="s">
        <v>192</v>
      </c>
      <c r="B87" s="136">
        <v>5345.6316399999996</v>
      </c>
      <c r="C87" s="136">
        <v>9294.37176</v>
      </c>
      <c r="D87" s="137">
        <f t="shared" si="5"/>
        <v>0.73868541379704955</v>
      </c>
    </row>
    <row r="88" spans="1:4" x14ac:dyDescent="0.25">
      <c r="A88" s="130" t="s">
        <v>193</v>
      </c>
      <c r="B88" s="136">
        <v>5710.3746700000002</v>
      </c>
      <c r="C88" s="136">
        <v>9912.2100900000005</v>
      </c>
      <c r="D88" s="137">
        <f t="shared" si="5"/>
        <v>0.73582482110582781</v>
      </c>
    </row>
    <row r="89" spans="1:4" x14ac:dyDescent="0.25">
      <c r="A89" s="130" t="s">
        <v>194</v>
      </c>
      <c r="B89" s="136">
        <v>1800.4993300000001</v>
      </c>
      <c r="C89" s="136">
        <v>3120.8494000000001</v>
      </c>
      <c r="D89" s="137">
        <f t="shared" si="5"/>
        <v>0.73332438840729808</v>
      </c>
    </row>
    <row r="90" spans="1:4" x14ac:dyDescent="0.25">
      <c r="A90" s="130" t="s">
        <v>186</v>
      </c>
      <c r="B90" s="136">
        <v>181981.46509000001</v>
      </c>
      <c r="C90" s="136">
        <v>296436.91895999998</v>
      </c>
      <c r="D90" s="137">
        <f t="shared" si="5"/>
        <v>0.62894017153557558</v>
      </c>
    </row>
    <row r="91" spans="1:4" x14ac:dyDescent="0.25">
      <c r="A91" s="130" t="s">
        <v>195</v>
      </c>
      <c r="B91" s="136">
        <v>1813.1844799999999</v>
      </c>
      <c r="C91" s="136">
        <v>2925.59186</v>
      </c>
      <c r="D91" s="137">
        <f t="shared" si="5"/>
        <v>0.61351031418490864</v>
      </c>
    </row>
    <row r="92" spans="1:4" ht="13" x14ac:dyDescent="0.3">
      <c r="A92" s="125" t="s">
        <v>115</v>
      </c>
      <c r="B92" s="126"/>
      <c r="C92" s="126"/>
      <c r="D92" s="125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zoomScale="80" zoomScaleNormal="80" workbookViewId="0">
      <selection activeCell="E58" sqref="E58"/>
    </sheetView>
  </sheetViews>
  <sheetFormatPr defaultColWidth="9.08984375" defaultRowHeight="12.5" x14ac:dyDescent="0.25"/>
  <cols>
    <col min="1" max="1" width="44.6328125" style="17" customWidth="1"/>
    <col min="2" max="2" width="16" style="19" customWidth="1"/>
    <col min="3" max="3" width="16" style="17" customWidth="1"/>
    <col min="4" max="4" width="10.36328125" style="17" customWidth="1"/>
    <col min="5" max="5" width="14" style="17" bestFit="1" customWidth="1"/>
    <col min="6" max="7" width="18.1796875" style="17" customWidth="1"/>
    <col min="8" max="8" width="10.54296875" style="17" bestFit="1" customWidth="1"/>
    <col min="9" max="9" width="14" style="17" bestFit="1" customWidth="1"/>
    <col min="10" max="11" width="19.90625" style="17" customWidth="1"/>
    <col min="12" max="12" width="10.54296875" style="17" bestFit="1" customWidth="1"/>
    <col min="13" max="13" width="10.6328125" style="17" bestFit="1" customWidth="1"/>
    <col min="14" max="16384" width="9.08984375" style="17"/>
  </cols>
  <sheetData>
    <row r="1" spans="1:13" ht="25" x14ac:dyDescent="0.5">
      <c r="B1" s="151" t="s">
        <v>116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5" x14ac:dyDescent="0.25">
      <c r="A5" s="155" t="s">
        <v>111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8" x14ac:dyDescent="0.25">
      <c r="A6" s="89"/>
      <c r="B6" s="154" t="str">
        <f>SEKTOR_USD!B6</f>
        <v>1 - 30 NİSAN</v>
      </c>
      <c r="C6" s="154"/>
      <c r="D6" s="154"/>
      <c r="E6" s="154"/>
      <c r="F6" s="154" t="str">
        <f>SEKTOR_USD!F6</f>
        <v>1 OCAK  -  30 NİSAN</v>
      </c>
      <c r="G6" s="154"/>
      <c r="H6" s="154"/>
      <c r="I6" s="154"/>
      <c r="J6" s="154" t="s">
        <v>103</v>
      </c>
      <c r="K6" s="154"/>
      <c r="L6" s="154"/>
      <c r="M6" s="154"/>
    </row>
    <row r="7" spans="1:13" ht="29" x14ac:dyDescent="0.4">
      <c r="A7" s="90" t="s">
        <v>1</v>
      </c>
      <c r="B7" s="91">
        <f>SEKTOR_USD!B7</f>
        <v>2023</v>
      </c>
      <c r="C7" s="92">
        <f>SEKTOR_USD!C7</f>
        <v>2024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5" x14ac:dyDescent="0.35">
      <c r="A8" s="93" t="s">
        <v>2</v>
      </c>
      <c r="B8" s="94">
        <f>SEKTOR_USD!B8*$B$52</f>
        <v>49342444.268095955</v>
      </c>
      <c r="C8" s="94">
        <f>SEKTOR_USD!C8*$C$52</f>
        <v>84572895.47257854</v>
      </c>
      <c r="D8" s="95">
        <f t="shared" ref="D8:D42" si="0">(C8-B8)/B8*100</f>
        <v>71.399890554797736</v>
      </c>
      <c r="E8" s="95">
        <f t="shared" ref="E8:E43" si="1">C8/C$43*100</f>
        <v>15.973637348768197</v>
      </c>
      <c r="F8" s="94">
        <f>SEKTOR_USD!F8*$B$53</f>
        <v>211434443.277107</v>
      </c>
      <c r="G8" s="94">
        <f>SEKTOR_USD!G8*$C$53</f>
        <v>373332580.9304446</v>
      </c>
      <c r="H8" s="95">
        <f t="shared" ref="H8:H42" si="2">(G8-F8)/F8*100</f>
        <v>76.571316926425808</v>
      </c>
      <c r="I8" s="95">
        <f t="shared" ref="I8:I43" si="3">G8/G$43*100</f>
        <v>16.608751976869041</v>
      </c>
      <c r="J8" s="94">
        <f>SEKTOR_USD!J8*$B$54</f>
        <v>624048203.84536386</v>
      </c>
      <c r="K8" s="94">
        <f>SEKTOR_USD!K8*$C$54</f>
        <v>999969098.13314426</v>
      </c>
      <c r="L8" s="95">
        <f t="shared" ref="L8:L42" si="4">(K8-J8)/J8*100</f>
        <v>60.239079604967792</v>
      </c>
      <c r="M8" s="95">
        <f t="shared" ref="M8:M43" si="5">K8/K$43*100</f>
        <v>16.135343231430763</v>
      </c>
    </row>
    <row r="9" spans="1:13" s="21" customFormat="1" ht="15.5" x14ac:dyDescent="0.35">
      <c r="A9" s="96" t="s">
        <v>3</v>
      </c>
      <c r="B9" s="94">
        <f>SEKTOR_USD!B9*$B$52</f>
        <v>31916028.634187847</v>
      </c>
      <c r="C9" s="94">
        <f>SEKTOR_USD!C9*$C$52</f>
        <v>55778081.14014288</v>
      </c>
      <c r="D9" s="97">
        <f t="shared" si="0"/>
        <v>74.765105582072493</v>
      </c>
      <c r="E9" s="97">
        <f t="shared" si="1"/>
        <v>10.5350400404784</v>
      </c>
      <c r="F9" s="94">
        <f>SEKTOR_USD!F9*$B$53</f>
        <v>141586658.13407314</v>
      </c>
      <c r="G9" s="94">
        <f>SEKTOR_USD!G9*$C$53</f>
        <v>254592976.51293206</v>
      </c>
      <c r="H9" s="97">
        <f t="shared" si="2"/>
        <v>79.814242293825075</v>
      </c>
      <c r="I9" s="97">
        <f t="shared" si="3"/>
        <v>11.326286046124483</v>
      </c>
      <c r="J9" s="94">
        <f>SEKTOR_USD!J9*$B$54</f>
        <v>404352979.1356588</v>
      </c>
      <c r="K9" s="94">
        <f>SEKTOR_USD!K9*$C$54</f>
        <v>677273253.82115972</v>
      </c>
      <c r="L9" s="97">
        <f t="shared" si="4"/>
        <v>67.495551849004002</v>
      </c>
      <c r="M9" s="97">
        <f t="shared" si="5"/>
        <v>10.928374119034313</v>
      </c>
    </row>
    <row r="10" spans="1:13" ht="14" x14ac:dyDescent="0.3">
      <c r="A10" s="98" t="str">
        <f>SEKTOR_USD!A10</f>
        <v xml:space="preserve"> Hububat, Bakliyat, Yağlı Tohumlar ve Mamulleri </v>
      </c>
      <c r="B10" s="99">
        <f>SEKTOR_USD!B10*$B$52</f>
        <v>16572828.31589446</v>
      </c>
      <c r="C10" s="99">
        <f>SEKTOR_USD!C10*$C$52</f>
        <v>28664781.09250246</v>
      </c>
      <c r="D10" s="100">
        <f t="shared" si="0"/>
        <v>72.962517598827731</v>
      </c>
      <c r="E10" s="100">
        <f t="shared" si="1"/>
        <v>5.4140373850854209</v>
      </c>
      <c r="F10" s="99">
        <f>SEKTOR_USD!F10*$B$53</f>
        <v>71686301.772145212</v>
      </c>
      <c r="G10" s="99">
        <f>SEKTOR_USD!G10*$C$53</f>
        <v>125317990.7482222</v>
      </c>
      <c r="H10" s="100">
        <f t="shared" si="2"/>
        <v>74.814417329750412</v>
      </c>
      <c r="I10" s="100">
        <f t="shared" si="3"/>
        <v>5.5751239856683492</v>
      </c>
      <c r="J10" s="99">
        <f>SEKTOR_USD!J10*$B$54</f>
        <v>212526167.93083245</v>
      </c>
      <c r="K10" s="99">
        <f>SEKTOR_USD!K10*$C$54</f>
        <v>349884264.57529426</v>
      </c>
      <c r="L10" s="100">
        <f t="shared" si="4"/>
        <v>64.631145416956642</v>
      </c>
      <c r="M10" s="100">
        <f t="shared" si="5"/>
        <v>5.6456771621630795</v>
      </c>
    </row>
    <row r="11" spans="1:13" ht="14" x14ac:dyDescent="0.3">
      <c r="A11" s="98" t="str">
        <f>SEKTOR_USD!A11</f>
        <v xml:space="preserve"> Yaş Meyve ve Sebze  </v>
      </c>
      <c r="B11" s="99">
        <f>SEKTOR_USD!B11*$B$52</f>
        <v>4542741.382163018</v>
      </c>
      <c r="C11" s="99">
        <f>SEKTOR_USD!C11*$C$52</f>
        <v>6847206.6555074044</v>
      </c>
      <c r="D11" s="100">
        <f t="shared" si="0"/>
        <v>50.728515657810114</v>
      </c>
      <c r="E11" s="100">
        <f t="shared" si="1"/>
        <v>1.2932606286680859</v>
      </c>
      <c r="F11" s="99">
        <f>SEKTOR_USD!F11*$B$53</f>
        <v>22293105.565889549</v>
      </c>
      <c r="G11" s="99">
        <f>SEKTOR_USD!G11*$C$53</f>
        <v>36758837.44637081</v>
      </c>
      <c r="H11" s="100">
        <f t="shared" si="2"/>
        <v>64.888814336460726</v>
      </c>
      <c r="I11" s="100">
        <f t="shared" si="3"/>
        <v>1.6353204764053644</v>
      </c>
      <c r="J11" s="99">
        <f>SEKTOR_USD!J11*$B$54</f>
        <v>57294079.776020348</v>
      </c>
      <c r="K11" s="99">
        <f>SEKTOR_USD!K11*$C$54</f>
        <v>97277119.377306864</v>
      </c>
      <c r="L11" s="100">
        <f t="shared" si="4"/>
        <v>69.785638861104232</v>
      </c>
      <c r="M11" s="100">
        <f t="shared" si="5"/>
        <v>1.5696482147778537</v>
      </c>
    </row>
    <row r="12" spans="1:13" ht="14" x14ac:dyDescent="0.3">
      <c r="A12" s="98" t="str">
        <f>SEKTOR_USD!A12</f>
        <v xml:space="preserve"> Meyve Sebze Mamulleri </v>
      </c>
      <c r="B12" s="99">
        <f>SEKTOR_USD!B12*$B$52</f>
        <v>3256666.0833041454</v>
      </c>
      <c r="C12" s="99">
        <f>SEKTOR_USD!C12*$C$52</f>
        <v>6512292.0835264232</v>
      </c>
      <c r="D12" s="100">
        <f t="shared" si="0"/>
        <v>99.968062949800114</v>
      </c>
      <c r="E12" s="100">
        <f t="shared" si="1"/>
        <v>1.2300039092930621</v>
      </c>
      <c r="F12" s="99">
        <f>SEKTOR_USD!F12*$B$53</f>
        <v>13633142.603619525</v>
      </c>
      <c r="G12" s="99">
        <f>SEKTOR_USD!G12*$C$53</f>
        <v>28456420.55889333</v>
      </c>
      <c r="H12" s="100">
        <f t="shared" si="2"/>
        <v>108.72972128479243</v>
      </c>
      <c r="I12" s="100">
        <f t="shared" si="3"/>
        <v>1.2659640635548792</v>
      </c>
      <c r="J12" s="99">
        <f>SEKTOR_USD!J12*$B$54</f>
        <v>44152531.093486622</v>
      </c>
      <c r="K12" s="99">
        <f>SEKTOR_USD!K12*$C$54</f>
        <v>72421598.605617076</v>
      </c>
      <c r="L12" s="100">
        <f t="shared" si="4"/>
        <v>64.025927420275806</v>
      </c>
      <c r="M12" s="100">
        <f t="shared" si="5"/>
        <v>1.1685834622811002</v>
      </c>
    </row>
    <row r="13" spans="1:13" ht="14" x14ac:dyDescent="0.3">
      <c r="A13" s="98" t="str">
        <f>SEKTOR_USD!A13</f>
        <v xml:space="preserve"> Kuru Meyve ve Mamulleri  </v>
      </c>
      <c r="B13" s="99">
        <f>SEKTOR_USD!B13*$B$52</f>
        <v>2106949.9072369714</v>
      </c>
      <c r="C13" s="99">
        <f>SEKTOR_USD!C13*$C$52</f>
        <v>3727324.0410972759</v>
      </c>
      <c r="D13" s="100">
        <f t="shared" si="0"/>
        <v>76.906153691391907</v>
      </c>
      <c r="E13" s="100">
        <f t="shared" si="1"/>
        <v>0.70399531884464839</v>
      </c>
      <c r="F13" s="99">
        <f>SEKTOR_USD!F13*$B$53</f>
        <v>9344249.1114410236</v>
      </c>
      <c r="G13" s="99">
        <f>SEKTOR_USD!G13*$C$53</f>
        <v>19171783.172625955</v>
      </c>
      <c r="H13" s="100">
        <f t="shared" si="2"/>
        <v>105.1720041276744</v>
      </c>
      <c r="I13" s="100">
        <f t="shared" si="3"/>
        <v>0.85291080375270145</v>
      </c>
      <c r="J13" s="99">
        <f>SEKTOR_USD!J13*$B$54</f>
        <v>27651476.365698658</v>
      </c>
      <c r="K13" s="99">
        <f>SEKTOR_USD!K13*$C$54</f>
        <v>48165281.22582408</v>
      </c>
      <c r="L13" s="100">
        <f t="shared" si="4"/>
        <v>74.187014786568739</v>
      </c>
      <c r="M13" s="100">
        <f t="shared" si="5"/>
        <v>0.77718736095741003</v>
      </c>
    </row>
    <row r="14" spans="1:13" ht="14" x14ac:dyDescent="0.3">
      <c r="A14" s="98" t="str">
        <f>SEKTOR_USD!A14</f>
        <v xml:space="preserve"> Fındık ve Mamulleri </v>
      </c>
      <c r="B14" s="99">
        <f>SEKTOR_USD!B14*$B$52</f>
        <v>2401435.2737829452</v>
      </c>
      <c r="C14" s="99">
        <f>SEKTOR_USD!C14*$C$52</f>
        <v>5785753.9795622434</v>
      </c>
      <c r="D14" s="100">
        <f t="shared" si="0"/>
        <v>140.92899953318465</v>
      </c>
      <c r="E14" s="100">
        <f t="shared" si="1"/>
        <v>1.0927796115090478</v>
      </c>
      <c r="F14" s="99">
        <f>SEKTOR_USD!F14*$B$53</f>
        <v>10966254.147890868</v>
      </c>
      <c r="G14" s="99">
        <f>SEKTOR_USD!G14*$C$53</f>
        <v>24558103.84660643</v>
      </c>
      <c r="H14" s="100">
        <f t="shared" si="2"/>
        <v>123.9425013812002</v>
      </c>
      <c r="I14" s="100">
        <f t="shared" si="3"/>
        <v>1.0925364584948227</v>
      </c>
      <c r="J14" s="99">
        <f>SEKTOR_USD!J14*$B$54</f>
        <v>30970326.849793609</v>
      </c>
      <c r="K14" s="99">
        <f>SEKTOR_USD!K14*$C$54</f>
        <v>57726652.277891815</v>
      </c>
      <c r="L14" s="100">
        <f t="shared" si="4"/>
        <v>86.393422832980249</v>
      </c>
      <c r="M14" s="100">
        <f t="shared" si="5"/>
        <v>0.93146813220944069</v>
      </c>
    </row>
    <row r="15" spans="1:13" ht="14" x14ac:dyDescent="0.3">
      <c r="A15" s="98" t="str">
        <f>SEKTOR_USD!A15</f>
        <v xml:space="preserve"> Zeytin ve Zeytinyağı </v>
      </c>
      <c r="B15" s="99">
        <f>SEKTOR_USD!B15*$B$52</f>
        <v>1628565.9234627998</v>
      </c>
      <c r="C15" s="99">
        <f>SEKTOR_USD!C15*$C$52</f>
        <v>1595434.4009458446</v>
      </c>
      <c r="D15" s="100">
        <f t="shared" si="0"/>
        <v>-2.0343986104356162</v>
      </c>
      <c r="E15" s="100">
        <f t="shared" si="1"/>
        <v>0.30133638433511173</v>
      </c>
      <c r="F15" s="99">
        <f>SEKTOR_USD!F15*$B$53</f>
        <v>7152275.0937331654</v>
      </c>
      <c r="G15" s="99">
        <f>SEKTOR_USD!G15*$C$53</f>
        <v>9214288.0049689822</v>
      </c>
      <c r="H15" s="100">
        <f t="shared" si="2"/>
        <v>28.830167802725537</v>
      </c>
      <c r="I15" s="100">
        <f t="shared" si="3"/>
        <v>0.40992356931869728</v>
      </c>
      <c r="J15" s="99">
        <f>SEKTOR_USD!J15*$B$54</f>
        <v>13222226.821014909</v>
      </c>
      <c r="K15" s="99">
        <f>SEKTOR_USD!K15*$C$54</f>
        <v>21991279.903015651</v>
      </c>
      <c r="L15" s="100">
        <f t="shared" si="4"/>
        <v>66.320546460930004</v>
      </c>
      <c r="M15" s="100">
        <f t="shared" si="5"/>
        <v>0.35484781479354971</v>
      </c>
    </row>
    <row r="16" spans="1:13" ht="14" x14ac:dyDescent="0.3">
      <c r="A16" s="98" t="str">
        <f>SEKTOR_USD!A16</f>
        <v xml:space="preserve"> Tütün </v>
      </c>
      <c r="B16" s="99">
        <f>SEKTOR_USD!B16*$B$52</f>
        <v>1126903.2768878283</v>
      </c>
      <c r="C16" s="99">
        <f>SEKTOR_USD!C16*$C$52</f>
        <v>2178703.5794596961</v>
      </c>
      <c r="D16" s="100">
        <f t="shared" si="0"/>
        <v>93.335455148966062</v>
      </c>
      <c r="E16" s="100">
        <f t="shared" si="1"/>
        <v>0.41150087949910991</v>
      </c>
      <c r="F16" s="99">
        <f>SEKTOR_USD!F16*$B$53</f>
        <v>5324101.0074203368</v>
      </c>
      <c r="G16" s="99">
        <f>SEKTOR_USD!G16*$C$53</f>
        <v>9131907.0489034764</v>
      </c>
      <c r="H16" s="100">
        <f t="shared" si="2"/>
        <v>71.520169060956988</v>
      </c>
      <c r="I16" s="100">
        <f t="shared" si="3"/>
        <v>0.40625862032469495</v>
      </c>
      <c r="J16" s="99">
        <f>SEKTOR_USD!J16*$B$54</f>
        <v>16055216.888925536</v>
      </c>
      <c r="K16" s="99">
        <f>SEKTOR_USD!K16*$C$54</f>
        <v>26019213.019150577</v>
      </c>
      <c r="L16" s="100">
        <f t="shared" si="4"/>
        <v>62.060800543267305</v>
      </c>
      <c r="M16" s="100">
        <f t="shared" si="5"/>
        <v>0.41984190657440379</v>
      </c>
    </row>
    <row r="17" spans="1:13" ht="14" x14ac:dyDescent="0.3">
      <c r="A17" s="98" t="str">
        <f>SEKTOR_USD!A17</f>
        <v xml:space="preserve"> Süs Bitkileri ve Mamulleri</v>
      </c>
      <c r="B17" s="99">
        <f>SEKTOR_USD!B17*$B$52</f>
        <v>279938.47145567613</v>
      </c>
      <c r="C17" s="99">
        <f>SEKTOR_USD!C17*$C$52</f>
        <v>466585.30754153832</v>
      </c>
      <c r="D17" s="100">
        <f t="shared" si="0"/>
        <v>66.674235633030804</v>
      </c>
      <c r="E17" s="100">
        <f t="shared" si="1"/>
        <v>8.8125923243913926E-2</v>
      </c>
      <c r="F17" s="99">
        <f>SEKTOR_USD!F17*$B$53</f>
        <v>1187228.8319334849</v>
      </c>
      <c r="G17" s="99">
        <f>SEKTOR_USD!G17*$C$53</f>
        <v>1983645.6863408459</v>
      </c>
      <c r="H17" s="100">
        <f t="shared" si="2"/>
        <v>67.082000789211023</v>
      </c>
      <c r="I17" s="100">
        <f t="shared" si="3"/>
        <v>8.8248068604972363E-2</v>
      </c>
      <c r="J17" s="99">
        <f>SEKTOR_USD!J17*$B$54</f>
        <v>2480953.4098866456</v>
      </c>
      <c r="K17" s="99">
        <f>SEKTOR_USD!K17*$C$54</f>
        <v>3787844.837059231</v>
      </c>
      <c r="L17" s="100">
        <f t="shared" si="4"/>
        <v>52.676983854859941</v>
      </c>
      <c r="M17" s="100">
        <f t="shared" si="5"/>
        <v>6.1120065277473032E-2</v>
      </c>
    </row>
    <row r="18" spans="1:13" s="21" customFormat="1" ht="15.5" x14ac:dyDescent="0.35">
      <c r="A18" s="96" t="s">
        <v>12</v>
      </c>
      <c r="B18" s="94">
        <f>SEKTOR_USD!B18*$B$52</f>
        <v>5308597.5401432738</v>
      </c>
      <c r="C18" s="94">
        <f>SEKTOR_USD!C18*$C$52</f>
        <v>9827914.9493394475</v>
      </c>
      <c r="D18" s="97">
        <f t="shared" si="0"/>
        <v>85.132040525230735</v>
      </c>
      <c r="E18" s="97">
        <f t="shared" si="1"/>
        <v>1.8562395010607942</v>
      </c>
      <c r="F18" s="94">
        <f>SEKTOR_USD!F18*$B$53</f>
        <v>20781707.641137742</v>
      </c>
      <c r="G18" s="94">
        <f>SEKTOR_USD!G18*$C$53</f>
        <v>39878845.738946684</v>
      </c>
      <c r="H18" s="97">
        <f t="shared" si="2"/>
        <v>91.893979203161507</v>
      </c>
      <c r="I18" s="97">
        <f t="shared" si="3"/>
        <v>1.7741228380101819</v>
      </c>
      <c r="J18" s="94">
        <f>SEKTOR_USD!J18*$B$54</f>
        <v>68661518.797345087</v>
      </c>
      <c r="K18" s="94">
        <f>SEKTOR_USD!K18*$C$54</f>
        <v>102146505.42821191</v>
      </c>
      <c r="L18" s="97">
        <f t="shared" si="4"/>
        <v>48.768199738922149</v>
      </c>
      <c r="M18" s="97">
        <f t="shared" si="5"/>
        <v>1.6482198580460068</v>
      </c>
    </row>
    <row r="19" spans="1:13" ht="14" x14ac:dyDescent="0.3">
      <c r="A19" s="98" t="str">
        <f>SEKTOR_USD!A19</f>
        <v xml:space="preserve"> Su Ürünleri ve Hayvansal Mamuller</v>
      </c>
      <c r="B19" s="99">
        <f>SEKTOR_USD!B19*$B$52</f>
        <v>5308597.5401432738</v>
      </c>
      <c r="C19" s="99">
        <f>SEKTOR_USD!C19*$C$52</f>
        <v>9827914.9493394475</v>
      </c>
      <c r="D19" s="100">
        <f t="shared" si="0"/>
        <v>85.132040525230735</v>
      </c>
      <c r="E19" s="100">
        <f t="shared" si="1"/>
        <v>1.8562395010607942</v>
      </c>
      <c r="F19" s="99">
        <f>SEKTOR_USD!F19*$B$53</f>
        <v>20781707.641137742</v>
      </c>
      <c r="G19" s="99">
        <f>SEKTOR_USD!G19*$C$53</f>
        <v>39878845.738946684</v>
      </c>
      <c r="H19" s="100">
        <f t="shared" si="2"/>
        <v>91.893979203161507</v>
      </c>
      <c r="I19" s="100">
        <f t="shared" si="3"/>
        <v>1.7741228380101819</v>
      </c>
      <c r="J19" s="99">
        <f>SEKTOR_USD!J19*$B$54</f>
        <v>68661518.797345087</v>
      </c>
      <c r="K19" s="99">
        <f>SEKTOR_USD!K19*$C$54</f>
        <v>102146505.42821191</v>
      </c>
      <c r="L19" s="100">
        <f t="shared" si="4"/>
        <v>48.768199738922149</v>
      </c>
      <c r="M19" s="100">
        <f t="shared" si="5"/>
        <v>1.6482198580460068</v>
      </c>
    </row>
    <row r="20" spans="1:13" s="21" customFormat="1" ht="15.5" x14ac:dyDescent="0.35">
      <c r="A20" s="96" t="s">
        <v>109</v>
      </c>
      <c r="B20" s="94">
        <f>SEKTOR_USD!B20*$B$52</f>
        <v>12117818.093764825</v>
      </c>
      <c r="C20" s="94">
        <f>SEKTOR_USD!C20*$C$52</f>
        <v>18966899.383096211</v>
      </c>
      <c r="D20" s="97">
        <f t="shared" si="0"/>
        <v>56.520746856693229</v>
      </c>
      <c r="E20" s="97">
        <f t="shared" si="1"/>
        <v>3.5823578072290023</v>
      </c>
      <c r="F20" s="94">
        <f>SEKTOR_USD!F20*$B$53</f>
        <v>49066077.50189615</v>
      </c>
      <c r="G20" s="94">
        <f>SEKTOR_USD!G20*$C$53</f>
        <v>78860758.678565919</v>
      </c>
      <c r="H20" s="97">
        <f t="shared" si="2"/>
        <v>60.723584793421402</v>
      </c>
      <c r="I20" s="97">
        <f t="shared" si="3"/>
        <v>3.5083430927343797</v>
      </c>
      <c r="J20" s="94">
        <f>SEKTOR_USD!J20*$B$54</f>
        <v>151033705.91235992</v>
      </c>
      <c r="K20" s="94">
        <f>SEKTOR_USD!K20*$C$54</f>
        <v>220549338.88377264</v>
      </c>
      <c r="L20" s="97">
        <f t="shared" si="4"/>
        <v>46.026569070450037</v>
      </c>
      <c r="M20" s="97">
        <f t="shared" si="5"/>
        <v>3.5587492543504413</v>
      </c>
    </row>
    <row r="21" spans="1:13" ht="14" x14ac:dyDescent="0.3">
      <c r="A21" s="98" t="str">
        <f>SEKTOR_USD!A21</f>
        <v xml:space="preserve"> Mobilya, Kağıt ve Orman Ürünleri</v>
      </c>
      <c r="B21" s="99">
        <f>SEKTOR_USD!B21*$B$52</f>
        <v>12117818.093764825</v>
      </c>
      <c r="C21" s="99">
        <f>SEKTOR_USD!C21*$C$52</f>
        <v>18966899.383096211</v>
      </c>
      <c r="D21" s="100">
        <f t="shared" si="0"/>
        <v>56.520746856693229</v>
      </c>
      <c r="E21" s="100">
        <f t="shared" si="1"/>
        <v>3.5823578072290023</v>
      </c>
      <c r="F21" s="99">
        <f>SEKTOR_USD!F21*$B$53</f>
        <v>49066077.50189615</v>
      </c>
      <c r="G21" s="99">
        <f>SEKTOR_USD!G21*$C$53</f>
        <v>78860758.678565919</v>
      </c>
      <c r="H21" s="100">
        <f t="shared" si="2"/>
        <v>60.723584793421402</v>
      </c>
      <c r="I21" s="100">
        <f t="shared" si="3"/>
        <v>3.5083430927343797</v>
      </c>
      <c r="J21" s="99">
        <f>SEKTOR_USD!J21*$B$54</f>
        <v>151033705.91235992</v>
      </c>
      <c r="K21" s="99">
        <f>SEKTOR_USD!K21*$C$54</f>
        <v>220549338.88377264</v>
      </c>
      <c r="L21" s="100">
        <f t="shared" si="4"/>
        <v>46.026569070450037</v>
      </c>
      <c r="M21" s="100">
        <f t="shared" si="5"/>
        <v>3.5587492543504413</v>
      </c>
    </row>
    <row r="22" spans="1:13" ht="16.5" x14ac:dyDescent="0.35">
      <c r="A22" s="93" t="s">
        <v>14</v>
      </c>
      <c r="B22" s="94">
        <f>SEKTOR_USD!B22*$B$52</f>
        <v>266525165.43590668</v>
      </c>
      <c r="C22" s="94">
        <f>SEKTOR_USD!C22*$C$52</f>
        <v>429758654.7721014</v>
      </c>
      <c r="D22" s="97">
        <f t="shared" si="0"/>
        <v>61.245056942080275</v>
      </c>
      <c r="E22" s="97">
        <f t="shared" si="1"/>
        <v>81.170318935690517</v>
      </c>
      <c r="F22" s="94">
        <f>SEKTOR_USD!F22*$B$53</f>
        <v>1101783390.7023575</v>
      </c>
      <c r="G22" s="94">
        <f>SEKTOR_USD!G22*$C$53</f>
        <v>1816076702.5935845</v>
      </c>
      <c r="H22" s="97">
        <f t="shared" si="2"/>
        <v>64.830648012935114</v>
      </c>
      <c r="I22" s="97">
        <f t="shared" si="3"/>
        <v>80.793290125317554</v>
      </c>
      <c r="J22" s="94">
        <f>SEKTOR_USD!J22*$B$54</f>
        <v>3285072762.1868682</v>
      </c>
      <c r="K22" s="94">
        <f>SEKTOR_USD!K22*$C$54</f>
        <v>5035050956.0292702</v>
      </c>
      <c r="L22" s="97">
        <f t="shared" si="4"/>
        <v>53.270606787943528</v>
      </c>
      <c r="M22" s="97">
        <f t="shared" si="5"/>
        <v>81.244785978834912</v>
      </c>
    </row>
    <row r="23" spans="1:13" s="21" customFormat="1" ht="15.5" x14ac:dyDescent="0.35">
      <c r="A23" s="96" t="s">
        <v>15</v>
      </c>
      <c r="B23" s="94">
        <f>SEKTOR_USD!B23*$B$52</f>
        <v>21629955.884664048</v>
      </c>
      <c r="C23" s="94">
        <f>SEKTOR_USD!C23*$C$52</f>
        <v>32255202.787186917</v>
      </c>
      <c r="D23" s="97">
        <f t="shared" si="0"/>
        <v>49.122832053745995</v>
      </c>
      <c r="E23" s="97">
        <f t="shared" si="1"/>
        <v>6.0921753837854267</v>
      </c>
      <c r="F23" s="94">
        <f>SEKTOR_USD!F23*$B$53</f>
        <v>89621862.890234739</v>
      </c>
      <c r="G23" s="94">
        <f>SEKTOR_USD!G23*$C$53</f>
        <v>142929240.53181523</v>
      </c>
      <c r="H23" s="97">
        <f t="shared" si="2"/>
        <v>59.480327592463944</v>
      </c>
      <c r="I23" s="97">
        <f t="shared" si="3"/>
        <v>6.3586100637636349</v>
      </c>
      <c r="J23" s="94">
        <f>SEKTOR_USD!J23*$B$54</f>
        <v>264965005.78315821</v>
      </c>
      <c r="K23" s="94">
        <f>SEKTOR_USD!K23*$C$54</f>
        <v>390430218.08907104</v>
      </c>
      <c r="L23" s="97">
        <f t="shared" si="4"/>
        <v>47.3516160879716</v>
      </c>
      <c r="M23" s="97">
        <f t="shared" si="5"/>
        <v>6.2999202560864829</v>
      </c>
    </row>
    <row r="24" spans="1:13" ht="14" x14ac:dyDescent="0.3">
      <c r="A24" s="98" t="str">
        <f>SEKTOR_USD!A24</f>
        <v xml:space="preserve"> Tekstil ve Hammaddeleri</v>
      </c>
      <c r="B24" s="99">
        <f>SEKTOR_USD!B24*$B$52</f>
        <v>14626929.141362622</v>
      </c>
      <c r="C24" s="99">
        <f>SEKTOR_USD!C24*$C$52</f>
        <v>22657513.755318876</v>
      </c>
      <c r="D24" s="100">
        <f t="shared" si="0"/>
        <v>54.902738205294519</v>
      </c>
      <c r="E24" s="100">
        <f t="shared" si="1"/>
        <v>4.2794196170041108</v>
      </c>
      <c r="F24" s="99">
        <f>SEKTOR_USD!F24*$B$53</f>
        <v>60510862.337730736</v>
      </c>
      <c r="G24" s="99">
        <f>SEKTOR_USD!G24*$C$53</f>
        <v>97459181.11314854</v>
      </c>
      <c r="H24" s="100">
        <f t="shared" si="2"/>
        <v>61.060638285399506</v>
      </c>
      <c r="I24" s="100">
        <f t="shared" si="3"/>
        <v>4.3357463282279625</v>
      </c>
      <c r="J24" s="99">
        <f>SEKTOR_USD!J24*$B$54</f>
        <v>179867637.42343098</v>
      </c>
      <c r="K24" s="99">
        <f>SEKTOR_USD!K24*$C$54</f>
        <v>264170344.70987171</v>
      </c>
      <c r="L24" s="100">
        <f t="shared" si="4"/>
        <v>46.869302612777183</v>
      </c>
      <c r="M24" s="100">
        <f t="shared" si="5"/>
        <v>4.2626109060938377</v>
      </c>
    </row>
    <row r="25" spans="1:13" ht="14" x14ac:dyDescent="0.3">
      <c r="A25" s="98" t="str">
        <f>SEKTOR_USD!A25</f>
        <v xml:space="preserve"> Deri ve Deri Mamulleri </v>
      </c>
      <c r="B25" s="99">
        <f>SEKTOR_USD!B25*$B$52</f>
        <v>2819403.4572030078</v>
      </c>
      <c r="C25" s="99">
        <f>SEKTOR_USD!C25*$C$52</f>
        <v>3425114.1604857058</v>
      </c>
      <c r="D25" s="100">
        <f t="shared" si="0"/>
        <v>21.483647604078417</v>
      </c>
      <c r="E25" s="100">
        <f t="shared" si="1"/>
        <v>0.64691567164646346</v>
      </c>
      <c r="F25" s="99">
        <f>SEKTOR_USD!F25*$B$53</f>
        <v>13565013.845490677</v>
      </c>
      <c r="G25" s="99">
        <f>SEKTOR_USD!G25*$C$53</f>
        <v>16128745.274431786</v>
      </c>
      <c r="H25" s="100">
        <f t="shared" si="2"/>
        <v>18.899585788431402</v>
      </c>
      <c r="I25" s="100">
        <f t="shared" si="3"/>
        <v>0.71753268705750706</v>
      </c>
      <c r="J25" s="99">
        <f>SEKTOR_USD!J25*$B$54</f>
        <v>37831387.166145027</v>
      </c>
      <c r="K25" s="99">
        <f>SEKTOR_USD!K25*$C$54</f>
        <v>46256239.491274439</v>
      </c>
      <c r="L25" s="100">
        <f t="shared" si="4"/>
        <v>22.269477690917817</v>
      </c>
      <c r="M25" s="100">
        <f t="shared" si="5"/>
        <v>0.74638336542635697</v>
      </c>
    </row>
    <row r="26" spans="1:13" ht="14" x14ac:dyDescent="0.3">
      <c r="A26" s="98" t="str">
        <f>SEKTOR_USD!A26</f>
        <v xml:space="preserve"> Halı </v>
      </c>
      <c r="B26" s="99">
        <f>SEKTOR_USD!B26*$B$52</f>
        <v>4183623.2860984183</v>
      </c>
      <c r="C26" s="99">
        <f>SEKTOR_USD!C26*$C$52</f>
        <v>6172574.8713823352</v>
      </c>
      <c r="D26" s="100">
        <f t="shared" si="0"/>
        <v>47.541364249809931</v>
      </c>
      <c r="E26" s="100">
        <f t="shared" si="1"/>
        <v>1.1658400951348526</v>
      </c>
      <c r="F26" s="99">
        <f>SEKTOR_USD!F26*$B$53</f>
        <v>15545986.707013318</v>
      </c>
      <c r="G26" s="99">
        <f>SEKTOR_USD!G26*$C$53</f>
        <v>29341314.144234911</v>
      </c>
      <c r="H26" s="100">
        <f t="shared" si="2"/>
        <v>88.738834640827619</v>
      </c>
      <c r="I26" s="100">
        <f t="shared" si="3"/>
        <v>1.3053310484781664</v>
      </c>
      <c r="J26" s="99">
        <f>SEKTOR_USD!J26*$B$54</f>
        <v>47265981.193582214</v>
      </c>
      <c r="K26" s="99">
        <f>SEKTOR_USD!K26*$C$54</f>
        <v>80003633.88792491</v>
      </c>
      <c r="L26" s="100">
        <f t="shared" si="4"/>
        <v>69.262611010364097</v>
      </c>
      <c r="M26" s="100">
        <f t="shared" si="5"/>
        <v>1.2909259845662895</v>
      </c>
    </row>
    <row r="27" spans="1:13" s="21" customFormat="1" ht="15.5" x14ac:dyDescent="0.35">
      <c r="A27" s="96" t="s">
        <v>19</v>
      </c>
      <c r="B27" s="94">
        <f>SEKTOR_USD!B27*$B$52</f>
        <v>46075267.999148279</v>
      </c>
      <c r="C27" s="94">
        <f>SEKTOR_USD!C27*$C$52</f>
        <v>81017633.447821751</v>
      </c>
      <c r="D27" s="97">
        <f t="shared" si="0"/>
        <v>75.83757396553699</v>
      </c>
      <c r="E27" s="97">
        <f t="shared" si="1"/>
        <v>15.302140104338086</v>
      </c>
      <c r="F27" s="94">
        <f>SEKTOR_USD!F27*$B$53</f>
        <v>186624127.40417701</v>
      </c>
      <c r="G27" s="94">
        <f>SEKTOR_USD!G27*$C$53</f>
        <v>330056230.99151295</v>
      </c>
      <c r="H27" s="97">
        <f t="shared" si="2"/>
        <v>76.856141583826982</v>
      </c>
      <c r="I27" s="97">
        <f t="shared" si="3"/>
        <v>14.68348158978268</v>
      </c>
      <c r="J27" s="94">
        <f>SEKTOR_USD!J27*$B$54</f>
        <v>589257778.05589306</v>
      </c>
      <c r="K27" s="94">
        <f>SEKTOR_USD!K27*$C$54</f>
        <v>870153391.03391254</v>
      </c>
      <c r="L27" s="97">
        <f t="shared" si="4"/>
        <v>47.669394183435891</v>
      </c>
      <c r="M27" s="97">
        <f t="shared" si="5"/>
        <v>14.040657510854532</v>
      </c>
    </row>
    <row r="28" spans="1:13" ht="14" x14ac:dyDescent="0.3">
      <c r="A28" s="98" t="str">
        <f>SEKTOR_USD!A28</f>
        <v xml:space="preserve"> Kimyevi Maddeler ve Mamulleri  </v>
      </c>
      <c r="B28" s="99">
        <f>SEKTOR_USD!B28*$B$52</f>
        <v>46075267.999148279</v>
      </c>
      <c r="C28" s="99">
        <f>SEKTOR_USD!C28*$C$52</f>
        <v>81017633.447821751</v>
      </c>
      <c r="D28" s="100">
        <f t="shared" si="0"/>
        <v>75.83757396553699</v>
      </c>
      <c r="E28" s="100">
        <f t="shared" si="1"/>
        <v>15.302140104338086</v>
      </c>
      <c r="F28" s="99">
        <f>SEKTOR_USD!F28*$B$53</f>
        <v>186624127.40417701</v>
      </c>
      <c r="G28" s="99">
        <f>SEKTOR_USD!G28*$C$53</f>
        <v>330056230.99151295</v>
      </c>
      <c r="H28" s="100">
        <f t="shared" si="2"/>
        <v>76.856141583826982</v>
      </c>
      <c r="I28" s="100">
        <f t="shared" si="3"/>
        <v>14.68348158978268</v>
      </c>
      <c r="J28" s="99">
        <f>SEKTOR_USD!J28*$B$54</f>
        <v>589257778.05589306</v>
      </c>
      <c r="K28" s="99">
        <f>SEKTOR_USD!K28*$C$54</f>
        <v>870153391.03391254</v>
      </c>
      <c r="L28" s="100">
        <f t="shared" si="4"/>
        <v>47.669394183435891</v>
      </c>
      <c r="M28" s="100">
        <f t="shared" si="5"/>
        <v>14.040657510854532</v>
      </c>
    </row>
    <row r="29" spans="1:13" s="21" customFormat="1" ht="15.5" x14ac:dyDescent="0.35">
      <c r="A29" s="96" t="s">
        <v>21</v>
      </c>
      <c r="B29" s="94">
        <f>SEKTOR_USD!B29*$B$52</f>
        <v>198819941.55209437</v>
      </c>
      <c r="C29" s="94">
        <f>SEKTOR_USD!C29*$C$52</f>
        <v>316485818.53709269</v>
      </c>
      <c r="D29" s="97">
        <f t="shared" si="0"/>
        <v>59.182130356963093</v>
      </c>
      <c r="E29" s="97">
        <f t="shared" si="1"/>
        <v>59.776003447566993</v>
      </c>
      <c r="F29" s="94">
        <f>SEKTOR_USD!F29*$B$53</f>
        <v>825537400.40794575</v>
      </c>
      <c r="G29" s="94">
        <f>SEKTOR_USD!G29*$C$53</f>
        <v>1343091231.0702565</v>
      </c>
      <c r="H29" s="97">
        <f t="shared" si="2"/>
        <v>62.692959810973733</v>
      </c>
      <c r="I29" s="97">
        <f t="shared" si="3"/>
        <v>59.751198471771247</v>
      </c>
      <c r="J29" s="94">
        <f>SEKTOR_USD!J29*$B$54</f>
        <v>2430849978.3478165</v>
      </c>
      <c r="K29" s="94">
        <f>SEKTOR_USD!K29*$C$54</f>
        <v>3774467346.9062862</v>
      </c>
      <c r="L29" s="97">
        <f t="shared" si="4"/>
        <v>55.273561944439308</v>
      </c>
      <c r="M29" s="97">
        <f t="shared" si="5"/>
        <v>60.904208211893888</v>
      </c>
    </row>
    <row r="30" spans="1:13" ht="14" x14ac:dyDescent="0.3">
      <c r="A30" s="98" t="str">
        <f>SEKTOR_USD!A30</f>
        <v xml:space="preserve"> Hazırgiyim ve Konfeksiyon </v>
      </c>
      <c r="B30" s="99">
        <f>SEKTOR_USD!B30*$B$52</f>
        <v>28939313.146698911</v>
      </c>
      <c r="C30" s="99">
        <f>SEKTOR_USD!C30*$C$52</f>
        <v>39834133.79003644</v>
      </c>
      <c r="D30" s="100">
        <f t="shared" si="0"/>
        <v>37.647129315438832</v>
      </c>
      <c r="E30" s="100">
        <f t="shared" si="1"/>
        <v>7.5236398577681953</v>
      </c>
      <c r="F30" s="99">
        <f>SEKTOR_USD!F30*$B$53</f>
        <v>126974580.98506273</v>
      </c>
      <c r="G30" s="99">
        <f>SEKTOR_USD!G30*$C$53</f>
        <v>180546743.81922576</v>
      </c>
      <c r="H30" s="100">
        <f t="shared" si="2"/>
        <v>42.191249948259525</v>
      </c>
      <c r="I30" s="100">
        <f t="shared" si="3"/>
        <v>8.0321307099728116</v>
      </c>
      <c r="J30" s="99">
        <f>SEKTOR_USD!J30*$B$54</f>
        <v>370667187.15872788</v>
      </c>
      <c r="K30" s="99">
        <f>SEKTOR_USD!K30*$C$54</f>
        <v>510723452.39544046</v>
      </c>
      <c r="L30" s="100">
        <f t="shared" si="4"/>
        <v>37.78491058523003</v>
      </c>
      <c r="M30" s="100">
        <f t="shared" si="5"/>
        <v>8.2409528615698147</v>
      </c>
    </row>
    <row r="31" spans="1:13" ht="14" x14ac:dyDescent="0.3">
      <c r="A31" s="98" t="str">
        <f>SEKTOR_USD!A31</f>
        <v xml:space="preserve"> Otomotiv Endüstrisi</v>
      </c>
      <c r="B31" s="99">
        <f>SEKTOR_USD!B31*$B$52</f>
        <v>52013933.864347324</v>
      </c>
      <c r="C31" s="99">
        <f>SEKTOR_USD!C31*$C$52</f>
        <v>88881623.214387655</v>
      </c>
      <c r="D31" s="100">
        <f t="shared" si="0"/>
        <v>70.88040955754569</v>
      </c>
      <c r="E31" s="100">
        <f t="shared" si="1"/>
        <v>16.78744482216316</v>
      </c>
      <c r="F31" s="99">
        <f>SEKTOR_USD!F31*$B$53</f>
        <v>214513195.92014599</v>
      </c>
      <c r="G31" s="99">
        <f>SEKTOR_USD!G31*$C$53</f>
        <v>371834272.37561435</v>
      </c>
      <c r="H31" s="100">
        <f t="shared" si="2"/>
        <v>73.338647434087093</v>
      </c>
      <c r="I31" s="100">
        <f t="shared" si="3"/>
        <v>16.54209549832121</v>
      </c>
      <c r="J31" s="99">
        <f>SEKTOR_USD!J31*$B$54</f>
        <v>583030898.19146371</v>
      </c>
      <c r="K31" s="99">
        <f>SEKTOR_USD!K31*$C$54</f>
        <v>991365881.01394939</v>
      </c>
      <c r="L31" s="100">
        <f t="shared" si="4"/>
        <v>70.03659395910627</v>
      </c>
      <c r="M31" s="100">
        <f t="shared" si="5"/>
        <v>15.996523080516212</v>
      </c>
    </row>
    <row r="32" spans="1:13" ht="14" x14ac:dyDescent="0.3">
      <c r="A32" s="98" t="str">
        <f>SEKTOR_USD!A32</f>
        <v xml:space="preserve"> Gemi, Yat ve Hizmetleri</v>
      </c>
      <c r="B32" s="99">
        <f>SEKTOR_USD!B32*$B$52</f>
        <v>2088035.2400477212</v>
      </c>
      <c r="C32" s="99">
        <f>SEKTOR_USD!C32*$C$52</f>
        <v>2617392.4093060582</v>
      </c>
      <c r="D32" s="100">
        <f t="shared" si="0"/>
        <v>25.351926974481465</v>
      </c>
      <c r="E32" s="100">
        <f t="shared" si="1"/>
        <v>0.49435787804178516</v>
      </c>
      <c r="F32" s="99">
        <f>SEKTOR_USD!F32*$B$53</f>
        <v>5432257.271583952</v>
      </c>
      <c r="G32" s="99">
        <f>SEKTOR_USD!G32*$C$53</f>
        <v>16681245.126499694</v>
      </c>
      <c r="H32" s="100">
        <f t="shared" si="2"/>
        <v>207.07759762703088</v>
      </c>
      <c r="I32" s="100">
        <f t="shared" si="3"/>
        <v>0.74211220001451406</v>
      </c>
      <c r="J32" s="99">
        <f>SEKTOR_USD!J32*$B$54</f>
        <v>22935374.819276549</v>
      </c>
      <c r="K32" s="99">
        <f>SEKTOR_USD!K32*$C$54</f>
        <v>60941947.636435077</v>
      </c>
      <c r="L32" s="100">
        <f t="shared" si="4"/>
        <v>165.71158359799313</v>
      </c>
      <c r="M32" s="100">
        <f t="shared" si="5"/>
        <v>0.98334962964508854</v>
      </c>
    </row>
    <row r="33" spans="1:13" ht="14" x14ac:dyDescent="0.3">
      <c r="A33" s="98" t="str">
        <f>SEKTOR_USD!A33</f>
        <v xml:space="preserve"> Elektrik ve Elektronik</v>
      </c>
      <c r="B33" s="99">
        <f>SEKTOR_USD!B33*$B$52</f>
        <v>23514044.925977737</v>
      </c>
      <c r="C33" s="99">
        <f>SEKTOR_USD!C33*$C$52</f>
        <v>38855560.771032989</v>
      </c>
      <c r="D33" s="100">
        <f t="shared" si="0"/>
        <v>65.244052621955845</v>
      </c>
      <c r="E33" s="100">
        <f t="shared" si="1"/>
        <v>7.3388126688975177</v>
      </c>
      <c r="F33" s="99">
        <f>SEKTOR_USD!F33*$B$53</f>
        <v>98812735.923774898</v>
      </c>
      <c r="G33" s="99">
        <f>SEKTOR_USD!G33*$C$53</f>
        <v>161585742.22941592</v>
      </c>
      <c r="H33" s="100">
        <f t="shared" si="2"/>
        <v>63.527242433672448</v>
      </c>
      <c r="I33" s="100">
        <f t="shared" si="3"/>
        <v>7.1885971189497351</v>
      </c>
      <c r="J33" s="99">
        <f>SEKTOR_USD!J33*$B$54</f>
        <v>280828006.08169454</v>
      </c>
      <c r="K33" s="99">
        <f>SEKTOR_USD!K33*$C$54</f>
        <v>450411285.05320811</v>
      </c>
      <c r="L33" s="100">
        <f t="shared" si="4"/>
        <v>60.386882824706866</v>
      </c>
      <c r="M33" s="100">
        <f t="shared" si="5"/>
        <v>7.2677652671579374</v>
      </c>
    </row>
    <row r="34" spans="1:13" ht="14" x14ac:dyDescent="0.3">
      <c r="A34" s="98" t="str">
        <f>SEKTOR_USD!A34</f>
        <v xml:space="preserve"> Makine ve Aksamları</v>
      </c>
      <c r="B34" s="99">
        <f>SEKTOR_USD!B34*$B$52</f>
        <v>17065099.926521711</v>
      </c>
      <c r="C34" s="99">
        <f>SEKTOR_USD!C34*$C$52</f>
        <v>27473544.471167356</v>
      </c>
      <c r="D34" s="100">
        <f t="shared" si="0"/>
        <v>60.992578944523899</v>
      </c>
      <c r="E34" s="100">
        <f t="shared" si="1"/>
        <v>5.1890435300275843</v>
      </c>
      <c r="F34" s="99">
        <f>SEKTOR_USD!F34*$B$53</f>
        <v>68769271.351819575</v>
      </c>
      <c r="G34" s="99">
        <f>SEKTOR_USD!G34*$C$53</f>
        <v>113067198.26638058</v>
      </c>
      <c r="H34" s="100">
        <f t="shared" si="2"/>
        <v>64.415291952033925</v>
      </c>
      <c r="I34" s="100">
        <f t="shared" si="3"/>
        <v>5.0301129573142287</v>
      </c>
      <c r="J34" s="99">
        <f>SEKTOR_USD!J34*$B$54</f>
        <v>193434069.06769964</v>
      </c>
      <c r="K34" s="99">
        <f>SEKTOR_USD!K34*$C$54</f>
        <v>315518602.91355658</v>
      </c>
      <c r="L34" s="100">
        <f t="shared" si="4"/>
        <v>63.114287175093644</v>
      </c>
      <c r="M34" s="100">
        <f t="shared" si="5"/>
        <v>5.0911582802070612</v>
      </c>
    </row>
    <row r="35" spans="1:13" ht="14" x14ac:dyDescent="0.3">
      <c r="A35" s="98" t="str">
        <f>SEKTOR_USD!A35</f>
        <v xml:space="preserve"> Demir ve Demir Dışı Metaller </v>
      </c>
      <c r="B35" s="99">
        <f>SEKTOR_USD!B35*$B$52</f>
        <v>19280805.403567437</v>
      </c>
      <c r="C35" s="99">
        <f>SEKTOR_USD!C35*$C$52</f>
        <v>29756896.01429775</v>
      </c>
      <c r="D35" s="100">
        <f t="shared" si="0"/>
        <v>54.334299794302012</v>
      </c>
      <c r="E35" s="100">
        <f t="shared" si="1"/>
        <v>5.6203097091729006</v>
      </c>
      <c r="F35" s="99">
        <f>SEKTOR_USD!F35*$B$53</f>
        <v>81120267.50489606</v>
      </c>
      <c r="G35" s="99">
        <f>SEKTOR_USD!G35*$C$53</f>
        <v>122832758.01301731</v>
      </c>
      <c r="H35" s="100">
        <f t="shared" si="2"/>
        <v>51.420553446281069</v>
      </c>
      <c r="I35" s="100">
        <f t="shared" si="3"/>
        <v>5.4645614036377594</v>
      </c>
      <c r="J35" s="99">
        <f>SEKTOR_USD!J35*$B$54</f>
        <v>242583875.89150721</v>
      </c>
      <c r="K35" s="99">
        <f>SEKTOR_USD!K35*$C$54</f>
        <v>337731021.46379793</v>
      </c>
      <c r="L35" s="100">
        <f t="shared" si="4"/>
        <v>39.222370086478527</v>
      </c>
      <c r="M35" s="100">
        <f t="shared" si="5"/>
        <v>5.4495743532411733</v>
      </c>
    </row>
    <row r="36" spans="1:13" ht="14" x14ac:dyDescent="0.3">
      <c r="A36" s="98" t="str">
        <f>SEKTOR_USD!A36</f>
        <v xml:space="preserve"> Çelik</v>
      </c>
      <c r="B36" s="99">
        <f>SEKTOR_USD!B36*$B$52</f>
        <v>20562450.591891766</v>
      </c>
      <c r="C36" s="99">
        <f>SEKTOR_USD!C36*$C$52</f>
        <v>39105917.996755458</v>
      </c>
      <c r="D36" s="100">
        <f t="shared" si="0"/>
        <v>90.181213187575011</v>
      </c>
      <c r="E36" s="100">
        <f t="shared" si="1"/>
        <v>7.3860986877690253</v>
      </c>
      <c r="F36" s="99">
        <f>SEKTOR_USD!F36*$B$53</f>
        <v>87609176.960457578</v>
      </c>
      <c r="G36" s="99">
        <f>SEKTOR_USD!G36*$C$53</f>
        <v>161852097.20078039</v>
      </c>
      <c r="H36" s="100">
        <f t="shared" si="2"/>
        <v>84.743314360586183</v>
      </c>
      <c r="I36" s="100">
        <f t="shared" si="3"/>
        <v>7.2004466704841157</v>
      </c>
      <c r="J36" s="99">
        <f>SEKTOR_USD!J36*$B$54</f>
        <v>327041115.4205572</v>
      </c>
      <c r="K36" s="99">
        <f>SEKTOR_USD!K36*$C$54</f>
        <v>429632921.12185514</v>
      </c>
      <c r="L36" s="100">
        <f t="shared" si="4"/>
        <v>31.36969661119533</v>
      </c>
      <c r="M36" s="100">
        <f t="shared" si="5"/>
        <v>6.9324888726714731</v>
      </c>
    </row>
    <row r="37" spans="1:13" ht="14" x14ac:dyDescent="0.3">
      <c r="A37" s="98" t="str">
        <f>SEKTOR_USD!A37</f>
        <v xml:space="preserve"> Çimento Cam Seramik ve Toprak Ürünleri</v>
      </c>
      <c r="B37" s="99">
        <f>SEKTOR_USD!B37*$B$52</f>
        <v>7223239.5678141834</v>
      </c>
      <c r="C37" s="99">
        <f>SEKTOR_USD!C37*$C$52</f>
        <v>10978429.398112724</v>
      </c>
      <c r="D37" s="100">
        <f t="shared" si="0"/>
        <v>51.987612968441169</v>
      </c>
      <c r="E37" s="100">
        <f t="shared" si="1"/>
        <v>2.0735419886548367</v>
      </c>
      <c r="F37" s="99">
        <f>SEKTOR_USD!F37*$B$53</f>
        <v>28982543.875553176</v>
      </c>
      <c r="G37" s="99">
        <f>SEKTOR_USD!G37*$C$53</f>
        <v>44022034.512344107</v>
      </c>
      <c r="H37" s="100">
        <f t="shared" si="2"/>
        <v>51.891547896445232</v>
      </c>
      <c r="I37" s="100">
        <f t="shared" si="3"/>
        <v>1.9584442667995072</v>
      </c>
      <c r="J37" s="99">
        <f>SEKTOR_USD!J37*$B$54</f>
        <v>92906744.566163912</v>
      </c>
      <c r="K37" s="99">
        <f>SEKTOR_USD!K37*$C$54</f>
        <v>124824122.34541291</v>
      </c>
      <c r="L37" s="100">
        <f t="shared" si="4"/>
        <v>34.354209619861251</v>
      </c>
      <c r="M37" s="100">
        <f t="shared" si="5"/>
        <v>2.0141422983624762</v>
      </c>
    </row>
    <row r="38" spans="1:13" ht="14" x14ac:dyDescent="0.3">
      <c r="A38" s="98" t="str">
        <f>SEKTOR_USD!A38</f>
        <v xml:space="preserve"> Mücevher</v>
      </c>
      <c r="B38" s="99">
        <f>SEKTOR_USD!B38*$B$52</f>
        <v>9229977.1674311571</v>
      </c>
      <c r="C38" s="99">
        <f>SEKTOR_USD!C38*$C$52</f>
        <v>11143452.321062831</v>
      </c>
      <c r="D38" s="100">
        <f t="shared" si="0"/>
        <v>20.731093034374464</v>
      </c>
      <c r="E38" s="100">
        <f t="shared" si="1"/>
        <v>2.1047105599885851</v>
      </c>
      <c r="F38" s="99">
        <f>SEKTOR_USD!F38*$B$53</f>
        <v>40903325.068923563</v>
      </c>
      <c r="G38" s="99">
        <f>SEKTOR_USD!G38*$C$53</f>
        <v>56929559.797240436</v>
      </c>
      <c r="H38" s="100">
        <f t="shared" si="2"/>
        <v>39.18076269181563</v>
      </c>
      <c r="I38" s="100">
        <f t="shared" si="3"/>
        <v>2.532671904681318</v>
      </c>
      <c r="J38" s="99">
        <f>SEKTOR_USD!J38*$B$54</f>
        <v>112617765.1964689</v>
      </c>
      <c r="K38" s="99">
        <f>SEKTOR_USD!K38*$C$54</f>
        <v>204062549.70544499</v>
      </c>
      <c r="L38" s="100">
        <f t="shared" si="4"/>
        <v>81.199253376627382</v>
      </c>
      <c r="M38" s="100">
        <f t="shared" si="5"/>
        <v>3.2927210314051609</v>
      </c>
    </row>
    <row r="39" spans="1:13" ht="14" x14ac:dyDescent="0.3">
      <c r="A39" s="98" t="str">
        <f>SEKTOR_USD!A39</f>
        <v xml:space="preserve"> Savunma ve Havacılık Sanayii</v>
      </c>
      <c r="B39" s="99">
        <f>SEKTOR_USD!B39*$B$52</f>
        <v>8067925.257008112</v>
      </c>
      <c r="C39" s="99">
        <f>SEKTOR_USD!C39*$C$52</f>
        <v>11346995.189949192</v>
      </c>
      <c r="D39" s="100">
        <f t="shared" si="0"/>
        <v>40.643285956234571</v>
      </c>
      <c r="E39" s="100">
        <f t="shared" si="1"/>
        <v>2.1431545550102857</v>
      </c>
      <c r="F39" s="99">
        <f>SEKTOR_USD!F39*$B$53</f>
        <v>28273710.936372261</v>
      </c>
      <c r="G39" s="99">
        <f>SEKTOR_USD!G39*$C$53</f>
        <v>41980845.134903379</v>
      </c>
      <c r="H39" s="100">
        <f t="shared" si="2"/>
        <v>48.480138420379035</v>
      </c>
      <c r="I39" s="100">
        <f t="shared" si="3"/>
        <v>1.8676362049281303</v>
      </c>
      <c r="J39" s="99">
        <f>SEKTOR_USD!J39*$B$54</f>
        <v>82053146.746070176</v>
      </c>
      <c r="K39" s="99">
        <f>SEKTOR_USD!K39*$C$54</f>
        <v>150422157.52144703</v>
      </c>
      <c r="L39" s="100">
        <f t="shared" si="4"/>
        <v>83.322838290356358</v>
      </c>
      <c r="M39" s="100">
        <f t="shared" si="5"/>
        <v>2.4271881458658098</v>
      </c>
    </row>
    <row r="40" spans="1:13" ht="14" x14ac:dyDescent="0.3">
      <c r="A40" s="98" t="str">
        <f>SEKTOR_USD!A40</f>
        <v xml:space="preserve"> İklimlendirme Sanayii</v>
      </c>
      <c r="B40" s="99">
        <f>SEKTOR_USD!B40*$B$52</f>
        <v>10835116.460788267</v>
      </c>
      <c r="C40" s="99">
        <f>SEKTOR_USD!C40*$C$52</f>
        <v>16491872.960984264</v>
      </c>
      <c r="D40" s="100">
        <f t="shared" si="0"/>
        <v>52.207620662569795</v>
      </c>
      <c r="E40" s="100">
        <f t="shared" si="1"/>
        <v>3.114889190073117</v>
      </c>
      <c r="F40" s="99">
        <f>SEKTOR_USD!F40*$B$53</f>
        <v>44146334.609355971</v>
      </c>
      <c r="G40" s="99">
        <f>SEKTOR_USD!G40*$C$53</f>
        <v>71758734.594834656</v>
      </c>
      <c r="H40" s="100">
        <f t="shared" si="2"/>
        <v>62.547435092440864</v>
      </c>
      <c r="I40" s="100">
        <f t="shared" si="3"/>
        <v>3.1923895366679202</v>
      </c>
      <c r="J40" s="99">
        <f>SEKTOR_USD!J40*$B$54</f>
        <v>122751795.20818682</v>
      </c>
      <c r="K40" s="99">
        <f>SEKTOR_USD!K40*$C$54</f>
        <v>198833405.73573846</v>
      </c>
      <c r="L40" s="100">
        <f t="shared" si="4"/>
        <v>61.98003898722407</v>
      </c>
      <c r="M40" s="100">
        <f t="shared" si="5"/>
        <v>3.2083443912516794</v>
      </c>
    </row>
    <row r="41" spans="1:13" ht="16.5" x14ac:dyDescent="0.35">
      <c r="A41" s="93" t="s">
        <v>30</v>
      </c>
      <c r="B41" s="94">
        <f>SEKTOR_USD!B41*$B$52</f>
        <v>9032966.389875723</v>
      </c>
      <c r="C41" s="94">
        <f>SEKTOR_USD!C41*$C$52</f>
        <v>15121407.938951029</v>
      </c>
      <c r="D41" s="97">
        <f t="shared" si="0"/>
        <v>67.402459903972598</v>
      </c>
      <c r="E41" s="97">
        <f t="shared" si="1"/>
        <v>2.8560437155412863</v>
      </c>
      <c r="F41" s="94">
        <f>SEKTOR_USD!F41*$B$53</f>
        <v>33881486.838002205</v>
      </c>
      <c r="G41" s="94">
        <f>SEKTOR_USD!G41*$C$53</f>
        <v>58397062.493924499</v>
      </c>
      <c r="H41" s="97">
        <f t="shared" si="2"/>
        <v>72.35684718660309</v>
      </c>
      <c r="I41" s="97">
        <f t="shared" si="3"/>
        <v>2.5979578978134121</v>
      </c>
      <c r="J41" s="94">
        <f>SEKTOR_USD!J41*$B$54</f>
        <v>109227424.39704488</v>
      </c>
      <c r="K41" s="94">
        <f>SEKTOR_USD!K41*$C$54</f>
        <v>162363439.88845554</v>
      </c>
      <c r="L41" s="97">
        <f t="shared" si="4"/>
        <v>48.647137643985531</v>
      </c>
      <c r="M41" s="97">
        <f t="shared" si="5"/>
        <v>2.6198707897343301</v>
      </c>
    </row>
    <row r="42" spans="1:13" ht="14" x14ac:dyDescent="0.3">
      <c r="A42" s="98" t="str">
        <f>SEKTOR_USD!A42</f>
        <v xml:space="preserve"> Madencilik Ürünleri</v>
      </c>
      <c r="B42" s="99">
        <f>SEKTOR_USD!B42*$B$52</f>
        <v>9032966.389875723</v>
      </c>
      <c r="C42" s="99">
        <f>SEKTOR_USD!C42*$C$52</f>
        <v>15121407.938951029</v>
      </c>
      <c r="D42" s="100">
        <f t="shared" si="0"/>
        <v>67.402459903972598</v>
      </c>
      <c r="E42" s="100">
        <f t="shared" si="1"/>
        <v>2.8560437155412863</v>
      </c>
      <c r="F42" s="99">
        <f>SEKTOR_USD!F42*$B$53</f>
        <v>33881486.838002205</v>
      </c>
      <c r="G42" s="99">
        <f>SEKTOR_USD!G42*$C$53</f>
        <v>58397062.493924499</v>
      </c>
      <c r="H42" s="100">
        <f t="shared" si="2"/>
        <v>72.35684718660309</v>
      </c>
      <c r="I42" s="100">
        <f t="shared" si="3"/>
        <v>2.5979578978134121</v>
      </c>
      <c r="J42" s="99">
        <f>SEKTOR_USD!J42*$B$54</f>
        <v>109227424.39704488</v>
      </c>
      <c r="K42" s="99">
        <f>SEKTOR_USD!K42*$C$54</f>
        <v>162363439.88845554</v>
      </c>
      <c r="L42" s="100">
        <f t="shared" si="4"/>
        <v>48.647137643985531</v>
      </c>
      <c r="M42" s="100">
        <f t="shared" si="5"/>
        <v>2.6198707897343301</v>
      </c>
    </row>
    <row r="43" spans="1:13" ht="18" x14ac:dyDescent="0.4">
      <c r="A43" s="101" t="s">
        <v>32</v>
      </c>
      <c r="B43" s="102">
        <f>SEKTOR_USD!B43*$B$52</f>
        <v>324900576.09387833</v>
      </c>
      <c r="C43" s="102">
        <f>SEKTOR_USD!C43*$C$52</f>
        <v>529452958.183631</v>
      </c>
      <c r="D43" s="103">
        <f>(C43-B43)/B43*100</f>
        <v>62.958454721437093</v>
      </c>
      <c r="E43" s="104">
        <f t="shared" si="1"/>
        <v>100</v>
      </c>
      <c r="F43" s="102">
        <f>SEKTOR_USD!F43*$B$53</f>
        <v>1347099320.8174665</v>
      </c>
      <c r="G43" s="102">
        <f>SEKTOR_USD!G43*$C$53</f>
        <v>2247806346.0179534</v>
      </c>
      <c r="H43" s="103">
        <f>(G43-F43)/F43*100</f>
        <v>66.862703535022689</v>
      </c>
      <c r="I43" s="103">
        <f t="shared" si="3"/>
        <v>100</v>
      </c>
      <c r="J43" s="102">
        <f>SEKTOR_USD!J43*$B$54</f>
        <v>4018348390.4292769</v>
      </c>
      <c r="K43" s="102">
        <f>SEKTOR_USD!K43*$C$54</f>
        <v>6197383494.0508699</v>
      </c>
      <c r="L43" s="103">
        <f>(K43-J43)/J43*100</f>
        <v>54.227132441067617</v>
      </c>
      <c r="M43" s="103">
        <f t="shared" si="5"/>
        <v>100</v>
      </c>
    </row>
    <row r="44" spans="1:13" ht="14" hidden="1" x14ac:dyDescent="0.3">
      <c r="A44" s="41" t="s">
        <v>33</v>
      </c>
      <c r="B44" s="39" t="e">
        <f>SEKTOR_USD!#REF!*2.1157</f>
        <v>#REF!</v>
      </c>
      <c r="C44" s="39" t="e">
        <f>SEKTOR_USD!#REF!*2.7012</f>
        <v>#REF!</v>
      </c>
      <c r="D44" s="40"/>
      <c r="E44" s="40"/>
      <c r="F44" s="39" t="e">
        <f>SEKTOR_USD!#REF!*2.1642</f>
        <v>#REF!</v>
      </c>
      <c r="G44" s="39" t="e">
        <f>SEKTOR_USD!#REF!*2.5613</f>
        <v>#REF!</v>
      </c>
      <c r="H44" s="40" t="e">
        <f>(G44-F44)/F44*100</f>
        <v>#REF!</v>
      </c>
      <c r="I44" s="40" t="e">
        <f t="shared" ref="I44:I45" si="6">G44/G$45*100</f>
        <v>#REF!</v>
      </c>
      <c r="J44" s="39" t="e">
        <f>SEKTOR_USD!#REF!*2.0809</f>
        <v>#REF!</v>
      </c>
      <c r="K44" s="39" t="e">
        <f>SEKTOR_USD!#REF!*2.3856</f>
        <v>#REF!</v>
      </c>
      <c r="L44" s="40" t="e">
        <f>(K44-J44)/J44*100</f>
        <v>#REF!</v>
      </c>
      <c r="M44" s="40" t="e">
        <f t="shared" ref="M44:M45" si="7">K44/K$45*100</f>
        <v>#REF!</v>
      </c>
    </row>
    <row r="45" spans="1:13" s="22" customFormat="1" ht="17.5" hidden="1" x14ac:dyDescent="0.35">
      <c r="A45" s="42" t="s">
        <v>34</v>
      </c>
      <c r="B45" s="43" t="e">
        <f>SEKTOR_USD!#REF!*2.1157</f>
        <v>#REF!</v>
      </c>
      <c r="C45" s="43" t="e">
        <f>SEKTOR_USD!#REF!*2.7012</f>
        <v>#REF!</v>
      </c>
      <c r="D45" s="44" t="e">
        <f>(C45-B45)/B45*100</f>
        <v>#REF!</v>
      </c>
      <c r="E45" s="45" t="e">
        <f>C45/C$45*100</f>
        <v>#REF!</v>
      </c>
      <c r="F45" s="43" t="e">
        <f>SEKTOR_USD!#REF!*2.1642</f>
        <v>#REF!</v>
      </c>
      <c r="G45" s="43" t="e">
        <f>SEKTOR_USD!#REF!*2.5613</f>
        <v>#REF!</v>
      </c>
      <c r="H45" s="44" t="e">
        <f>(G45-F45)/F45*100</f>
        <v>#REF!</v>
      </c>
      <c r="I45" s="45" t="e">
        <f t="shared" si="6"/>
        <v>#REF!</v>
      </c>
      <c r="J45" s="43" t="e">
        <f>SEKTOR_USD!#REF!*2.0809</f>
        <v>#REF!</v>
      </c>
      <c r="K45" s="43" t="e">
        <f>SEKTOR_USD!#REF!*2.3856</f>
        <v>#REF!</v>
      </c>
      <c r="L45" s="44" t="e">
        <f>(K45-J45)/J45*100</f>
        <v>#REF!</v>
      </c>
      <c r="M45" s="45" t="e">
        <f t="shared" si="7"/>
        <v>#REF!</v>
      </c>
    </row>
    <row r="46" spans="1:13" s="22" customFormat="1" ht="18" hidden="1" x14ac:dyDescent="0.4">
      <c r="A46" s="23"/>
      <c r="B46" s="24"/>
      <c r="C46" s="24"/>
      <c r="D46" s="25"/>
      <c r="E46" s="26"/>
      <c r="F46" s="26"/>
      <c r="G46" s="26"/>
      <c r="H46" s="26"/>
      <c r="I46" s="26"/>
    </row>
    <row r="47" spans="1:13" hidden="1" x14ac:dyDescent="0.25">
      <c r="A47" s="1" t="s">
        <v>113</v>
      </c>
    </row>
    <row r="48" spans="1:13" hidden="1" x14ac:dyDescent="0.25">
      <c r="A48" s="1" t="s">
        <v>110</v>
      </c>
    </row>
    <row r="50" spans="1:3" ht="13" x14ac:dyDescent="0.3">
      <c r="A50" s="27" t="s">
        <v>114</v>
      </c>
    </row>
    <row r="51" spans="1:3" ht="13" x14ac:dyDescent="0.3">
      <c r="A51" s="82"/>
      <c r="B51" s="83">
        <v>2023</v>
      </c>
      <c r="C51" s="83">
        <v>2024</v>
      </c>
    </row>
    <row r="52" spans="1:3" ht="13" x14ac:dyDescent="0.25">
      <c r="A52" s="85" t="s">
        <v>222</v>
      </c>
      <c r="B52" s="84">
        <v>19.335863</v>
      </c>
      <c r="C52" s="84">
        <v>32.366498999999997</v>
      </c>
    </row>
    <row r="53" spans="1:3" ht="13" x14ac:dyDescent="0.25">
      <c r="A53" s="83" t="s">
        <v>223</v>
      </c>
      <c r="B53" s="84">
        <v>18.989089500000002</v>
      </c>
      <c r="C53" s="84">
        <v>31.310839999999999</v>
      </c>
    </row>
    <row r="54" spans="1:3" ht="13" x14ac:dyDescent="0.25">
      <c r="A54" s="83" t="s">
        <v>224</v>
      </c>
      <c r="B54" s="84">
        <v>18.171207499999998</v>
      </c>
      <c r="C54" s="84">
        <v>27.870811250000003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zoomScale="80" zoomScaleNormal="80" workbookViewId="0">
      <selection activeCell="J5" sqref="J5"/>
    </sheetView>
  </sheetViews>
  <sheetFormatPr defaultColWidth="9.08984375" defaultRowHeight="12.5" x14ac:dyDescent="0.25"/>
  <cols>
    <col min="1" max="1" width="51" style="17" customWidth="1"/>
    <col min="2" max="2" width="14.453125" style="17" customWidth="1"/>
    <col min="3" max="3" width="17.90625" style="17" bestFit="1" customWidth="1"/>
    <col min="4" max="4" width="14.453125" style="17" customWidth="1"/>
    <col min="5" max="5" width="17.90625" style="17" bestFit="1" customWidth="1"/>
    <col min="6" max="6" width="19.90625" style="17" bestFit="1" customWidth="1"/>
    <col min="7" max="7" width="19.90625" style="17" customWidth="1"/>
    <col min="8" max="16384" width="9.08984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5" x14ac:dyDescent="0.25">
      <c r="A5" s="155" t="s">
        <v>36</v>
      </c>
      <c r="B5" s="156"/>
      <c r="C5" s="156"/>
      <c r="D5" s="156"/>
      <c r="E5" s="156"/>
      <c r="F5" s="156"/>
      <c r="G5" s="157"/>
    </row>
    <row r="6" spans="1:7" ht="50.25" customHeight="1" x14ac:dyDescent="0.25">
      <c r="A6" s="89"/>
      <c r="B6" s="158" t="s">
        <v>122</v>
      </c>
      <c r="C6" s="158"/>
      <c r="D6" s="158" t="s">
        <v>121</v>
      </c>
      <c r="E6" s="158"/>
      <c r="F6" s="158" t="s">
        <v>119</v>
      </c>
      <c r="G6" s="158"/>
    </row>
    <row r="7" spans="1:7" ht="29" x14ac:dyDescent="0.4">
      <c r="A7" s="90" t="s">
        <v>1</v>
      </c>
      <c r="B7" s="105" t="s">
        <v>37</v>
      </c>
      <c r="C7" s="105" t="s">
        <v>38</v>
      </c>
      <c r="D7" s="105" t="s">
        <v>37</v>
      </c>
      <c r="E7" s="105" t="s">
        <v>38</v>
      </c>
      <c r="F7" s="105" t="s">
        <v>37</v>
      </c>
      <c r="G7" s="105" t="s">
        <v>38</v>
      </c>
    </row>
    <row r="8" spans="1:7" ht="16.5" x14ac:dyDescent="0.35">
      <c r="A8" s="93" t="s">
        <v>2</v>
      </c>
      <c r="B8" s="106">
        <f>SEKTOR_USD!D8</f>
        <v>2.3949115405581476</v>
      </c>
      <c r="C8" s="106">
        <f>SEKTOR_TL!D8</f>
        <v>71.399890554797736</v>
      </c>
      <c r="D8" s="106">
        <f>SEKTOR_USD!H8</f>
        <v>7.0852311930553471</v>
      </c>
      <c r="E8" s="106">
        <f>SEKTOR_TL!H8</f>
        <v>76.571316926425808</v>
      </c>
      <c r="F8" s="106">
        <f>SEKTOR_USD!L8</f>
        <v>4.4726520154983715</v>
      </c>
      <c r="G8" s="106">
        <f>SEKTOR_TL!L8</f>
        <v>60.239079604967792</v>
      </c>
    </row>
    <row r="9" spans="1:7" s="21" customFormat="1" ht="15.5" x14ac:dyDescent="0.35">
      <c r="A9" s="96" t="s">
        <v>3</v>
      </c>
      <c r="B9" s="106">
        <f>SEKTOR_USD!D9</f>
        <v>4.4053031103391591</v>
      </c>
      <c r="C9" s="106">
        <f>SEKTOR_TL!D9</f>
        <v>74.765105582072493</v>
      </c>
      <c r="D9" s="106">
        <f>SEKTOR_USD!H9</f>
        <v>9.0519685927343403</v>
      </c>
      <c r="E9" s="106">
        <f>SEKTOR_TL!H9</f>
        <v>79.814242293825075</v>
      </c>
      <c r="F9" s="106">
        <f>SEKTOR_USD!L9</f>
        <v>9.2037257428328143</v>
      </c>
      <c r="G9" s="106">
        <f>SEKTOR_TL!L9</f>
        <v>67.495551849004002</v>
      </c>
    </row>
    <row r="10" spans="1:7" ht="14" x14ac:dyDescent="0.3">
      <c r="A10" s="98" t="s">
        <v>4</v>
      </c>
      <c r="B10" s="107">
        <f>SEKTOR_USD!D10</f>
        <v>3.3284305610570395</v>
      </c>
      <c r="C10" s="107">
        <f>SEKTOR_TL!D10</f>
        <v>72.962517598827731</v>
      </c>
      <c r="D10" s="107">
        <f>SEKTOR_USD!H10</f>
        <v>6.0197240497215194</v>
      </c>
      <c r="E10" s="107">
        <f>SEKTOR_TL!H10</f>
        <v>74.814417329750412</v>
      </c>
      <c r="F10" s="107">
        <f>SEKTOR_USD!L10</f>
        <v>7.3361904502938575</v>
      </c>
      <c r="G10" s="107">
        <f>SEKTOR_TL!L10</f>
        <v>64.631145416956642</v>
      </c>
    </row>
    <row r="11" spans="1:7" ht="14" x14ac:dyDescent="0.3">
      <c r="A11" s="98" t="s">
        <v>5</v>
      </c>
      <c r="B11" s="107">
        <f>SEKTOR_USD!D11</f>
        <v>-9.954242225803549</v>
      </c>
      <c r="C11" s="107">
        <f>SEKTOR_TL!D11</f>
        <v>50.728515657810114</v>
      </c>
      <c r="D11" s="107">
        <f>SEKTOR_USD!H11</f>
        <v>1.4221860340929031E-4</v>
      </c>
      <c r="E11" s="107">
        <f>SEKTOR_TL!H11</f>
        <v>64.888814336460726</v>
      </c>
      <c r="F11" s="107">
        <f>SEKTOR_USD!L11</f>
        <v>10.696816342767493</v>
      </c>
      <c r="G11" s="107">
        <f>SEKTOR_TL!L11</f>
        <v>69.785638861104232</v>
      </c>
    </row>
    <row r="12" spans="1:7" ht="14" x14ac:dyDescent="0.3">
      <c r="A12" s="98" t="s">
        <v>6</v>
      </c>
      <c r="B12" s="107">
        <f>SEKTOR_USD!D12</f>
        <v>19.461640555338143</v>
      </c>
      <c r="C12" s="107">
        <f>SEKTOR_TL!D12</f>
        <v>99.968062949800114</v>
      </c>
      <c r="D12" s="107">
        <f>SEKTOR_USD!H12</f>
        <v>26.58834316763712</v>
      </c>
      <c r="E12" s="107">
        <f>SEKTOR_TL!H12</f>
        <v>108.72972128479243</v>
      </c>
      <c r="F12" s="107">
        <f>SEKTOR_USD!L12</f>
        <v>6.9416005080860739</v>
      </c>
      <c r="G12" s="107">
        <f>SEKTOR_TL!L12</f>
        <v>64.025927420275806</v>
      </c>
    </row>
    <row r="13" spans="1:7" ht="14" x14ac:dyDescent="0.3">
      <c r="A13" s="98" t="s">
        <v>7</v>
      </c>
      <c r="B13" s="107">
        <f>SEKTOR_USD!D13</f>
        <v>5.6843729571647126</v>
      </c>
      <c r="C13" s="107">
        <f>SEKTOR_TL!D13</f>
        <v>76.906153691391907</v>
      </c>
      <c r="D13" s="107">
        <f>SEKTOR_USD!H13</f>
        <v>24.430693947360705</v>
      </c>
      <c r="E13" s="107">
        <f>SEKTOR_TL!H13</f>
        <v>105.1720041276744</v>
      </c>
      <c r="F13" s="107">
        <f>SEKTOR_USD!L13</f>
        <v>13.566424784004377</v>
      </c>
      <c r="G13" s="107">
        <f>SEKTOR_TL!L13</f>
        <v>74.187014786568739</v>
      </c>
    </row>
    <row r="14" spans="1:7" ht="14" x14ac:dyDescent="0.3">
      <c r="A14" s="98" t="s">
        <v>8</v>
      </c>
      <c r="B14" s="107">
        <f>SEKTOR_USD!D14</f>
        <v>43.931851501786547</v>
      </c>
      <c r="C14" s="107">
        <f>SEKTOR_TL!D14</f>
        <v>140.92899953318465</v>
      </c>
      <c r="D14" s="107">
        <f>SEKTOR_USD!H14</f>
        <v>35.814440033594913</v>
      </c>
      <c r="E14" s="107">
        <f>SEKTOR_TL!H14</f>
        <v>123.9425013812002</v>
      </c>
      <c r="F14" s="107">
        <f>SEKTOR_USD!L14</f>
        <v>21.524756942025544</v>
      </c>
      <c r="G14" s="107">
        <f>SEKTOR_TL!L14</f>
        <v>86.393422832980249</v>
      </c>
    </row>
    <row r="15" spans="1:7" ht="14" x14ac:dyDescent="0.3">
      <c r="A15" s="98" t="s">
        <v>9</v>
      </c>
      <c r="B15" s="107">
        <f>SEKTOR_USD!D15</f>
        <v>-41.474997120287043</v>
      </c>
      <c r="C15" s="107">
        <f>SEKTOR_TL!D15</f>
        <v>-2.0343986104356162</v>
      </c>
      <c r="D15" s="107">
        <f>SEKTOR_USD!H15</f>
        <v>-21.868350171826307</v>
      </c>
      <c r="E15" s="107">
        <f>SEKTOR_TL!H15</f>
        <v>28.830167802725537</v>
      </c>
      <c r="F15" s="107">
        <f>SEKTOR_USD!L15</f>
        <v>8.4376458993438561</v>
      </c>
      <c r="G15" s="107">
        <f>SEKTOR_TL!L15</f>
        <v>66.320546460930004</v>
      </c>
    </row>
    <row r="16" spans="1:7" ht="14" x14ac:dyDescent="0.3">
      <c r="A16" s="98" t="s">
        <v>10</v>
      </c>
      <c r="B16" s="107">
        <f>SEKTOR_USD!D16</f>
        <v>15.499296782239339</v>
      </c>
      <c r="C16" s="107">
        <f>SEKTOR_TL!D16</f>
        <v>93.335455148966062</v>
      </c>
      <c r="D16" s="107">
        <f>SEKTOR_USD!H16</f>
        <v>4.0218608428788292</v>
      </c>
      <c r="E16" s="107">
        <f>SEKTOR_TL!H16</f>
        <v>71.520169060956988</v>
      </c>
      <c r="F16" s="107">
        <f>SEKTOR_USD!L16</f>
        <v>5.660377370171541</v>
      </c>
      <c r="G16" s="107">
        <f>SEKTOR_TL!L16</f>
        <v>62.060800543267305</v>
      </c>
    </row>
    <row r="17" spans="1:7" ht="14" x14ac:dyDescent="0.3">
      <c r="A17" s="108" t="s">
        <v>11</v>
      </c>
      <c r="B17" s="107">
        <f>SEKTOR_USD!D17</f>
        <v>-0.42821171885158776</v>
      </c>
      <c r="C17" s="107">
        <f>SEKTOR_TL!D17</f>
        <v>66.674235633030804</v>
      </c>
      <c r="D17" s="107">
        <f>SEKTOR_USD!H17</f>
        <v>1.3302443123659202</v>
      </c>
      <c r="E17" s="107">
        <f>SEKTOR_TL!H17</f>
        <v>67.082000789211023</v>
      </c>
      <c r="F17" s="107">
        <f>SEKTOR_USD!L17</f>
        <v>-0.4576820812559102</v>
      </c>
      <c r="G17" s="107">
        <f>SEKTOR_TL!L17</f>
        <v>52.676983854859941</v>
      </c>
    </row>
    <row r="18" spans="1:7" s="21" customFormat="1" ht="15.5" x14ac:dyDescent="0.35">
      <c r="A18" s="96" t="s">
        <v>12</v>
      </c>
      <c r="B18" s="106">
        <f>SEKTOR_USD!D18</f>
        <v>10.598547359302293</v>
      </c>
      <c r="C18" s="106">
        <f>SEKTOR_TL!D18</f>
        <v>85.132040525230735</v>
      </c>
      <c r="D18" s="106">
        <f>SEKTOR_USD!H18</f>
        <v>16.377968320235819</v>
      </c>
      <c r="E18" s="106">
        <f>SEKTOR_TL!H18</f>
        <v>91.893979203161507</v>
      </c>
      <c r="F18" s="106">
        <f>SEKTOR_USD!L18</f>
        <v>-3.0061305855458587</v>
      </c>
      <c r="G18" s="106">
        <f>SEKTOR_TL!L18</f>
        <v>48.768199738922149</v>
      </c>
    </row>
    <row r="19" spans="1:7" ht="14" x14ac:dyDescent="0.3">
      <c r="A19" s="98" t="s">
        <v>13</v>
      </c>
      <c r="B19" s="107">
        <f>SEKTOR_USD!D19</f>
        <v>10.598547359302293</v>
      </c>
      <c r="C19" s="107">
        <f>SEKTOR_TL!D19</f>
        <v>85.132040525230735</v>
      </c>
      <c r="D19" s="107">
        <f>SEKTOR_USD!H19</f>
        <v>16.377968320235819</v>
      </c>
      <c r="E19" s="107">
        <f>SEKTOR_TL!H19</f>
        <v>91.893979203161507</v>
      </c>
      <c r="F19" s="107">
        <f>SEKTOR_USD!L19</f>
        <v>-3.0061305855458587</v>
      </c>
      <c r="G19" s="107">
        <f>SEKTOR_TL!L19</f>
        <v>48.768199738922149</v>
      </c>
    </row>
    <row r="20" spans="1:7" s="21" customFormat="1" ht="15.5" x14ac:dyDescent="0.35">
      <c r="A20" s="96" t="s">
        <v>109</v>
      </c>
      <c r="B20" s="106">
        <f>SEKTOR_USD!D20</f>
        <v>-6.4939424594948933</v>
      </c>
      <c r="C20" s="106">
        <f>SEKTOR_TL!D20</f>
        <v>56.520746856693229</v>
      </c>
      <c r="D20" s="106">
        <f>SEKTOR_USD!H20</f>
        <v>-2.5259451230590164</v>
      </c>
      <c r="E20" s="106">
        <f>SEKTOR_TL!H20</f>
        <v>60.723584793421402</v>
      </c>
      <c r="F20" s="106">
        <f>SEKTOR_USD!L20</f>
        <v>-4.7936185534524283</v>
      </c>
      <c r="G20" s="106">
        <f>SEKTOR_TL!L20</f>
        <v>46.026569070450037</v>
      </c>
    </row>
    <row r="21" spans="1:7" ht="14" x14ac:dyDescent="0.3">
      <c r="A21" s="98" t="s">
        <v>108</v>
      </c>
      <c r="B21" s="107">
        <f>SEKTOR_USD!D21</f>
        <v>-6.4939424594948933</v>
      </c>
      <c r="C21" s="107">
        <f>SEKTOR_TL!D21</f>
        <v>56.520746856693229</v>
      </c>
      <c r="D21" s="107">
        <f>SEKTOR_USD!H21</f>
        <v>-2.5259451230590164</v>
      </c>
      <c r="E21" s="107">
        <f>SEKTOR_TL!H21</f>
        <v>60.723584793421402</v>
      </c>
      <c r="F21" s="107">
        <f>SEKTOR_USD!L21</f>
        <v>-4.7936185534524283</v>
      </c>
      <c r="G21" s="107">
        <f>SEKTOR_TL!L21</f>
        <v>46.026569070450037</v>
      </c>
    </row>
    <row r="22" spans="1:7" ht="16.5" x14ac:dyDescent="0.35">
      <c r="A22" s="93" t="s">
        <v>14</v>
      </c>
      <c r="B22" s="106">
        <f>SEKTOR_USD!D22</f>
        <v>-3.6716226101790239</v>
      </c>
      <c r="C22" s="106">
        <f>SEKTOR_TL!D22</f>
        <v>61.245056942080275</v>
      </c>
      <c r="D22" s="106">
        <f>SEKTOR_USD!H22</f>
        <v>-3.5133919734420177E-2</v>
      </c>
      <c r="E22" s="106">
        <f>SEKTOR_TL!H22</f>
        <v>64.830648012935114</v>
      </c>
      <c r="F22" s="106">
        <f>SEKTOR_USD!L22</f>
        <v>-7.0651886940327549E-2</v>
      </c>
      <c r="G22" s="106">
        <f>SEKTOR_TL!L22</f>
        <v>53.270606787943528</v>
      </c>
    </row>
    <row r="23" spans="1:7" s="21" customFormat="1" ht="15.5" x14ac:dyDescent="0.35">
      <c r="A23" s="96" t="s">
        <v>15</v>
      </c>
      <c r="B23" s="106">
        <f>SEKTOR_USD!D23</f>
        <v>-10.913483390241202</v>
      </c>
      <c r="C23" s="106">
        <f>SEKTOR_TL!D23</f>
        <v>49.122832053745995</v>
      </c>
      <c r="D23" s="106">
        <f>SEKTOR_USD!H23</f>
        <v>-3.279943491052375</v>
      </c>
      <c r="E23" s="106">
        <f>SEKTOR_TL!H23</f>
        <v>59.480327592463944</v>
      </c>
      <c r="F23" s="106">
        <f>SEKTOR_USD!L23</f>
        <v>-3.9297145900311996</v>
      </c>
      <c r="G23" s="106">
        <f>SEKTOR_TL!L23</f>
        <v>47.3516160879716</v>
      </c>
    </row>
    <row r="24" spans="1:7" ht="14" x14ac:dyDescent="0.3">
      <c r="A24" s="98" t="s">
        <v>16</v>
      </c>
      <c r="B24" s="107">
        <f>SEKTOR_USD!D24</f>
        <v>-7.4605466515720202</v>
      </c>
      <c r="C24" s="107">
        <f>SEKTOR_TL!D24</f>
        <v>54.902738205294519</v>
      </c>
      <c r="D24" s="107">
        <f>SEKTOR_USD!H24</f>
        <v>-2.3215322447887701</v>
      </c>
      <c r="E24" s="107">
        <f>SEKTOR_TL!H24</f>
        <v>61.060638285399506</v>
      </c>
      <c r="F24" s="107">
        <f>SEKTOR_USD!L24</f>
        <v>-4.2441732600422384</v>
      </c>
      <c r="G24" s="107">
        <f>SEKTOR_TL!L24</f>
        <v>46.869302612777183</v>
      </c>
    </row>
    <row r="25" spans="1:7" ht="14" x14ac:dyDescent="0.3">
      <c r="A25" s="98" t="s">
        <v>17</v>
      </c>
      <c r="B25" s="107">
        <f>SEKTOR_USD!D25</f>
        <v>-27.425231662752946</v>
      </c>
      <c r="C25" s="107">
        <f>SEKTOR_TL!D25</f>
        <v>21.483647604078417</v>
      </c>
      <c r="D25" s="107">
        <f>SEKTOR_USD!H25</f>
        <v>-27.890951630507121</v>
      </c>
      <c r="E25" s="107">
        <f>SEKTOR_TL!H25</f>
        <v>18.899585788431402</v>
      </c>
      <c r="F25" s="107">
        <f>SEKTOR_USD!L25</f>
        <v>-20.282763565474326</v>
      </c>
      <c r="G25" s="107">
        <f>SEKTOR_TL!L25</f>
        <v>22.269477690917817</v>
      </c>
    </row>
    <row r="26" spans="1:7" ht="14" x14ac:dyDescent="0.3">
      <c r="A26" s="98" t="s">
        <v>18</v>
      </c>
      <c r="B26" s="107">
        <f>SEKTOR_USD!D26</f>
        <v>-11.858257948521929</v>
      </c>
      <c r="C26" s="107">
        <f>SEKTOR_TL!D26</f>
        <v>47.541364249809931</v>
      </c>
      <c r="D26" s="107">
        <f>SEKTOR_USD!H26</f>
        <v>14.464467357642805</v>
      </c>
      <c r="E26" s="107">
        <f>SEKTOR_TL!H26</f>
        <v>88.738834640827619</v>
      </c>
      <c r="F26" s="107">
        <f>SEKTOR_USD!L26</f>
        <v>10.35581272005887</v>
      </c>
      <c r="G26" s="107">
        <f>SEKTOR_TL!L26</f>
        <v>69.262611010364097</v>
      </c>
    </row>
    <row r="27" spans="1:7" s="21" customFormat="1" ht="15.5" x14ac:dyDescent="0.35">
      <c r="A27" s="96" t="s">
        <v>19</v>
      </c>
      <c r="B27" s="106">
        <f>SEKTOR_USD!D27</f>
        <v>5.0459995827781796</v>
      </c>
      <c r="C27" s="106">
        <f>SEKTOR_TL!D27</f>
        <v>75.83757396553699</v>
      </c>
      <c r="D27" s="106">
        <f>SEKTOR_USD!H27</f>
        <v>7.2579688427382631</v>
      </c>
      <c r="E27" s="106">
        <f>SEKTOR_TL!H27</f>
        <v>76.856141583826982</v>
      </c>
      <c r="F27" s="106">
        <f>SEKTOR_USD!L27</f>
        <v>-3.7225296731717585</v>
      </c>
      <c r="G27" s="106">
        <f>SEKTOR_TL!L27</f>
        <v>47.669394183435891</v>
      </c>
    </row>
    <row r="28" spans="1:7" ht="14" x14ac:dyDescent="0.3">
      <c r="A28" s="98" t="s">
        <v>20</v>
      </c>
      <c r="B28" s="107">
        <f>SEKTOR_USD!D28</f>
        <v>5.0459995827781796</v>
      </c>
      <c r="C28" s="107">
        <f>SEKTOR_TL!D28</f>
        <v>75.83757396553699</v>
      </c>
      <c r="D28" s="107">
        <f>SEKTOR_USD!H28</f>
        <v>7.2579688427382631</v>
      </c>
      <c r="E28" s="107">
        <f>SEKTOR_TL!H28</f>
        <v>76.856141583826982</v>
      </c>
      <c r="F28" s="107">
        <f>SEKTOR_USD!L28</f>
        <v>-3.7225296731717585</v>
      </c>
      <c r="G28" s="107">
        <f>SEKTOR_TL!L28</f>
        <v>47.669394183435891</v>
      </c>
    </row>
    <row r="29" spans="1:7" s="21" customFormat="1" ht="15.5" x14ac:dyDescent="0.35">
      <c r="A29" s="96" t="s">
        <v>21</v>
      </c>
      <c r="B29" s="106">
        <f>SEKTOR_USD!D29</f>
        <v>-4.904022377261759</v>
      </c>
      <c r="C29" s="106">
        <f>SEKTOR_TL!D29</f>
        <v>59.182130356963093</v>
      </c>
      <c r="D29" s="106">
        <f>SEKTOR_USD!H29</f>
        <v>-1.3315779816037001</v>
      </c>
      <c r="E29" s="106">
        <f>SEKTOR_TL!H29</f>
        <v>62.692959810973733</v>
      </c>
      <c r="F29" s="106">
        <f>SEKTOR_USD!L29</f>
        <v>1.2352345271797356</v>
      </c>
      <c r="G29" s="106">
        <f>SEKTOR_TL!L29</f>
        <v>55.273561944439308</v>
      </c>
    </row>
    <row r="30" spans="1:7" ht="14" x14ac:dyDescent="0.3">
      <c r="A30" s="98" t="s">
        <v>22</v>
      </c>
      <c r="B30" s="107">
        <f>SEKTOR_USD!D30</f>
        <v>-17.769109510836831</v>
      </c>
      <c r="C30" s="107">
        <f>SEKTOR_TL!D30</f>
        <v>37.647129315438832</v>
      </c>
      <c r="D30" s="107">
        <f>SEKTOR_USD!H30</f>
        <v>-13.765252820289373</v>
      </c>
      <c r="E30" s="107">
        <f>SEKTOR_TL!H30</f>
        <v>42.191249948259525</v>
      </c>
      <c r="F30" s="107">
        <f>SEKTOR_USD!L30</f>
        <v>-10.16701386425698</v>
      </c>
      <c r="G30" s="107">
        <f>SEKTOR_TL!L30</f>
        <v>37.78491058523003</v>
      </c>
    </row>
    <row r="31" spans="1:7" ht="14" x14ac:dyDescent="0.3">
      <c r="A31" s="98" t="s">
        <v>23</v>
      </c>
      <c r="B31" s="107">
        <f>SEKTOR_USD!D31</f>
        <v>2.0845717230212006</v>
      </c>
      <c r="C31" s="107">
        <f>SEKTOR_TL!D31</f>
        <v>70.88040955754569</v>
      </c>
      <c r="D31" s="107">
        <f>SEKTOR_USD!H31</f>
        <v>5.1247136753541414</v>
      </c>
      <c r="E31" s="107">
        <f>SEKTOR_TL!H31</f>
        <v>73.338647434087093</v>
      </c>
      <c r="F31" s="107">
        <f>SEKTOR_USD!L31</f>
        <v>10.860434011376903</v>
      </c>
      <c r="G31" s="107">
        <f>SEKTOR_TL!L31</f>
        <v>70.03659395910627</v>
      </c>
    </row>
    <row r="32" spans="1:7" ht="14" x14ac:dyDescent="0.3">
      <c r="A32" s="98" t="s">
        <v>24</v>
      </c>
      <c r="B32" s="107">
        <f>SEKTOR_USD!D32</f>
        <v>-25.114307643697327</v>
      </c>
      <c r="C32" s="107">
        <f>SEKTOR_TL!D32</f>
        <v>25.351926974481465</v>
      </c>
      <c r="D32" s="107">
        <f>SEKTOR_USD!H32</f>
        <v>86.233393444081287</v>
      </c>
      <c r="E32" s="107">
        <f>SEKTOR_TL!H32</f>
        <v>207.07759762703088</v>
      </c>
      <c r="F32" s="107">
        <f>SEKTOR_USD!L32</f>
        <v>73.238599960477629</v>
      </c>
      <c r="G32" s="107">
        <f>SEKTOR_TL!L32</f>
        <v>165.71158359799313</v>
      </c>
    </row>
    <row r="33" spans="1:7" ht="14" x14ac:dyDescent="0.3">
      <c r="A33" s="98" t="s">
        <v>104</v>
      </c>
      <c r="B33" s="107">
        <f>SEKTOR_USD!D33</f>
        <v>-1.282608197354635</v>
      </c>
      <c r="C33" s="107">
        <f>SEKTOR_TL!D33</f>
        <v>65.244052621955845</v>
      </c>
      <c r="D33" s="107">
        <f>SEKTOR_USD!H33</f>
        <v>-0.82561048310411644</v>
      </c>
      <c r="E33" s="107">
        <f>SEKTOR_TL!H33</f>
        <v>63.527242433672448</v>
      </c>
      <c r="F33" s="107">
        <f>SEKTOR_USD!L33</f>
        <v>4.5690167373916637</v>
      </c>
      <c r="G33" s="107">
        <f>SEKTOR_TL!L33</f>
        <v>60.386882824706866</v>
      </c>
    </row>
    <row r="34" spans="1:7" ht="14" x14ac:dyDescent="0.3">
      <c r="A34" s="98" t="s">
        <v>25</v>
      </c>
      <c r="B34" s="107">
        <f>SEKTOR_USD!D34</f>
        <v>-3.8224538746683958</v>
      </c>
      <c r="C34" s="107">
        <f>SEKTOR_TL!D34</f>
        <v>60.992578944523899</v>
      </c>
      <c r="D34" s="107">
        <f>SEKTOR_USD!H34</f>
        <v>-0.28703496789602484</v>
      </c>
      <c r="E34" s="107">
        <f>SEKTOR_TL!H34</f>
        <v>64.415291952033925</v>
      </c>
      <c r="F34" s="107">
        <f>SEKTOR_USD!L34</f>
        <v>6.3472294324843057</v>
      </c>
      <c r="G34" s="107">
        <f>SEKTOR_TL!L34</f>
        <v>63.114287175093644</v>
      </c>
    </row>
    <row r="35" spans="1:7" ht="14" x14ac:dyDescent="0.3">
      <c r="A35" s="98" t="s">
        <v>26</v>
      </c>
      <c r="B35" s="107">
        <f>SEKTOR_USD!D35</f>
        <v>-7.800133804290903</v>
      </c>
      <c r="C35" s="107">
        <f>SEKTOR_TL!D35</f>
        <v>54.334299794302012</v>
      </c>
      <c r="D35" s="107">
        <f>SEKTOR_USD!H35</f>
        <v>-8.1679558411411257</v>
      </c>
      <c r="E35" s="107">
        <f>SEKTOR_TL!H35</f>
        <v>51.420553446281069</v>
      </c>
      <c r="F35" s="107">
        <f>SEKTOR_USD!L35</f>
        <v>-9.2298192259045369</v>
      </c>
      <c r="G35" s="107">
        <f>SEKTOR_TL!L35</f>
        <v>39.222370086478527</v>
      </c>
    </row>
    <row r="36" spans="1:7" ht="14" x14ac:dyDescent="0.3">
      <c r="A36" s="98" t="s">
        <v>27</v>
      </c>
      <c r="B36" s="107">
        <f>SEKTOR_USD!D36</f>
        <v>13.614941281376897</v>
      </c>
      <c r="C36" s="107">
        <f>SEKTOR_TL!D36</f>
        <v>90.181213187575011</v>
      </c>
      <c r="D36" s="107">
        <f>SEKTOR_USD!H36</f>
        <v>12.041303616249417</v>
      </c>
      <c r="E36" s="107">
        <f>SEKTOR_TL!H36</f>
        <v>84.743314360586183</v>
      </c>
      <c r="F36" s="107">
        <f>SEKTOR_USD!L36</f>
        <v>-14.349604146019383</v>
      </c>
      <c r="G36" s="107">
        <f>SEKTOR_TL!L36</f>
        <v>31.36969661119533</v>
      </c>
    </row>
    <row r="37" spans="1:7" ht="14" x14ac:dyDescent="0.3">
      <c r="A37" s="98" t="s">
        <v>105</v>
      </c>
      <c r="B37" s="107">
        <f>SEKTOR_USD!D37</f>
        <v>-9.2020529605379409</v>
      </c>
      <c r="C37" s="107">
        <f>SEKTOR_TL!D37</f>
        <v>51.987612968441169</v>
      </c>
      <c r="D37" s="107">
        <f>SEKTOR_USD!H37</f>
        <v>-7.8823117712863722</v>
      </c>
      <c r="E37" s="107">
        <f>SEKTOR_TL!H37</f>
        <v>51.891547896445232</v>
      </c>
      <c r="F37" s="107">
        <f>SEKTOR_USD!L37</f>
        <v>-12.403761784975163</v>
      </c>
      <c r="G37" s="107">
        <f>SEKTOR_TL!L37</f>
        <v>34.354209619861251</v>
      </c>
    </row>
    <row r="38" spans="1:7" ht="14" x14ac:dyDescent="0.3">
      <c r="A38" s="108" t="s">
        <v>28</v>
      </c>
      <c r="B38" s="107">
        <f>SEKTOR_USD!D38</f>
        <v>-27.874810471379085</v>
      </c>
      <c r="C38" s="107">
        <f>SEKTOR_TL!D38</f>
        <v>20.731093034374464</v>
      </c>
      <c r="D38" s="107">
        <f>SEKTOR_USD!H38</f>
        <v>-15.591023446411912</v>
      </c>
      <c r="E38" s="107">
        <f>SEKTOR_TL!H38</f>
        <v>39.18076269181563</v>
      </c>
      <c r="F38" s="107">
        <f>SEKTOR_USD!L38</f>
        <v>18.13826308883532</v>
      </c>
      <c r="G38" s="107">
        <f>SEKTOR_TL!L38</f>
        <v>81.199253376627382</v>
      </c>
    </row>
    <row r="39" spans="1:7" ht="14" x14ac:dyDescent="0.3">
      <c r="A39" s="108" t="s">
        <v>106</v>
      </c>
      <c r="B39" s="107">
        <f>SEKTOR_USD!D39</f>
        <v>-15.979194749497752</v>
      </c>
      <c r="C39" s="107">
        <f>SEKTOR_TL!D39</f>
        <v>40.643285956234571</v>
      </c>
      <c r="D39" s="107">
        <f>SEKTOR_USD!H39</f>
        <v>-9.9512297518378112</v>
      </c>
      <c r="E39" s="107">
        <f>SEKTOR_TL!H39</f>
        <v>48.480138420379035</v>
      </c>
      <c r="F39" s="107">
        <f>SEKTOR_USD!L39</f>
        <v>19.52279767468232</v>
      </c>
      <c r="G39" s="107">
        <f>SEKTOR_TL!L39</f>
        <v>83.322838290356358</v>
      </c>
    </row>
    <row r="40" spans="1:7" ht="14" x14ac:dyDescent="0.3">
      <c r="A40" s="108" t="s">
        <v>29</v>
      </c>
      <c r="B40" s="107">
        <f>SEKTOR_USD!D40</f>
        <v>-9.0706195721873044</v>
      </c>
      <c r="C40" s="107">
        <f>SEKTOR_TL!D40</f>
        <v>52.207620662569795</v>
      </c>
      <c r="D40" s="107">
        <f>SEKTOR_USD!H40</f>
        <v>-1.4198343779406506</v>
      </c>
      <c r="E40" s="107">
        <f>SEKTOR_TL!H40</f>
        <v>62.547435092440864</v>
      </c>
      <c r="F40" s="107">
        <f>SEKTOR_USD!L40</f>
        <v>5.6077224625077138</v>
      </c>
      <c r="G40" s="107">
        <f>SEKTOR_TL!L40</f>
        <v>61.98003898722407</v>
      </c>
    </row>
    <row r="41" spans="1:7" ht="16.5" x14ac:dyDescent="0.35">
      <c r="A41" s="93" t="s">
        <v>30</v>
      </c>
      <c r="B41" s="106">
        <f>SEKTOR_USD!D41</f>
        <v>6.8320817215151283E-3</v>
      </c>
      <c r="C41" s="106">
        <f>SEKTOR_TL!D41</f>
        <v>67.402459903972598</v>
      </c>
      <c r="D41" s="106">
        <f>SEKTOR_USD!H41</f>
        <v>4.5292811423848809</v>
      </c>
      <c r="E41" s="106">
        <f>SEKTOR_TL!H41</f>
        <v>72.35684718660309</v>
      </c>
      <c r="F41" s="106">
        <f>SEKTOR_USD!L41</f>
        <v>-3.0850606327463135</v>
      </c>
      <c r="G41" s="106">
        <f>SEKTOR_TL!L41</f>
        <v>48.647137643985531</v>
      </c>
    </row>
    <row r="42" spans="1:7" ht="14" x14ac:dyDescent="0.3">
      <c r="A42" s="98" t="s">
        <v>31</v>
      </c>
      <c r="B42" s="107">
        <f>SEKTOR_USD!D42</f>
        <v>6.8320817215151283E-3</v>
      </c>
      <c r="C42" s="107">
        <f>SEKTOR_TL!D42</f>
        <v>67.402459903972598</v>
      </c>
      <c r="D42" s="107">
        <f>SEKTOR_USD!H42</f>
        <v>4.5292811423848809</v>
      </c>
      <c r="E42" s="107">
        <f>SEKTOR_TL!H42</f>
        <v>72.35684718660309</v>
      </c>
      <c r="F42" s="107">
        <f>SEKTOR_USD!L42</f>
        <v>-3.0850606327463135</v>
      </c>
      <c r="G42" s="107">
        <f>SEKTOR_TL!L42</f>
        <v>48.647137643985531</v>
      </c>
    </row>
    <row r="43" spans="1:7" ht="18" x14ac:dyDescent="0.4">
      <c r="A43" s="109" t="s">
        <v>39</v>
      </c>
      <c r="B43" s="110">
        <f>SEKTOR_USD!D43</f>
        <v>-2.648032609723689</v>
      </c>
      <c r="C43" s="110">
        <f>SEKTOR_TL!D43</f>
        <v>62.958454721437093</v>
      </c>
      <c r="D43" s="110">
        <f>SEKTOR_USD!H43</f>
        <v>1.1972470760449967</v>
      </c>
      <c r="E43" s="110">
        <f>SEKTOR_TL!H43</f>
        <v>66.862703535022689</v>
      </c>
      <c r="F43" s="110">
        <f>SEKTOR_USD!L43</f>
        <v>0.5529835704592404</v>
      </c>
      <c r="G43" s="110">
        <f>SEKTOR_TL!L43</f>
        <v>54.227132441067617</v>
      </c>
    </row>
    <row r="44" spans="1:7" ht="14" hidden="1" x14ac:dyDescent="0.3">
      <c r="A44" s="41" t="s">
        <v>33</v>
      </c>
      <c r="B44" s="46"/>
      <c r="C44" s="46"/>
      <c r="D44" s="40" t="e">
        <f>SEKTOR_USD!#REF!</f>
        <v>#REF!</v>
      </c>
      <c r="E44" s="40" t="e">
        <f>SEKTOR_TL!H44</f>
        <v>#REF!</v>
      </c>
      <c r="F44" s="40" t="e">
        <f>SEKTOR_USD!#REF!</f>
        <v>#REF!</v>
      </c>
      <c r="G44" s="40" t="e">
        <f>SEKTOR_TL!L44</f>
        <v>#REF!</v>
      </c>
    </row>
    <row r="45" spans="1:7" s="22" customFormat="1" ht="17.5" hidden="1" x14ac:dyDescent="0.35">
      <c r="A45" s="42" t="s">
        <v>39</v>
      </c>
      <c r="B45" s="47" t="e">
        <f>SEKTOR_USD!#REF!</f>
        <v>#REF!</v>
      </c>
      <c r="C45" s="47" t="e">
        <f>SEKTOR_TL!D45</f>
        <v>#REF!</v>
      </c>
      <c r="D45" s="47" t="e">
        <f>SEKTOR_USD!#REF!</f>
        <v>#REF!</v>
      </c>
      <c r="E45" s="47" t="e">
        <f>SEKTOR_TL!H45</f>
        <v>#REF!</v>
      </c>
      <c r="F45" s="47" t="e">
        <f>SEKTOR_USD!#REF!</f>
        <v>#REF!</v>
      </c>
      <c r="G45" s="47" t="e">
        <f>SEKTOR_TL!L45</f>
        <v>#REF!</v>
      </c>
    </row>
    <row r="46" spans="1:7" s="22" customFormat="1" ht="18" x14ac:dyDescent="0.4">
      <c r="A46" s="23"/>
      <c r="B46" s="25"/>
      <c r="C46" s="25"/>
      <c r="D46" s="25"/>
      <c r="E46" s="25"/>
    </row>
    <row r="47" spans="1:7" ht="13" x14ac:dyDescent="0.3">
      <c r="A47" s="21" t="s">
        <v>35</v>
      </c>
    </row>
    <row r="48" spans="1:7" x14ac:dyDescent="0.25">
      <c r="A48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M23" sqref="M23"/>
    </sheetView>
  </sheetViews>
  <sheetFormatPr defaultColWidth="9.08984375" defaultRowHeight="12.5" x14ac:dyDescent="0.25"/>
  <cols>
    <col min="1" max="1" width="32.36328125" customWidth="1"/>
    <col min="2" max="2" width="12.6328125" bestFit="1" customWidth="1"/>
    <col min="3" max="3" width="12.90625" customWidth="1"/>
    <col min="4" max="4" width="12.08984375" bestFit="1" customWidth="1"/>
    <col min="5" max="5" width="13.54296875" bestFit="1" customWidth="1"/>
    <col min="6" max="7" width="12.6328125" bestFit="1" customWidth="1"/>
    <col min="8" max="8" width="12.08984375" bestFit="1" customWidth="1"/>
    <col min="9" max="9" width="15" bestFit="1" customWidth="1"/>
    <col min="10" max="11" width="14.08984375" bestFit="1" customWidth="1"/>
    <col min="12" max="12" width="10.36328125" customWidth="1"/>
    <col min="13" max="13" width="15" bestFit="1" customWidth="1"/>
  </cols>
  <sheetData>
    <row r="2" spans="1:13" ht="25" x14ac:dyDescent="0.5">
      <c r="C2" s="151" t="s">
        <v>123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9" t="s">
        <v>112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1:13" ht="24" customHeight="1" x14ac:dyDescent="0.25">
      <c r="A7" s="49"/>
      <c r="B7" s="147" t="s">
        <v>125</v>
      </c>
      <c r="C7" s="147"/>
      <c r="D7" s="147"/>
      <c r="E7" s="147"/>
      <c r="F7" s="147" t="s">
        <v>126</v>
      </c>
      <c r="G7" s="147"/>
      <c r="H7" s="147"/>
      <c r="I7" s="147"/>
      <c r="J7" s="147" t="s">
        <v>103</v>
      </c>
      <c r="K7" s="147"/>
      <c r="L7" s="147"/>
      <c r="M7" s="147"/>
    </row>
    <row r="8" spans="1:13" ht="45.5" x14ac:dyDescent="0.35">
      <c r="A8" s="50" t="s">
        <v>40</v>
      </c>
      <c r="B8" s="72">
        <v>2023</v>
      </c>
      <c r="C8" s="73">
        <v>2024</v>
      </c>
      <c r="D8" s="7" t="s">
        <v>117</v>
      </c>
      <c r="E8" s="7" t="s">
        <v>118</v>
      </c>
      <c r="F8" s="5">
        <v>2023</v>
      </c>
      <c r="G8" s="6">
        <v>2024</v>
      </c>
      <c r="H8" s="7" t="s">
        <v>117</v>
      </c>
      <c r="I8" s="7" t="s">
        <v>118</v>
      </c>
      <c r="J8" s="5" t="s">
        <v>127</v>
      </c>
      <c r="K8" s="5" t="s">
        <v>128</v>
      </c>
      <c r="L8" s="7" t="s">
        <v>117</v>
      </c>
      <c r="M8" s="7" t="s">
        <v>118</v>
      </c>
    </row>
    <row r="9" spans="1:13" ht="22.5" customHeight="1" x14ac:dyDescent="0.35">
      <c r="A9" s="51" t="s">
        <v>196</v>
      </c>
      <c r="B9" s="76">
        <v>5124573.1344100004</v>
      </c>
      <c r="C9" s="76">
        <v>5152819.3084500004</v>
      </c>
      <c r="D9" s="63">
        <f>(C9-B9)/B9*100</f>
        <v>0.55119076846294202</v>
      </c>
      <c r="E9" s="78">
        <f t="shared" ref="E9:E23" si="0">C9/C$23*100</f>
        <v>31.50019627169285</v>
      </c>
      <c r="F9" s="76">
        <v>21899151.96607</v>
      </c>
      <c r="G9" s="76">
        <v>21826764.120359998</v>
      </c>
      <c r="H9" s="63">
        <f t="shared" ref="H9:H22" si="1">(G9-F9)/F9*100</f>
        <v>-0.33055090819113819</v>
      </c>
      <c r="I9" s="65">
        <f t="shared" ref="I9:I23" si="2">G9/G$23*100</f>
        <v>30.403611961547227</v>
      </c>
      <c r="J9" s="76">
        <v>69864209.560289994</v>
      </c>
      <c r="K9" s="76">
        <v>67563299.554550007</v>
      </c>
      <c r="L9" s="63">
        <f t="shared" ref="L9:L23" si="3">(K9-J9)/J9*100</f>
        <v>-3.2934030460251535</v>
      </c>
      <c r="M9" s="78">
        <f t="shared" ref="M9:M23" si="4">K9/K$23*100</f>
        <v>30.384499702490352</v>
      </c>
    </row>
    <row r="10" spans="1:13" ht="22.5" customHeight="1" x14ac:dyDescent="0.35">
      <c r="A10" s="51" t="s">
        <v>197</v>
      </c>
      <c r="B10" s="76">
        <v>2823315.01841</v>
      </c>
      <c r="C10" s="76">
        <v>2831122.6552200001</v>
      </c>
      <c r="D10" s="63">
        <f t="shared" ref="D10:D23" si="5">(C10-B10)/B10*100</f>
        <v>0.27654146841881866</v>
      </c>
      <c r="E10" s="78">
        <f t="shared" si="0"/>
        <v>17.307208727932743</v>
      </c>
      <c r="F10" s="76">
        <v>11832867.71208</v>
      </c>
      <c r="G10" s="76">
        <v>12323027.234440001</v>
      </c>
      <c r="H10" s="63">
        <f t="shared" si="1"/>
        <v>4.1423561412725345</v>
      </c>
      <c r="I10" s="65">
        <f t="shared" si="2"/>
        <v>17.165372574765001</v>
      </c>
      <c r="J10" s="76">
        <v>33585609.731619999</v>
      </c>
      <c r="K10" s="76">
        <v>37022165.55139</v>
      </c>
      <c r="L10" s="63">
        <f t="shared" si="3"/>
        <v>10.232226978254234</v>
      </c>
      <c r="M10" s="78">
        <f t="shared" si="4"/>
        <v>16.649571373782948</v>
      </c>
    </row>
    <row r="11" spans="1:13" ht="22.5" customHeight="1" x14ac:dyDescent="0.35">
      <c r="A11" s="51" t="s">
        <v>198</v>
      </c>
      <c r="B11" s="76">
        <v>2003417.5953899999</v>
      </c>
      <c r="C11" s="76">
        <v>1777502.30529</v>
      </c>
      <c r="D11" s="63">
        <f t="shared" si="5"/>
        <v>-11.276495255899036</v>
      </c>
      <c r="E11" s="78">
        <f t="shared" si="0"/>
        <v>10.866220633469901</v>
      </c>
      <c r="F11" s="76">
        <v>8164060.4255600004</v>
      </c>
      <c r="G11" s="76">
        <v>7887394.4505700003</v>
      </c>
      <c r="H11" s="63">
        <f t="shared" si="1"/>
        <v>-3.3888281145472114</v>
      </c>
      <c r="I11" s="65">
        <f t="shared" si="2"/>
        <v>10.98675364522316</v>
      </c>
      <c r="J11" s="76">
        <v>24535474.98068</v>
      </c>
      <c r="K11" s="76">
        <v>25829458.58405</v>
      </c>
      <c r="L11" s="63">
        <f t="shared" si="3"/>
        <v>5.2739292978388352</v>
      </c>
      <c r="M11" s="78">
        <f t="shared" si="4"/>
        <v>11.615998357642395</v>
      </c>
    </row>
    <row r="12" spans="1:13" ht="22.5" customHeight="1" x14ac:dyDescent="0.35">
      <c r="A12" s="51" t="s">
        <v>199</v>
      </c>
      <c r="B12" s="76">
        <v>1741482.9132900001</v>
      </c>
      <c r="C12" s="76">
        <v>1418891.1804800001</v>
      </c>
      <c r="D12" s="63">
        <f t="shared" si="5"/>
        <v>-18.523967725905585</v>
      </c>
      <c r="E12" s="78">
        <f t="shared" si="0"/>
        <v>8.6739604084309718</v>
      </c>
      <c r="F12" s="76">
        <v>7764033.8847000003</v>
      </c>
      <c r="G12" s="76">
        <v>6576080.78737</v>
      </c>
      <c r="H12" s="63">
        <f t="shared" si="1"/>
        <v>-15.3007201536177</v>
      </c>
      <c r="I12" s="65">
        <f t="shared" si="2"/>
        <v>9.1601580236294691</v>
      </c>
      <c r="J12" s="76">
        <v>23473437.759980001</v>
      </c>
      <c r="K12" s="76">
        <v>20967991.252269998</v>
      </c>
      <c r="L12" s="63">
        <f t="shared" si="3"/>
        <v>-10.673538888204746</v>
      </c>
      <c r="M12" s="78">
        <f t="shared" si="4"/>
        <v>9.4297041169818474</v>
      </c>
    </row>
    <row r="13" spans="1:13" ht="22.5" customHeight="1" x14ac:dyDescent="0.35">
      <c r="A13" s="52" t="s">
        <v>200</v>
      </c>
      <c r="B13" s="76">
        <v>1373382.32941</v>
      </c>
      <c r="C13" s="76">
        <v>1361351.96634</v>
      </c>
      <c r="D13" s="63">
        <f t="shared" si="5"/>
        <v>-0.87596605929596905</v>
      </c>
      <c r="E13" s="78">
        <f t="shared" si="0"/>
        <v>8.3222118936408869</v>
      </c>
      <c r="F13" s="76">
        <v>6037371.8882200001</v>
      </c>
      <c r="G13" s="76">
        <v>6019944.8595399996</v>
      </c>
      <c r="H13" s="63">
        <f t="shared" si="1"/>
        <v>-0.28865256278155943</v>
      </c>
      <c r="I13" s="65">
        <f t="shared" si="2"/>
        <v>8.385487950943519</v>
      </c>
      <c r="J13" s="76">
        <v>18118538.430679999</v>
      </c>
      <c r="K13" s="76">
        <v>18232106.75601</v>
      </c>
      <c r="L13" s="63">
        <f t="shared" si="3"/>
        <v>0.62680732093542313</v>
      </c>
      <c r="M13" s="78">
        <f t="shared" si="4"/>
        <v>8.1993248695097396</v>
      </c>
    </row>
    <row r="14" spans="1:13" ht="22.5" customHeight="1" x14ac:dyDescent="0.35">
      <c r="A14" s="51" t="s">
        <v>201</v>
      </c>
      <c r="B14" s="76">
        <v>1167238.4153199999</v>
      </c>
      <c r="C14" s="76">
        <v>1309878.4749700001</v>
      </c>
      <c r="D14" s="63">
        <f t="shared" si="5"/>
        <v>12.220302020379892</v>
      </c>
      <c r="E14" s="78">
        <f t="shared" si="0"/>
        <v>8.0075443332462601</v>
      </c>
      <c r="F14" s="76">
        <v>4732899.87433</v>
      </c>
      <c r="G14" s="76">
        <v>5701206.1113499999</v>
      </c>
      <c r="H14" s="63">
        <f t="shared" si="1"/>
        <v>20.459047576134822</v>
      </c>
      <c r="I14" s="65">
        <f t="shared" si="2"/>
        <v>7.941500506737877</v>
      </c>
      <c r="J14" s="76">
        <v>17449870.047830001</v>
      </c>
      <c r="K14" s="76">
        <v>17082474.577369999</v>
      </c>
      <c r="L14" s="63">
        <f t="shared" si="3"/>
        <v>-2.1054338482348145</v>
      </c>
      <c r="M14" s="78">
        <f t="shared" si="4"/>
        <v>7.6823134325289644</v>
      </c>
    </row>
    <row r="15" spans="1:13" ht="22.5" customHeight="1" x14ac:dyDescent="0.35">
      <c r="A15" s="51" t="s">
        <v>202</v>
      </c>
      <c r="B15" s="76">
        <v>858269.01422999997</v>
      </c>
      <c r="C15" s="76">
        <v>825996.26739000005</v>
      </c>
      <c r="D15" s="63">
        <f t="shared" si="5"/>
        <v>-3.7602134418138777</v>
      </c>
      <c r="E15" s="78">
        <f t="shared" si="0"/>
        <v>5.049477380237767</v>
      </c>
      <c r="F15" s="76">
        <v>3402420.2308999998</v>
      </c>
      <c r="G15" s="76">
        <v>3732787.97707</v>
      </c>
      <c r="H15" s="63">
        <f t="shared" si="1"/>
        <v>9.7097866738998349</v>
      </c>
      <c r="I15" s="65">
        <f t="shared" si="2"/>
        <v>5.1995905835488223</v>
      </c>
      <c r="J15" s="76">
        <v>11658595.61256</v>
      </c>
      <c r="K15" s="76">
        <v>12035031.15384</v>
      </c>
      <c r="L15" s="63">
        <f t="shared" si="3"/>
        <v>3.2288240692940686</v>
      </c>
      <c r="M15" s="78">
        <f t="shared" si="4"/>
        <v>5.4123822093393779</v>
      </c>
    </row>
    <row r="16" spans="1:13" ht="22.5" customHeight="1" x14ac:dyDescent="0.35">
      <c r="A16" s="51" t="s">
        <v>203</v>
      </c>
      <c r="B16" s="76">
        <v>857843.22572999995</v>
      </c>
      <c r="C16" s="76">
        <v>774592.04547999997</v>
      </c>
      <c r="D16" s="63">
        <f t="shared" si="5"/>
        <v>-9.7047080110885773</v>
      </c>
      <c r="E16" s="78">
        <f t="shared" si="0"/>
        <v>4.7352332776542951</v>
      </c>
      <c r="F16" s="76">
        <v>3553363.0397899998</v>
      </c>
      <c r="G16" s="76">
        <v>3843591.69918</v>
      </c>
      <c r="H16" s="63">
        <f t="shared" si="1"/>
        <v>8.1677176280629169</v>
      </c>
      <c r="I16" s="65">
        <f t="shared" si="2"/>
        <v>5.3539347342598802</v>
      </c>
      <c r="J16" s="76">
        <v>11302719.31921</v>
      </c>
      <c r="K16" s="76">
        <v>11904318.54167</v>
      </c>
      <c r="L16" s="63">
        <f t="shared" si="3"/>
        <v>5.3226060514262903</v>
      </c>
      <c r="M16" s="78">
        <f t="shared" si="4"/>
        <v>5.3535982637390838</v>
      </c>
    </row>
    <row r="17" spans="1:13" ht="22.5" customHeight="1" x14ac:dyDescent="0.35">
      <c r="A17" s="51" t="s">
        <v>204</v>
      </c>
      <c r="B17" s="76">
        <v>242463.29689</v>
      </c>
      <c r="C17" s="76">
        <v>245790.22175999999</v>
      </c>
      <c r="D17" s="63">
        <f t="shared" si="5"/>
        <v>1.3721354583037519</v>
      </c>
      <c r="E17" s="78">
        <f t="shared" si="0"/>
        <v>1.50256389049122</v>
      </c>
      <c r="F17" s="76">
        <v>1056573.5742800001</v>
      </c>
      <c r="G17" s="76">
        <v>1059733.4018600001</v>
      </c>
      <c r="H17" s="63">
        <f t="shared" si="1"/>
        <v>0.29906365793345713</v>
      </c>
      <c r="I17" s="65">
        <f t="shared" si="2"/>
        <v>1.4761566558914379</v>
      </c>
      <c r="J17" s="76">
        <v>3299097.1674799998</v>
      </c>
      <c r="K17" s="76">
        <v>3184629.0515399999</v>
      </c>
      <c r="L17" s="63">
        <f t="shared" si="3"/>
        <v>-3.4696800405983761</v>
      </c>
      <c r="M17" s="78">
        <f t="shared" si="4"/>
        <v>1.4321882013908067</v>
      </c>
    </row>
    <row r="18" spans="1:13" ht="22.5" customHeight="1" x14ac:dyDescent="0.35">
      <c r="A18" s="51" t="s">
        <v>205</v>
      </c>
      <c r="B18" s="76">
        <v>170287.97508999999</v>
      </c>
      <c r="C18" s="76">
        <v>190241.08035999999</v>
      </c>
      <c r="D18" s="63">
        <f t="shared" si="5"/>
        <v>11.717272026668034</v>
      </c>
      <c r="E18" s="78">
        <f t="shared" si="0"/>
        <v>1.1629810811436181</v>
      </c>
      <c r="F18" s="76">
        <v>718317.34487999999</v>
      </c>
      <c r="G18" s="76">
        <v>835822.10930000001</v>
      </c>
      <c r="H18" s="63">
        <f t="shared" si="1"/>
        <v>16.358335944070795</v>
      </c>
      <c r="I18" s="65">
        <f t="shared" si="2"/>
        <v>1.1642592067201938</v>
      </c>
      <c r="J18" s="76">
        <v>2411859.4394200002</v>
      </c>
      <c r="K18" s="76">
        <v>2777494.6571</v>
      </c>
      <c r="L18" s="63">
        <f t="shared" si="3"/>
        <v>15.159889158711797</v>
      </c>
      <c r="M18" s="78">
        <f t="shared" si="4"/>
        <v>1.2490921275120008</v>
      </c>
    </row>
    <row r="19" spans="1:13" ht="22.5" customHeight="1" x14ac:dyDescent="0.35">
      <c r="A19" s="51" t="s">
        <v>206</v>
      </c>
      <c r="B19" s="76">
        <v>213161.84168000001</v>
      </c>
      <c r="C19" s="76">
        <v>220742.32040999999</v>
      </c>
      <c r="D19" s="63">
        <f t="shared" si="5"/>
        <v>3.5562081234876168</v>
      </c>
      <c r="E19" s="78">
        <f t="shared" si="0"/>
        <v>1.3494411509794515</v>
      </c>
      <c r="F19" s="76">
        <v>885096.18952000001</v>
      </c>
      <c r="G19" s="76">
        <v>874284.07331999997</v>
      </c>
      <c r="H19" s="63">
        <f t="shared" si="1"/>
        <v>-1.2215752737409939</v>
      </c>
      <c r="I19" s="65">
        <f t="shared" si="2"/>
        <v>1.2178348362956408</v>
      </c>
      <c r="J19" s="76">
        <v>2532697.8977899998</v>
      </c>
      <c r="K19" s="76">
        <v>2661848.7895200001</v>
      </c>
      <c r="L19" s="63">
        <f t="shared" si="3"/>
        <v>5.09934058233695</v>
      </c>
      <c r="M19" s="78">
        <f t="shared" si="4"/>
        <v>1.1970839832643729</v>
      </c>
    </row>
    <row r="20" spans="1:13" ht="22.5" customHeight="1" x14ac:dyDescent="0.35">
      <c r="A20" s="51" t="s">
        <v>207</v>
      </c>
      <c r="B20" s="76">
        <v>120652.07986</v>
      </c>
      <c r="C20" s="76">
        <v>170046.03941999999</v>
      </c>
      <c r="D20" s="63">
        <f t="shared" si="5"/>
        <v>40.939169567001933</v>
      </c>
      <c r="E20" s="78">
        <f t="shared" si="0"/>
        <v>1.0395248302555524</v>
      </c>
      <c r="F20" s="76">
        <v>494485.75887000002</v>
      </c>
      <c r="G20" s="76">
        <v>659020.77500000002</v>
      </c>
      <c r="H20" s="63">
        <f t="shared" si="1"/>
        <v>33.273964553801463</v>
      </c>
      <c r="I20" s="65">
        <f t="shared" si="2"/>
        <v>0.91798361897391745</v>
      </c>
      <c r="J20" s="76">
        <v>1582001.69313</v>
      </c>
      <c r="K20" s="76">
        <v>1773870.79957</v>
      </c>
      <c r="L20" s="63">
        <f t="shared" si="3"/>
        <v>12.128249120921344</v>
      </c>
      <c r="M20" s="78">
        <f t="shared" si="4"/>
        <v>0.79774340710335023</v>
      </c>
    </row>
    <row r="21" spans="1:13" ht="22.5" customHeight="1" x14ac:dyDescent="0.35">
      <c r="A21" s="51" t="s">
        <v>208</v>
      </c>
      <c r="B21" s="76">
        <v>99881.651580000005</v>
      </c>
      <c r="C21" s="76">
        <v>76234.487089999995</v>
      </c>
      <c r="D21" s="63">
        <f t="shared" si="5"/>
        <v>-23.675183695836129</v>
      </c>
      <c r="E21" s="78">
        <f t="shared" si="0"/>
        <v>0.46603638945165943</v>
      </c>
      <c r="F21" s="76">
        <v>371594.66350000002</v>
      </c>
      <c r="G21" s="76">
        <v>440438.97220999998</v>
      </c>
      <c r="H21" s="63">
        <f t="shared" si="1"/>
        <v>18.526721579251085</v>
      </c>
      <c r="I21" s="65">
        <f t="shared" si="2"/>
        <v>0.61350988767613346</v>
      </c>
      <c r="J21" s="76">
        <v>1333891.8596399999</v>
      </c>
      <c r="K21" s="76">
        <v>1288347.0347899999</v>
      </c>
      <c r="L21" s="63">
        <f t="shared" si="3"/>
        <v>-3.414431576356717</v>
      </c>
      <c r="M21" s="78">
        <f t="shared" si="4"/>
        <v>0.57939414376402876</v>
      </c>
    </row>
    <row r="22" spans="1:13" ht="22.5" customHeight="1" x14ac:dyDescent="0.35">
      <c r="A22" s="51" t="s">
        <v>209</v>
      </c>
      <c r="B22" s="76">
        <v>7035.1343500000003</v>
      </c>
      <c r="C22" s="76">
        <v>2846.25756</v>
      </c>
      <c r="D22" s="63">
        <f t="shared" si="5"/>
        <v>-59.542242999239946</v>
      </c>
      <c r="E22" s="78">
        <f t="shared" si="0"/>
        <v>1.739973137283542E-2</v>
      </c>
      <c r="F22" s="76">
        <v>28464.464980000001</v>
      </c>
      <c r="G22" s="76">
        <v>9939.9147699999994</v>
      </c>
      <c r="H22" s="63">
        <f t="shared" si="1"/>
        <v>-65.079565777947749</v>
      </c>
      <c r="I22" s="65">
        <f t="shared" si="2"/>
        <v>1.3845813787671402E-2</v>
      </c>
      <c r="J22" s="76">
        <v>81870.044120000006</v>
      </c>
      <c r="K22" s="76">
        <v>38036.664770000003</v>
      </c>
      <c r="L22" s="63">
        <f t="shared" si="3"/>
        <v>-53.540192656732621</v>
      </c>
      <c r="M22" s="78">
        <f t="shared" si="4"/>
        <v>1.7105810950731739E-2</v>
      </c>
    </row>
    <row r="23" spans="1:13" ht="24" customHeight="1" x14ac:dyDescent="0.25">
      <c r="A23" s="67" t="s">
        <v>41</v>
      </c>
      <c r="B23" s="77">
        <f>SUM(B9:B22)</f>
        <v>16803003.625640001</v>
      </c>
      <c r="C23" s="77">
        <f>SUM(C9:C22)</f>
        <v>16358054.610219998</v>
      </c>
      <c r="D23" s="75">
        <f t="shared" si="5"/>
        <v>-2.6480326097237001</v>
      </c>
      <c r="E23" s="79">
        <f t="shared" si="0"/>
        <v>100</v>
      </c>
      <c r="F23" s="66">
        <f>SUM(F9:F22)</f>
        <v>70940701.017679989</v>
      </c>
      <c r="G23" s="66">
        <f>SUM(G9:G22)</f>
        <v>71790036.486340031</v>
      </c>
      <c r="H23" s="75">
        <f>(G23-F23)/F23*100</f>
        <v>1.19724707604506</v>
      </c>
      <c r="I23" s="69">
        <f t="shared" si="2"/>
        <v>100</v>
      </c>
      <c r="J23" s="77">
        <f>SUM(J9:J22)</f>
        <v>221229873.54443005</v>
      </c>
      <c r="K23" s="77">
        <f>SUM(K9:K22)</f>
        <v>222361072.96844</v>
      </c>
      <c r="L23" s="75">
        <f t="shared" si="3"/>
        <v>0.51132308936693749</v>
      </c>
      <c r="M23" s="79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L17" sqref="L17"/>
    </sheetView>
  </sheetViews>
  <sheetFormatPr defaultColWidth="9.08984375" defaultRowHeight="12.5" x14ac:dyDescent="0.25"/>
  <cols>
    <col min="1" max="2" width="0" hidden="1" customWidth="1"/>
    <col min="10" max="10" width="11.54296875" bestFit="1" customWidth="1"/>
    <col min="11" max="11" width="12.08984375" customWidth="1"/>
  </cols>
  <sheetData>
    <row r="7" spans="9:9" ht="13" x14ac:dyDescent="0.3">
      <c r="I7" s="29"/>
    </row>
    <row r="8" spans="9:9" ht="13" x14ac:dyDescent="0.3">
      <c r="I8" s="29"/>
    </row>
    <row r="9" spans="9:9" ht="13" x14ac:dyDescent="0.3">
      <c r="I9" s="29"/>
    </row>
    <row r="10" spans="9:9" ht="13" x14ac:dyDescent="0.3">
      <c r="I10" s="29"/>
    </row>
    <row r="17" spans="3:14" ht="12.75" customHeight="1" x14ac:dyDescent="0.25"/>
    <row r="21" spans="3:14" x14ac:dyDescent="0.25">
      <c r="C21" s="1"/>
    </row>
    <row r="22" spans="3:14" ht="13" x14ac:dyDescent="0.3">
      <c r="C22" s="64"/>
    </row>
    <row r="24" spans="3:14" ht="13" x14ac:dyDescent="0.3">
      <c r="H24" s="29"/>
      <c r="I24" s="29"/>
    </row>
    <row r="25" spans="3:14" ht="13" x14ac:dyDescent="0.3">
      <c r="H25" s="29"/>
      <c r="I25" s="29"/>
    </row>
    <row r="26" spans="3:14" x14ac:dyDescent="0.25">
      <c r="H26" s="162"/>
      <c r="I26" s="162"/>
      <c r="N26" t="s">
        <v>42</v>
      </c>
    </row>
    <row r="27" spans="3:14" x14ac:dyDescent="0.25">
      <c r="H27" s="162"/>
      <c r="I27" s="16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9"/>
      <c r="I37" s="29"/>
    </row>
    <row r="38" spans="8:9" ht="13" x14ac:dyDescent="0.3">
      <c r="H38" s="29"/>
      <c r="I38" s="29"/>
    </row>
    <row r="39" spans="8:9" x14ac:dyDescent="0.25">
      <c r="H39" s="162"/>
      <c r="I39" s="162"/>
    </row>
    <row r="40" spans="8:9" x14ac:dyDescent="0.25">
      <c r="H40" s="162"/>
      <c r="I40" s="16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9"/>
      <c r="I49" s="29"/>
    </row>
    <row r="50" spans="3:9" ht="13" x14ac:dyDescent="0.3">
      <c r="H50" s="29"/>
      <c r="I50" s="29"/>
    </row>
    <row r="51" spans="3:9" x14ac:dyDescent="0.25">
      <c r="H51" s="162"/>
      <c r="I51" s="162"/>
    </row>
    <row r="52" spans="3:9" x14ac:dyDescent="0.25">
      <c r="H52" s="162"/>
      <c r="I52" s="16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I31" sqref="I31"/>
    </sheetView>
  </sheetViews>
  <sheetFormatPr defaultColWidth="9.08984375" defaultRowHeight="12.5" x14ac:dyDescent="0.25"/>
  <cols>
    <col min="1" max="1" width="3.08984375" bestFit="1" customWidth="1"/>
    <col min="2" max="2" width="28" customWidth="1"/>
    <col min="3" max="3" width="11.6328125" customWidth="1"/>
    <col min="4" max="9" width="11.6328125" bestFit="1" customWidth="1"/>
    <col min="10" max="10" width="10.08984375" bestFit="1" customWidth="1"/>
    <col min="11" max="14" width="11.6328125" bestFit="1" customWidth="1"/>
    <col min="15" max="15" width="12.6328125" bestFit="1" customWidth="1"/>
    <col min="16" max="16" width="6.6328125" bestFit="1" customWidth="1"/>
  </cols>
  <sheetData>
    <row r="1" spans="1:16" ht="13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5" x14ac:dyDescent="0.35">
      <c r="A3" s="36"/>
      <c r="B3" s="74" t="s">
        <v>120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ht="13" x14ac:dyDescent="0.3">
      <c r="A4" s="48"/>
      <c r="B4" s="61" t="s">
        <v>102</v>
      </c>
      <c r="C4" s="61" t="s">
        <v>43</v>
      </c>
      <c r="D4" s="61" t="s">
        <v>44</v>
      </c>
      <c r="E4" s="61" t="s">
        <v>45</v>
      </c>
      <c r="F4" s="61" t="s">
        <v>46</v>
      </c>
      <c r="G4" s="61" t="s">
        <v>47</v>
      </c>
      <c r="H4" s="61" t="s">
        <v>48</v>
      </c>
      <c r="I4" s="61" t="s">
        <v>0</v>
      </c>
      <c r="J4" s="61" t="s">
        <v>101</v>
      </c>
      <c r="K4" s="61" t="s">
        <v>49</v>
      </c>
      <c r="L4" s="61" t="s">
        <v>50</v>
      </c>
      <c r="M4" s="61" t="s">
        <v>51</v>
      </c>
      <c r="N4" s="61" t="s">
        <v>52</v>
      </c>
      <c r="O4" s="62" t="s">
        <v>100</v>
      </c>
      <c r="P4" s="62" t="s">
        <v>99</v>
      </c>
    </row>
    <row r="5" spans="1:16" x14ac:dyDescent="0.25">
      <c r="A5" s="53" t="s">
        <v>98</v>
      </c>
      <c r="B5" s="54" t="s">
        <v>167</v>
      </c>
      <c r="C5" s="80">
        <v>1550413.80149</v>
      </c>
      <c r="D5" s="80">
        <v>1530582.9114000001</v>
      </c>
      <c r="E5" s="80">
        <v>1561607.4526500001</v>
      </c>
      <c r="F5" s="80">
        <v>1286912.8389900001</v>
      </c>
      <c r="G5" s="80">
        <v>0</v>
      </c>
      <c r="H5" s="80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80">
        <v>5929517.0045299996</v>
      </c>
      <c r="P5" s="56">
        <f t="shared" ref="P5:P24" si="0">O5/O$26*100</f>
        <v>8.2595263838015356</v>
      </c>
    </row>
    <row r="6" spans="1:16" x14ac:dyDescent="0.25">
      <c r="A6" s="53" t="s">
        <v>97</v>
      </c>
      <c r="B6" s="54" t="s">
        <v>168</v>
      </c>
      <c r="C6" s="80">
        <v>1001579.8334999999</v>
      </c>
      <c r="D6" s="80">
        <v>1102507.5813500001</v>
      </c>
      <c r="E6" s="80">
        <v>1059313.5736</v>
      </c>
      <c r="F6" s="80">
        <v>1003021.18543</v>
      </c>
      <c r="G6" s="80">
        <v>0</v>
      </c>
      <c r="H6" s="80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80">
        <v>4166422.1738800001</v>
      </c>
      <c r="P6" s="56">
        <f t="shared" si="0"/>
        <v>5.8036217528218916</v>
      </c>
    </row>
    <row r="7" spans="1:16" x14ac:dyDescent="0.25">
      <c r="A7" s="53" t="s">
        <v>96</v>
      </c>
      <c r="B7" s="54" t="s">
        <v>172</v>
      </c>
      <c r="C7" s="80">
        <v>917108.37034999998</v>
      </c>
      <c r="D7" s="80">
        <v>1082031.85289</v>
      </c>
      <c r="E7" s="80">
        <v>1142901.1439100001</v>
      </c>
      <c r="F7" s="80">
        <v>760013.44382000004</v>
      </c>
      <c r="G7" s="80">
        <v>0</v>
      </c>
      <c r="H7" s="80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80">
        <v>3902054.81097</v>
      </c>
      <c r="P7" s="56">
        <f t="shared" si="0"/>
        <v>5.4353709817552085</v>
      </c>
    </row>
    <row r="8" spans="1:16" x14ac:dyDescent="0.25">
      <c r="A8" s="53" t="s">
        <v>95</v>
      </c>
      <c r="B8" s="54" t="s">
        <v>169</v>
      </c>
      <c r="C8" s="80">
        <v>947023.61179</v>
      </c>
      <c r="D8" s="80">
        <v>998395.30646999995</v>
      </c>
      <c r="E8" s="80">
        <v>1010997.42606</v>
      </c>
      <c r="F8" s="80">
        <v>871662.57262999995</v>
      </c>
      <c r="G8" s="80">
        <v>0</v>
      </c>
      <c r="H8" s="80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80">
        <v>3828078.91695</v>
      </c>
      <c r="P8" s="56">
        <f t="shared" si="0"/>
        <v>5.3323261894126439</v>
      </c>
    </row>
    <row r="9" spans="1:16" x14ac:dyDescent="0.25">
      <c r="A9" s="53" t="s">
        <v>94</v>
      </c>
      <c r="B9" s="54" t="s">
        <v>173</v>
      </c>
      <c r="C9" s="80">
        <v>909318.14185000001</v>
      </c>
      <c r="D9" s="80">
        <v>871253.35265000002</v>
      </c>
      <c r="E9" s="80">
        <v>947756.53196000005</v>
      </c>
      <c r="F9" s="80">
        <v>709234.51502000005</v>
      </c>
      <c r="G9" s="80">
        <v>0</v>
      </c>
      <c r="H9" s="80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80">
        <v>3437562.5414800001</v>
      </c>
      <c r="P9" s="56">
        <f t="shared" si="0"/>
        <v>4.7883560306228432</v>
      </c>
    </row>
    <row r="10" spans="1:16" x14ac:dyDescent="0.25">
      <c r="A10" s="53" t="s">
        <v>93</v>
      </c>
      <c r="B10" s="54" t="s">
        <v>170</v>
      </c>
      <c r="C10" s="80">
        <v>704720.57189000002</v>
      </c>
      <c r="D10" s="80">
        <v>761495.72528999997</v>
      </c>
      <c r="E10" s="80">
        <v>812319.13974999997</v>
      </c>
      <c r="F10" s="80">
        <v>778492.75806999998</v>
      </c>
      <c r="G10" s="80">
        <v>0</v>
      </c>
      <c r="H10" s="80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80">
        <v>3057028.1949999998</v>
      </c>
      <c r="P10" s="56">
        <f t="shared" si="0"/>
        <v>4.2582903486637491</v>
      </c>
    </row>
    <row r="11" spans="1:16" x14ac:dyDescent="0.25">
      <c r="A11" s="53" t="s">
        <v>92</v>
      </c>
      <c r="B11" s="54" t="s">
        <v>171</v>
      </c>
      <c r="C11" s="80">
        <v>695694.02526000002</v>
      </c>
      <c r="D11" s="80">
        <v>702467.68665000005</v>
      </c>
      <c r="E11" s="80">
        <v>806036.98936000001</v>
      </c>
      <c r="F11" s="80">
        <v>777981.13474000001</v>
      </c>
      <c r="G11" s="80">
        <v>0</v>
      </c>
      <c r="H11" s="80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80">
        <v>2982179.8360100002</v>
      </c>
      <c r="P11" s="56">
        <f t="shared" si="0"/>
        <v>4.1540302554066004</v>
      </c>
    </row>
    <row r="12" spans="1:16" x14ac:dyDescent="0.25">
      <c r="A12" s="53" t="s">
        <v>91</v>
      </c>
      <c r="B12" s="54" t="s">
        <v>175</v>
      </c>
      <c r="C12" s="80">
        <v>600076.75752999994</v>
      </c>
      <c r="D12" s="80">
        <v>610114.50477999996</v>
      </c>
      <c r="E12" s="80">
        <v>821879.27613999997</v>
      </c>
      <c r="F12" s="80">
        <v>616105.05841000006</v>
      </c>
      <c r="G12" s="80">
        <v>0</v>
      </c>
      <c r="H12" s="80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80">
        <v>2648175.5968599999</v>
      </c>
      <c r="P12" s="56">
        <f t="shared" si="0"/>
        <v>3.6887787309648292</v>
      </c>
    </row>
    <row r="13" spans="1:16" x14ac:dyDescent="0.25">
      <c r="A13" s="53" t="s">
        <v>90</v>
      </c>
      <c r="B13" s="54" t="s">
        <v>174</v>
      </c>
      <c r="C13" s="80">
        <v>475667.65237000003</v>
      </c>
      <c r="D13" s="80">
        <v>597728.23280999996</v>
      </c>
      <c r="E13" s="80">
        <v>790663.84395000001</v>
      </c>
      <c r="F13" s="80">
        <v>676502.20985999994</v>
      </c>
      <c r="G13" s="80">
        <v>0</v>
      </c>
      <c r="H13" s="80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80">
        <v>2540561.9389900002</v>
      </c>
      <c r="P13" s="56">
        <f t="shared" si="0"/>
        <v>3.5388781832885838</v>
      </c>
    </row>
    <row r="14" spans="1:16" x14ac:dyDescent="0.25">
      <c r="A14" s="53" t="s">
        <v>89</v>
      </c>
      <c r="B14" s="54" t="s">
        <v>176</v>
      </c>
      <c r="C14" s="80">
        <v>549293.03884000005</v>
      </c>
      <c r="D14" s="80">
        <v>602606.81255000003</v>
      </c>
      <c r="E14" s="80">
        <v>715042.61468</v>
      </c>
      <c r="F14" s="80">
        <v>598926.52307</v>
      </c>
      <c r="G14" s="80">
        <v>0</v>
      </c>
      <c r="H14" s="80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80">
        <v>2465868.9891400002</v>
      </c>
      <c r="P14" s="56">
        <f t="shared" si="0"/>
        <v>3.4348345673416656</v>
      </c>
    </row>
    <row r="15" spans="1:16" x14ac:dyDescent="0.25">
      <c r="A15" s="53" t="s">
        <v>88</v>
      </c>
      <c r="B15" s="54" t="s">
        <v>210</v>
      </c>
      <c r="C15" s="80">
        <v>456944.31724</v>
      </c>
      <c r="D15" s="80">
        <v>487961.40172000002</v>
      </c>
      <c r="E15" s="80">
        <v>569337.48973999999</v>
      </c>
      <c r="F15" s="80">
        <v>380548.6887</v>
      </c>
      <c r="G15" s="80">
        <v>0</v>
      </c>
      <c r="H15" s="80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80">
        <v>1894791.8973999999</v>
      </c>
      <c r="P15" s="56">
        <f t="shared" si="0"/>
        <v>2.6393521860941469</v>
      </c>
    </row>
    <row r="16" spans="1:16" x14ac:dyDescent="0.25">
      <c r="A16" s="53" t="s">
        <v>87</v>
      </c>
      <c r="B16" s="54" t="s">
        <v>211</v>
      </c>
      <c r="C16" s="80">
        <v>317673.32848000003</v>
      </c>
      <c r="D16" s="80">
        <v>399347.58502</v>
      </c>
      <c r="E16" s="80">
        <v>421868.83594999998</v>
      </c>
      <c r="F16" s="80">
        <v>279838.14833</v>
      </c>
      <c r="G16" s="80">
        <v>0</v>
      </c>
      <c r="H16" s="80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80">
        <v>1418727.89778</v>
      </c>
      <c r="P16" s="56">
        <f t="shared" si="0"/>
        <v>1.9762183824073576</v>
      </c>
    </row>
    <row r="17" spans="1:16" x14ac:dyDescent="0.25">
      <c r="A17" s="53" t="s">
        <v>86</v>
      </c>
      <c r="B17" s="54" t="s">
        <v>212</v>
      </c>
      <c r="C17" s="80">
        <v>324150.45932000002</v>
      </c>
      <c r="D17" s="80">
        <v>352341.34080000001</v>
      </c>
      <c r="E17" s="80">
        <v>408099.42499999999</v>
      </c>
      <c r="F17" s="80">
        <v>317403.03216</v>
      </c>
      <c r="G17" s="80">
        <v>0</v>
      </c>
      <c r="H17" s="80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80">
        <v>1401994.25728</v>
      </c>
      <c r="P17" s="56">
        <f t="shared" si="0"/>
        <v>1.9529092418650151</v>
      </c>
    </row>
    <row r="18" spans="1:16" x14ac:dyDescent="0.25">
      <c r="A18" s="53" t="s">
        <v>85</v>
      </c>
      <c r="B18" s="54" t="s">
        <v>213</v>
      </c>
      <c r="C18" s="80">
        <v>311407.29462</v>
      </c>
      <c r="D18" s="80">
        <v>330785.45325000002</v>
      </c>
      <c r="E18" s="80">
        <v>386494.89195999998</v>
      </c>
      <c r="F18" s="80">
        <v>311757.60655999999</v>
      </c>
      <c r="G18" s="80">
        <v>0</v>
      </c>
      <c r="H18" s="80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80">
        <v>1340445.24639</v>
      </c>
      <c r="P18" s="56">
        <f t="shared" si="0"/>
        <v>1.8671744882662877</v>
      </c>
    </row>
    <row r="19" spans="1:16" x14ac:dyDescent="0.25">
      <c r="A19" s="53" t="s">
        <v>84</v>
      </c>
      <c r="B19" s="54" t="s">
        <v>214</v>
      </c>
      <c r="C19" s="80">
        <v>406056.39947</v>
      </c>
      <c r="D19" s="80">
        <v>330931.61563000001</v>
      </c>
      <c r="E19" s="80">
        <v>325787.56802000001</v>
      </c>
      <c r="F19" s="80">
        <v>196484.39829000001</v>
      </c>
      <c r="G19" s="80">
        <v>0</v>
      </c>
      <c r="H19" s="80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80">
        <v>1259259.98141</v>
      </c>
      <c r="P19" s="56">
        <f t="shared" si="0"/>
        <v>1.7540873957483063</v>
      </c>
    </row>
    <row r="20" spans="1:16" x14ac:dyDescent="0.25">
      <c r="A20" s="53" t="s">
        <v>83</v>
      </c>
      <c r="B20" s="54" t="s">
        <v>215</v>
      </c>
      <c r="C20" s="80">
        <v>236671.44107999999</v>
      </c>
      <c r="D20" s="80">
        <v>277359.85853999999</v>
      </c>
      <c r="E20" s="80">
        <v>356575.62336000003</v>
      </c>
      <c r="F20" s="80">
        <v>232772.22216999999</v>
      </c>
      <c r="G20" s="80">
        <v>0</v>
      </c>
      <c r="H20" s="80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80">
        <v>1103379.14515</v>
      </c>
      <c r="P20" s="56">
        <f t="shared" si="0"/>
        <v>1.5369530357599805</v>
      </c>
    </row>
    <row r="21" spans="1:16" x14ac:dyDescent="0.25">
      <c r="A21" s="53" t="s">
        <v>82</v>
      </c>
      <c r="B21" s="54" t="s">
        <v>216</v>
      </c>
      <c r="C21" s="80">
        <v>241244.77556000001</v>
      </c>
      <c r="D21" s="80">
        <v>235262.38832999999</v>
      </c>
      <c r="E21" s="80">
        <v>256336.30864</v>
      </c>
      <c r="F21" s="80">
        <v>249859.95876000001</v>
      </c>
      <c r="G21" s="80">
        <v>0</v>
      </c>
      <c r="H21" s="80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80">
        <v>982703.43128999998</v>
      </c>
      <c r="P21" s="56">
        <f t="shared" si="0"/>
        <v>1.3688576846969371</v>
      </c>
    </row>
    <row r="22" spans="1:16" x14ac:dyDescent="0.25">
      <c r="A22" s="53" t="s">
        <v>81</v>
      </c>
      <c r="B22" s="54" t="s">
        <v>217</v>
      </c>
      <c r="C22" s="80">
        <v>259432.55471999999</v>
      </c>
      <c r="D22" s="80">
        <v>231776.95168999999</v>
      </c>
      <c r="E22" s="80">
        <v>226337.96400000001</v>
      </c>
      <c r="F22" s="80">
        <v>255764.31101999999</v>
      </c>
      <c r="G22" s="80">
        <v>0</v>
      </c>
      <c r="H22" s="80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80">
        <v>973311.78142999997</v>
      </c>
      <c r="P22" s="56">
        <f t="shared" si="0"/>
        <v>1.3557755770401358</v>
      </c>
    </row>
    <row r="23" spans="1:16" x14ac:dyDescent="0.25">
      <c r="A23" s="53" t="s">
        <v>80</v>
      </c>
      <c r="B23" s="54" t="s">
        <v>218</v>
      </c>
      <c r="C23" s="80">
        <v>210377.07612000001</v>
      </c>
      <c r="D23" s="80">
        <v>241940.21815999999</v>
      </c>
      <c r="E23" s="80">
        <v>259178.78675</v>
      </c>
      <c r="F23" s="80">
        <v>252679.95649000001</v>
      </c>
      <c r="G23" s="80">
        <v>0</v>
      </c>
      <c r="H23" s="80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80">
        <v>964176.03752000001</v>
      </c>
      <c r="P23" s="56">
        <f t="shared" si="0"/>
        <v>1.3430499338211939</v>
      </c>
    </row>
    <row r="24" spans="1:16" x14ac:dyDescent="0.25">
      <c r="A24" s="53" t="s">
        <v>79</v>
      </c>
      <c r="B24" s="54" t="s">
        <v>219</v>
      </c>
      <c r="C24" s="80">
        <v>200761.98355</v>
      </c>
      <c r="D24" s="80">
        <v>247541.83721</v>
      </c>
      <c r="E24" s="80">
        <v>298392.49765999999</v>
      </c>
      <c r="F24" s="80">
        <v>186708.16501999999</v>
      </c>
      <c r="G24" s="80">
        <v>0</v>
      </c>
      <c r="H24" s="80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80">
        <v>933404.48343999998</v>
      </c>
      <c r="P24" s="56">
        <f t="shared" si="0"/>
        <v>1.3001866681285301</v>
      </c>
    </row>
    <row r="25" spans="1:16" ht="13" x14ac:dyDescent="0.3">
      <c r="A25" s="57"/>
      <c r="B25" s="163" t="s">
        <v>78</v>
      </c>
      <c r="C25" s="163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81">
        <f>SUM(O5:O24)</f>
        <v>47229644.162899993</v>
      </c>
      <c r="P25" s="59">
        <f>SUM(P5:P24)</f>
        <v>65.78857801790744</v>
      </c>
    </row>
    <row r="26" spans="1:16" ht="13.5" customHeight="1" x14ac:dyDescent="0.3">
      <c r="A26" s="57"/>
      <c r="B26" s="164" t="s">
        <v>77</v>
      </c>
      <c r="C26" s="16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81">
        <v>71790036.486339986</v>
      </c>
      <c r="P26" s="55">
        <f>O26/O$26*100</f>
        <v>100</v>
      </c>
    </row>
    <row r="27" spans="1:16" x14ac:dyDescent="0.25">
      <c r="B27" s="37"/>
    </row>
    <row r="28" spans="1:16" ht="13" x14ac:dyDescent="0.3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5" sqref="O5"/>
    </sheetView>
  </sheetViews>
  <sheetFormatPr defaultColWidth="9.08984375" defaultRowHeight="12.5" x14ac:dyDescent="0.25"/>
  <sheetData>
    <row r="22" spans="1:1" x14ac:dyDescent="0.25">
      <c r="A22" t="s">
        <v>107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J6" sqref="J6"/>
    </sheetView>
  </sheetViews>
  <sheetFormatPr defaultColWidth="9.08984375" defaultRowHeight="12.5" x14ac:dyDescent="0.25"/>
  <cols>
    <col min="5" max="5" width="10.54296875" customWidth="1"/>
  </cols>
  <sheetData>
    <row r="1" spans="2:2" ht="14" x14ac:dyDescent="0.3">
      <c r="B1" s="31" t="s">
        <v>2</v>
      </c>
    </row>
    <row r="2" spans="2:2" ht="14" x14ac:dyDescent="0.3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2024-05-03T09:20:54Z</dcterms:modified>
</cp:coreProperties>
</file>