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3 haziran rakam açıklaması\Rakamlar\"/>
    </mc:Choice>
  </mc:AlternateContent>
  <bookViews>
    <workbookView xWindow="240" yWindow="480" windowWidth="15580" windowHeight="760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4_AYLIK_IHR" sheetId="22" r:id="rId14"/>
  </sheets>
  <definedNames>
    <definedName name="_xlnm._FilterDatabase" localSheetId="13" hidden="1">'2002_2024_AYLIK_IHR'!$A$1:$O$84</definedName>
  </definedNames>
  <calcPr calcId="162913"/>
</workbook>
</file>

<file path=xl/calcChain.xml><?xml version="1.0" encoding="utf-8"?>
<calcChain xmlns="http://schemas.openxmlformats.org/spreadsheetml/2006/main">
  <c r="M45" i="1" l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L45" i="1"/>
  <c r="H45" i="1"/>
  <c r="E45" i="1"/>
  <c r="D45" i="1"/>
  <c r="K44" i="1"/>
  <c r="J44" i="1"/>
  <c r="G44" i="1"/>
  <c r="F44" i="1"/>
  <c r="C44" i="1"/>
  <c r="D44" i="1" s="1"/>
  <c r="B44" i="1"/>
  <c r="K29" i="1"/>
  <c r="J29" i="1"/>
  <c r="G29" i="1"/>
  <c r="F29" i="1"/>
  <c r="C29" i="1"/>
  <c r="B29" i="1"/>
  <c r="L44" i="1" l="1"/>
  <c r="E44" i="1"/>
  <c r="H44" i="1"/>
  <c r="O84" i="22" l="1"/>
  <c r="C23" i="4" l="1"/>
  <c r="O83" i="22" l="1"/>
  <c r="O82" i="22" l="1"/>
  <c r="L22" i="4" l="1"/>
  <c r="K23" i="4"/>
  <c r="M22" i="4" s="1"/>
  <c r="J23" i="4"/>
  <c r="G23" i="4"/>
  <c r="I22" i="4" s="1"/>
  <c r="F23" i="4"/>
  <c r="H22" i="4"/>
  <c r="E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J45" i="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C2" i="22"/>
  <c r="A42" i="2"/>
  <c r="A31" i="2"/>
  <c r="A32" i="2"/>
  <c r="A33" i="2"/>
  <c r="A34" i="2"/>
  <c r="A35" i="2"/>
  <c r="A36" i="2"/>
  <c r="A37" i="2"/>
  <c r="A38" i="2"/>
  <c r="A39" i="2"/>
  <c r="A40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2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2" i="2"/>
  <c r="J40" i="2"/>
  <c r="J39" i="2"/>
  <c r="J38" i="2"/>
  <c r="J37" i="2"/>
  <c r="J36" i="2"/>
  <c r="L36" i="2" s="1"/>
  <c r="G36" i="3" s="1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2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2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H24" i="2" s="1"/>
  <c r="E24" i="3" s="1"/>
  <c r="F21" i="2"/>
  <c r="F19" i="2"/>
  <c r="F17" i="2"/>
  <c r="F16" i="2"/>
  <c r="F15" i="2"/>
  <c r="F14" i="2"/>
  <c r="F13" i="2"/>
  <c r="F12" i="2"/>
  <c r="F11" i="2"/>
  <c r="F10" i="2"/>
  <c r="C42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2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/>
  <c r="B7" i="2"/>
  <c r="F6" i="2"/>
  <c r="B6" i="2"/>
  <c r="K41" i="1"/>
  <c r="J41" i="1"/>
  <c r="J41" i="2" s="1"/>
  <c r="G41" i="1"/>
  <c r="G41" i="2" s="1"/>
  <c r="F41" i="1"/>
  <c r="F41" i="2" s="1"/>
  <c r="C41" i="1"/>
  <c r="C41" i="2" s="1"/>
  <c r="B41" i="1"/>
  <c r="B41" i="2" s="1"/>
  <c r="K29" i="2"/>
  <c r="J29" i="2"/>
  <c r="G29" i="2"/>
  <c r="C29" i="2"/>
  <c r="B29" i="2"/>
  <c r="K27" i="1"/>
  <c r="J27" i="1"/>
  <c r="G27" i="1"/>
  <c r="G27" i="2" s="1"/>
  <c r="F27" i="1"/>
  <c r="F27" i="2" s="1"/>
  <c r="C27" i="1"/>
  <c r="B27" i="1"/>
  <c r="B27" i="2" s="1"/>
  <c r="K23" i="1"/>
  <c r="J23" i="1"/>
  <c r="J23" i="2" s="1"/>
  <c r="G23" i="1"/>
  <c r="F23" i="1"/>
  <c r="F23" i="2" s="1"/>
  <c r="C23" i="1"/>
  <c r="C23" i="2" s="1"/>
  <c r="B23" i="1"/>
  <c r="K20" i="1"/>
  <c r="K20" i="2" s="1"/>
  <c r="J20" i="1"/>
  <c r="G20" i="1"/>
  <c r="G20" i="2" s="1"/>
  <c r="F20" i="1"/>
  <c r="F20" i="2" s="1"/>
  <c r="C20" i="1"/>
  <c r="C20" i="2" s="1"/>
  <c r="B20" i="1"/>
  <c r="B20" i="2" s="1"/>
  <c r="K18" i="1"/>
  <c r="J18" i="1"/>
  <c r="J18" i="2" s="1"/>
  <c r="G18" i="1"/>
  <c r="F18" i="1"/>
  <c r="H18" i="1" s="1"/>
  <c r="D18" i="3" s="1"/>
  <c r="C18" i="1"/>
  <c r="C18" i="2" s="1"/>
  <c r="B18" i="1"/>
  <c r="B18" i="2" s="1"/>
  <c r="K9" i="1"/>
  <c r="K9" i="2" s="1"/>
  <c r="J9" i="1"/>
  <c r="G9" i="1"/>
  <c r="G9" i="2" s="1"/>
  <c r="F9" i="1"/>
  <c r="C9" i="1"/>
  <c r="C9" i="2" s="1"/>
  <c r="B9" i="1"/>
  <c r="B9" i="2" s="1"/>
  <c r="F45" i="2"/>
  <c r="C45" i="2"/>
  <c r="E45" i="2" s="1"/>
  <c r="C44" i="2"/>
  <c r="B45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2" i="1"/>
  <c r="F42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56" i="22"/>
  <c r="O24" i="22" s="1"/>
  <c r="O57" i="22"/>
  <c r="O58" i="22"/>
  <c r="O59" i="22"/>
  <c r="O62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D45" i="3"/>
  <c r="B45" i="3"/>
  <c r="H42" i="1"/>
  <c r="D42" i="3" s="1"/>
  <c r="D42" i="1"/>
  <c r="B42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 s="1"/>
  <c r="H19" i="1"/>
  <c r="D19" i="3" s="1"/>
  <c r="D19" i="1"/>
  <c r="B19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D44" i="3"/>
  <c r="F45" i="3"/>
  <c r="F44" i="3"/>
  <c r="L41" i="1" l="1"/>
  <c r="F41" i="3" s="1"/>
  <c r="D19" i="2"/>
  <c r="C19" i="3" s="1"/>
  <c r="D40" i="2"/>
  <c r="C40" i="3" s="1"/>
  <c r="K41" i="2"/>
  <c r="J22" i="1"/>
  <c r="J22" i="2" s="1"/>
  <c r="D21" i="2"/>
  <c r="C21" i="3" s="1"/>
  <c r="H21" i="2"/>
  <c r="E21" i="3" s="1"/>
  <c r="D17" i="2"/>
  <c r="C17" i="3" s="1"/>
  <c r="D39" i="2"/>
  <c r="C39" i="3" s="1"/>
  <c r="D11" i="2"/>
  <c r="C11" i="3" s="1"/>
  <c r="H35" i="2"/>
  <c r="E35" i="3" s="1"/>
  <c r="L28" i="2"/>
  <c r="G28" i="3" s="1"/>
  <c r="H11" i="2"/>
  <c r="E11" i="3" s="1"/>
  <c r="D32" i="2"/>
  <c r="C32" i="3" s="1"/>
  <c r="H12" i="2"/>
  <c r="E12" i="3" s="1"/>
  <c r="H42" i="2"/>
  <c r="E42" i="3" s="1"/>
  <c r="D15" i="2"/>
  <c r="C15" i="3" s="1"/>
  <c r="D28" i="2"/>
  <c r="C28" i="3" s="1"/>
  <c r="D37" i="2"/>
  <c r="C37" i="3" s="1"/>
  <c r="D34" i="2"/>
  <c r="C34" i="3" s="1"/>
  <c r="H17" i="2"/>
  <c r="E17" i="3" s="1"/>
  <c r="H14" i="2"/>
  <c r="E14" i="3" s="1"/>
  <c r="H36" i="2"/>
  <c r="E36" i="3" s="1"/>
  <c r="L16" i="2"/>
  <c r="G16" i="3" s="1"/>
  <c r="D16" i="2"/>
  <c r="C16" i="3" s="1"/>
  <c r="D38" i="2"/>
  <c r="C38" i="3" s="1"/>
  <c r="D35" i="2"/>
  <c r="C35" i="3" s="1"/>
  <c r="H19" i="2"/>
  <c r="E19" i="3" s="1"/>
  <c r="H15" i="2"/>
  <c r="E15" i="3" s="1"/>
  <c r="H37" i="2"/>
  <c r="E37" i="3" s="1"/>
  <c r="L34" i="2"/>
  <c r="G34" i="3" s="1"/>
  <c r="L17" i="2"/>
  <c r="G17" i="3" s="1"/>
  <c r="H16" i="2"/>
  <c r="E16" i="3" s="1"/>
  <c r="H38" i="2"/>
  <c r="E38" i="3" s="1"/>
  <c r="L35" i="2"/>
  <c r="G35" i="3" s="1"/>
  <c r="P25" i="23"/>
  <c r="D26" i="2"/>
  <c r="C26" i="3" s="1"/>
  <c r="L14" i="2"/>
  <c r="G14" i="3" s="1"/>
  <c r="L40" i="2"/>
  <c r="G40" i="3" s="1"/>
  <c r="L18" i="1"/>
  <c r="F18" i="3" s="1"/>
  <c r="D24" i="2"/>
  <c r="C24" i="3" s="1"/>
  <c r="L38" i="2"/>
  <c r="G38" i="3" s="1"/>
  <c r="F18" i="2"/>
  <c r="K18" i="2"/>
  <c r="L18" i="2" s="1"/>
  <c r="G18" i="3" s="1"/>
  <c r="D12" i="2"/>
  <c r="C12" i="3" s="1"/>
  <c r="L37" i="2"/>
  <c r="G37" i="3" s="1"/>
  <c r="H32" i="2"/>
  <c r="E32" i="3" s="1"/>
  <c r="L12" i="2"/>
  <c r="G12" i="3" s="1"/>
  <c r="L31" i="2"/>
  <c r="G31" i="3" s="1"/>
  <c r="D14" i="2"/>
  <c r="C14" i="3" s="1"/>
  <c r="L13" i="2"/>
  <c r="G13" i="3" s="1"/>
  <c r="L9" i="1"/>
  <c r="F9" i="3" s="1"/>
  <c r="H41" i="1"/>
  <c r="D41" i="3" s="1"/>
  <c r="H34" i="2"/>
  <c r="E34" i="3" s="1"/>
  <c r="L32" i="2"/>
  <c r="G32" i="3" s="1"/>
  <c r="G22" i="1"/>
  <c r="G22" i="2" s="1"/>
  <c r="H26" i="2"/>
  <c r="E26" i="3" s="1"/>
  <c r="H31" i="2"/>
  <c r="E31" i="3" s="1"/>
  <c r="D13" i="2"/>
  <c r="C13" i="3" s="1"/>
  <c r="D45" i="2"/>
  <c r="C45" i="3" s="1"/>
  <c r="D30" i="2"/>
  <c r="C30" i="3" s="1"/>
  <c r="H10" i="2"/>
  <c r="E10" i="3" s="1"/>
  <c r="H28" i="2"/>
  <c r="E28" i="3" s="1"/>
  <c r="L42" i="2"/>
  <c r="G42" i="3" s="1"/>
  <c r="L11" i="2"/>
  <c r="G11" i="3" s="1"/>
  <c r="H20" i="1"/>
  <c r="D20" i="3" s="1"/>
  <c r="D31" i="2"/>
  <c r="C31" i="3" s="1"/>
  <c r="H30" i="2"/>
  <c r="E30" i="3" s="1"/>
  <c r="L10" i="2"/>
  <c r="G10" i="3" s="1"/>
  <c r="H39" i="2"/>
  <c r="E39" i="3" s="1"/>
  <c r="H40" i="2"/>
  <c r="E40" i="3" s="1"/>
  <c r="L24" i="2"/>
  <c r="G24" i="3" s="1"/>
  <c r="H13" i="2"/>
  <c r="E13" i="3" s="1"/>
  <c r="L21" i="2"/>
  <c r="G21" i="3" s="1"/>
  <c r="H27" i="2"/>
  <c r="E27" i="3" s="1"/>
  <c r="D10" i="2"/>
  <c r="C10" i="3" s="1"/>
  <c r="L26" i="2"/>
  <c r="G26" i="3" s="1"/>
  <c r="O2" i="22"/>
  <c r="O25" i="23"/>
  <c r="L41" i="2"/>
  <c r="G41" i="3" s="1"/>
  <c r="H41" i="2"/>
  <c r="E41" i="3" s="1"/>
  <c r="L29" i="1"/>
  <c r="F29" i="3" s="1"/>
  <c r="D33" i="2"/>
  <c r="C33" i="3" s="1"/>
  <c r="L29" i="2"/>
  <c r="G29" i="3" s="1"/>
  <c r="D29" i="2"/>
  <c r="C29" i="3" s="1"/>
  <c r="K22" i="1"/>
  <c r="K22" i="2" s="1"/>
  <c r="L23" i="1"/>
  <c r="F23" i="3" s="1"/>
  <c r="H25" i="2"/>
  <c r="E25" i="3" s="1"/>
  <c r="G23" i="2"/>
  <c r="H23" i="2" s="1"/>
  <c r="E23" i="3" s="1"/>
  <c r="H23" i="1"/>
  <c r="D23" i="3" s="1"/>
  <c r="H20" i="2"/>
  <c r="E20" i="3" s="1"/>
  <c r="F8" i="1"/>
  <c r="F8" i="2" s="1"/>
  <c r="D18" i="2"/>
  <c r="C18" i="3" s="1"/>
  <c r="D9" i="2"/>
  <c r="C9" i="3" s="1"/>
  <c r="D9" i="1"/>
  <c r="B9" i="3" s="1"/>
  <c r="F9" i="2"/>
  <c r="H9" i="2" s="1"/>
  <c r="E9" i="3" s="1"/>
  <c r="H9" i="1"/>
  <c r="D9" i="3" s="1"/>
  <c r="D20" i="1"/>
  <c r="B20" i="3" s="1"/>
  <c r="D18" i="1"/>
  <c r="B18" i="3" s="1"/>
  <c r="H27" i="1"/>
  <c r="D27" i="3" s="1"/>
  <c r="J8" i="1"/>
  <c r="J43" i="2" s="1"/>
  <c r="B8" i="1"/>
  <c r="B8" i="2" s="1"/>
  <c r="K8" i="1"/>
  <c r="J27" i="2"/>
  <c r="O3" i="22"/>
  <c r="K23" i="2"/>
  <c r="L23" i="2" s="1"/>
  <c r="G23" i="3" s="1"/>
  <c r="D42" i="2"/>
  <c r="C42" i="3" s="1"/>
  <c r="L30" i="2"/>
  <c r="G30" i="3" s="1"/>
  <c r="D20" i="2"/>
  <c r="C20" i="3" s="1"/>
  <c r="D41" i="1"/>
  <c r="B41" i="3" s="1"/>
  <c r="C8" i="1"/>
  <c r="D41" i="2"/>
  <c r="C41" i="3" s="1"/>
  <c r="D27" i="1"/>
  <c r="B27" i="3" s="1"/>
  <c r="D29" i="1"/>
  <c r="B29" i="3" s="1"/>
  <c r="D36" i="2"/>
  <c r="C36" i="3" s="1"/>
  <c r="L19" i="2"/>
  <c r="G19" i="3" s="1"/>
  <c r="G18" i="2"/>
  <c r="G8" i="1"/>
  <c r="B23" i="2"/>
  <c r="D23" i="2" s="1"/>
  <c r="C23" i="3" s="1"/>
  <c r="D23" i="1"/>
  <c r="B23" i="3" s="1"/>
  <c r="B22" i="1"/>
  <c r="F29" i="2"/>
  <c r="H29" i="2" s="1"/>
  <c r="E29" i="3" s="1"/>
  <c r="F22" i="1"/>
  <c r="H29" i="1"/>
  <c r="D29" i="3" s="1"/>
  <c r="O25" i="22"/>
  <c r="D25" i="2"/>
  <c r="C25" i="3" s="1"/>
  <c r="L15" i="2"/>
  <c r="G15" i="3" s="1"/>
  <c r="L25" i="2"/>
  <c r="G25" i="3" s="1"/>
  <c r="L33" i="2"/>
  <c r="G33" i="3" s="1"/>
  <c r="L39" i="2"/>
  <c r="G39" i="3" s="1"/>
  <c r="H33" i="2"/>
  <c r="E33" i="3" s="1"/>
  <c r="L27" i="1"/>
  <c r="F27" i="3" s="1"/>
  <c r="K27" i="2"/>
  <c r="J20" i="2"/>
  <c r="L20" i="2" s="1"/>
  <c r="G20" i="3" s="1"/>
  <c r="L20" i="1"/>
  <c r="F20" i="3" s="1"/>
  <c r="C27" i="2"/>
  <c r="C22" i="1"/>
  <c r="J9" i="2"/>
  <c r="L9" i="2" s="1"/>
  <c r="G9" i="3" s="1"/>
  <c r="L22" i="1" l="1"/>
  <c r="F22" i="3" s="1"/>
  <c r="L8" i="1"/>
  <c r="F8" i="3" s="1"/>
  <c r="J8" i="2"/>
  <c r="K8" i="2"/>
  <c r="D8" i="1"/>
  <c r="B8" i="3" s="1"/>
  <c r="C8" i="2"/>
  <c r="D8" i="2" s="1"/>
  <c r="C8" i="3" s="1"/>
  <c r="L22" i="2"/>
  <c r="G22" i="3" s="1"/>
  <c r="G8" i="2"/>
  <c r="H8" i="1"/>
  <c r="D8" i="3" s="1"/>
  <c r="D27" i="2"/>
  <c r="C27" i="3" s="1"/>
  <c r="H22" i="1"/>
  <c r="D22" i="3" s="1"/>
  <c r="F22" i="2"/>
  <c r="H22" i="2" s="1"/>
  <c r="E22" i="3" s="1"/>
  <c r="L8" i="2"/>
  <c r="G8" i="3" s="1"/>
  <c r="C22" i="2"/>
  <c r="D22" i="1"/>
  <c r="B22" i="3" s="1"/>
  <c r="H18" i="2"/>
  <c r="E18" i="3" s="1"/>
  <c r="L27" i="2"/>
  <c r="G27" i="3" s="1"/>
  <c r="B22" i="2"/>
  <c r="J44" i="2"/>
  <c r="K43" i="2" l="1"/>
  <c r="M27" i="2" s="1"/>
  <c r="F43" i="3"/>
  <c r="D43" i="3"/>
  <c r="G43" i="2"/>
  <c r="B44" i="2"/>
  <c r="B43" i="2"/>
  <c r="D22" i="2"/>
  <c r="C22" i="3" s="1"/>
  <c r="F44" i="2"/>
  <c r="F43" i="2"/>
  <c r="H8" i="2"/>
  <c r="E8" i="3" s="1"/>
  <c r="B43" i="3"/>
  <c r="C43" i="2"/>
  <c r="M25" i="2" l="1"/>
  <c r="L43" i="2"/>
  <c r="G43" i="3" s="1"/>
  <c r="M35" i="2"/>
  <c r="M13" i="2"/>
  <c r="M12" i="2"/>
  <c r="M41" i="2"/>
  <c r="M22" i="2"/>
  <c r="M19" i="2"/>
  <c r="M42" i="2"/>
  <c r="M30" i="2"/>
  <c r="M24" i="2"/>
  <c r="M31" i="2"/>
  <c r="M9" i="2"/>
  <c r="M36" i="2"/>
  <c r="M39" i="2"/>
  <c r="M10" i="2"/>
  <c r="M11" i="2"/>
  <c r="M18" i="2"/>
  <c r="M14" i="2"/>
  <c r="M26" i="2"/>
  <c r="M33" i="2"/>
  <c r="M29" i="2"/>
  <c r="M17" i="2"/>
  <c r="M8" i="2"/>
  <c r="M37" i="2"/>
  <c r="M38" i="2"/>
  <c r="M34" i="2"/>
  <c r="M23" i="2"/>
  <c r="M21" i="2"/>
  <c r="M16" i="2"/>
  <c r="M20" i="2"/>
  <c r="M43" i="2"/>
  <c r="M15" i="2"/>
  <c r="M32" i="2"/>
  <c r="M28" i="2"/>
  <c r="M40" i="2"/>
  <c r="I14" i="2"/>
  <c r="I30" i="2"/>
  <c r="I21" i="2"/>
  <c r="I10" i="2"/>
  <c r="I19" i="2"/>
  <c r="I20" i="2"/>
  <c r="I16" i="2"/>
  <c r="I36" i="2"/>
  <c r="I24" i="2"/>
  <c r="I22" i="2"/>
  <c r="I31" i="2"/>
  <c r="I40" i="2"/>
  <c r="I38" i="2"/>
  <c r="I13" i="2"/>
  <c r="I43" i="2"/>
  <c r="I32" i="2"/>
  <c r="I11" i="2"/>
  <c r="I27" i="2"/>
  <c r="I28" i="2"/>
  <c r="I42" i="2"/>
  <c r="I35" i="2"/>
  <c r="I37" i="2"/>
  <c r="I12" i="2"/>
  <c r="I23" i="2"/>
  <c r="H43" i="2"/>
  <c r="E43" i="3" s="1"/>
  <c r="I34" i="2"/>
  <c r="I26" i="2"/>
  <c r="I17" i="2"/>
  <c r="I25" i="2"/>
  <c r="I9" i="2"/>
  <c r="I33" i="2"/>
  <c r="I41" i="2"/>
  <c r="I15" i="2"/>
  <c r="I39" i="2"/>
  <c r="I29" i="2"/>
  <c r="I18" i="2"/>
  <c r="I8" i="2"/>
  <c r="K44" i="2"/>
  <c r="K45" i="2"/>
  <c r="E8" i="2"/>
  <c r="E30" i="2"/>
  <c r="E42" i="2"/>
  <c r="E34" i="2"/>
  <c r="E31" i="2"/>
  <c r="E26" i="2"/>
  <c r="E18" i="2"/>
  <c r="E19" i="2"/>
  <c r="E10" i="2"/>
  <c r="E14" i="2"/>
  <c r="E41" i="2"/>
  <c r="E23" i="2"/>
  <c r="E12" i="2"/>
  <c r="E43" i="2"/>
  <c r="E11" i="2"/>
  <c r="E40" i="2"/>
  <c r="E16" i="2"/>
  <c r="E21" i="2"/>
  <c r="E38" i="2"/>
  <c r="E13" i="2"/>
  <c r="E17" i="2"/>
  <c r="E35" i="2"/>
  <c r="E37" i="2"/>
  <c r="E20" i="2"/>
  <c r="E36" i="2"/>
  <c r="E32" i="2"/>
  <c r="E28" i="2"/>
  <c r="E24" i="2"/>
  <c r="D43" i="2"/>
  <c r="C43" i="3" s="1"/>
  <c r="E29" i="2"/>
  <c r="E39" i="2"/>
  <c r="E9" i="2"/>
  <c r="E15" i="2"/>
  <c r="E25" i="2"/>
  <c r="E33" i="2"/>
  <c r="E27" i="2"/>
  <c r="G45" i="2"/>
  <c r="G44" i="2"/>
  <c r="E22" i="2"/>
  <c r="H45" i="2" l="1"/>
  <c r="E45" i="3" s="1"/>
  <c r="I45" i="2"/>
  <c r="M45" i="2"/>
  <c r="L45" i="2"/>
  <c r="G45" i="3" s="1"/>
  <c r="M44" i="2"/>
  <c r="L44" i="2"/>
  <c r="G44" i="3" s="1"/>
  <c r="H44" i="2"/>
  <c r="E44" i="3" s="1"/>
  <c r="I44" i="2"/>
</calcChain>
</file>

<file path=xl/sharedStrings.xml><?xml version="1.0" encoding="utf-8"?>
<sst xmlns="http://schemas.openxmlformats.org/spreadsheetml/2006/main" count="419" uniqueCount="229">
  <si>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</si>
  <si>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</si>
  <si>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</si>
  <si>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</si>
  <si>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</si>
  <si>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</si>
  <si>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</si>
  <si>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</si>
  <si>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</si>
  <si>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</si>
  <si>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</si>
  <si>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</si>
  <si>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</si>
  <si>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</si>
  <si>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</si>
  <si>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</si>
  <si>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</si>
  <si>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</si>
  <si>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</si>
  <si>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</si>
  <si>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</si>
  <si>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</si>
  <si>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</si>
  <si>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</si>
  <si>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</si>
  <si>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</si>
  <si>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</si>
  <si>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</si>
  <si>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</si>
  <si>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</si>
  <si>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</si>
  <si>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</si>
  <si>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</si>
  <si>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</si>
  <si>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</si>
  <si>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</si>
  <si>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</si>
  <si>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</si>
  <si>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</si>
  <si>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</si>
  <si>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</si>
  <si>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</si>
  <si>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</si>
  <si>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</si>
  <si>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</si>
  <si>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</si>
  <si>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</si>
  <si>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</si>
  <si>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</si>
  <si>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</si>
  <si>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</si>
  <si>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</si>
  <si>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</si>
  <si>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</si>
  <si>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</si>
  <si>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</si>
  <si>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</si>
  <si>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</si>
  <si>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</si>
  <si>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</si>
  <si>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</si>
  <si>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</si>
  <si>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</si>
  <si>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</si>
  <si>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</si>
  <si>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</si>
  <si>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</si>
  <si>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</si>
  <si>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</si>
  <si>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</si>
  <si>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</si>
  <si>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</si>
  <si>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</si>
  <si>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</si>
  <si>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</si>
  <si>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</si>
  <si>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</si>
  <si>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</si>
  <si>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</si>
  <si>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</si>
  <si>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</si>
  <si>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</si>
  <si>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</si>
  <si>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</si>
  <si>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</si>
  <si>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</si>
  <si>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</si>
  <si>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</si>
  <si>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</si>
  <si>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</si>
  <si>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</si>
  <si>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</si>
  <si>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</si>
  <si>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</si>
  <si>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</si>
  <si>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</si>
  <si>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</si>
  <si>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</si>
  <si>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</si>
  <si>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</si>
  <si>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</si>
  <si>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</si>
  <si>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</si>
  <si>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</si>
  <si>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</si>
  <si>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</si>
  <si>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</si>
  <si>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</si>
  <si>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</si>
  <si>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</si>
  <si>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</si>
  <si>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</si>
  <si>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</si>
  <si>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</si>
  <si>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</si>
  <si>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</si>
  <si>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2022 İHRACAT RAKAMLARI - TL</t>
  </si>
  <si>
    <t>Değişim    ('24/'23)</t>
  </si>
  <si>
    <t xml:space="preserve"> Pay(24)  (%)</t>
  </si>
  <si>
    <t>SON 12 AYLIK
(2024/2023)</t>
  </si>
  <si>
    <t>2024 YILI İHRACATIMIZDA İLK 20 ÜLKE (1.000 $)</t>
  </si>
  <si>
    <t>MAYIS  (2024/2023)</t>
  </si>
  <si>
    <t>OCAK - NAYIS (2024/2023)</t>
  </si>
  <si>
    <t>1 - 31 MAYıS İHRACAT RAKAMLARI</t>
  </si>
  <si>
    <t xml:space="preserve">SEKTÖREL BAZDA İHRACAT RAKAMLARI -1.000 $ </t>
  </si>
  <si>
    <t>1 - 31 MAYıS</t>
  </si>
  <si>
    <t>1 OCAK  -  31 MAYıS</t>
  </si>
  <si>
    <t>2022 - 2023</t>
  </si>
  <si>
    <t>2023 - 2024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</si>
  <si>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</si>
  <si>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</si>
  <si>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</si>
  <si>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</si>
  <si>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</si>
  <si>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</si>
  <si>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</si>
  <si>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</si>
  <si>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</si>
  <si>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</si>
  <si>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</si>
  <si>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</si>
  <si>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</si>
  <si>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</si>
  <si>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</si>
  <si>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</si>
  <si>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</si>
  <si>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</si>
  <si>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</si>
  <si>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</si>
  <si>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</si>
  <si>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</si>
  <si>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</si>
  <si>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</si>
  <si>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</si>
  <si>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Madencilik Ürünleri</t>
  </si>
  <si>
    <t>2023  1 - 31 MAYıS</t>
  </si>
  <si>
    <t>2024  1 - 31 MAYıS</t>
  </si>
  <si>
    <t>TÜRK VE CAİCOS AD.</t>
  </si>
  <si>
    <t>CAYMAN ADALARI</t>
  </si>
  <si>
    <t>CEBELİTARIK</t>
  </si>
  <si>
    <t>SAN MARİNO</t>
  </si>
  <si>
    <t>PAKİSTAN</t>
  </si>
  <si>
    <t>ABD KÜÇÜK OUT.ADL.</t>
  </si>
  <si>
    <t>NEPAL</t>
  </si>
  <si>
    <t>KÜBA</t>
  </si>
  <si>
    <t>ZAMBİA</t>
  </si>
  <si>
    <t>LAOS</t>
  </si>
  <si>
    <t>ALMANYA</t>
  </si>
  <si>
    <t>ABD</t>
  </si>
  <si>
    <t>BİRLEŞİK KRALLIK</t>
  </si>
  <si>
    <t>İTALYA</t>
  </si>
  <si>
    <t>İSPANYA</t>
  </si>
  <si>
    <t>IRAK</t>
  </si>
  <si>
    <t>FRANSA</t>
  </si>
  <si>
    <t>HOLLANDA</t>
  </si>
  <si>
    <t>RUSYA FEDERASYONU</t>
  </si>
  <si>
    <t>ROMANYA</t>
  </si>
  <si>
    <t>İSTANBUL</t>
  </si>
  <si>
    <t>KOCAELI</t>
  </si>
  <si>
    <t>BURSA</t>
  </si>
  <si>
    <t>ANKARA</t>
  </si>
  <si>
    <t>İZMIR</t>
  </si>
  <si>
    <t>GAZIANTEP</t>
  </si>
  <si>
    <t>SAKARYA</t>
  </si>
  <si>
    <t>MANISA</t>
  </si>
  <si>
    <t>DENIZLI</t>
  </si>
  <si>
    <t>KONYA</t>
  </si>
  <si>
    <t>MUŞ</t>
  </si>
  <si>
    <t>KIRIKKALE</t>
  </si>
  <si>
    <t>BARTIN</t>
  </si>
  <si>
    <t>BITLIS</t>
  </si>
  <si>
    <t>KARS</t>
  </si>
  <si>
    <t>GÜMÜŞHANE</t>
  </si>
  <si>
    <t>ERZURUM</t>
  </si>
  <si>
    <t>BINGÖL</t>
  </si>
  <si>
    <t>GIRESUN</t>
  </si>
  <si>
    <t>ARDAHAN</t>
  </si>
  <si>
    <t>İMMİB</t>
  </si>
  <si>
    <t>UİB</t>
  </si>
  <si>
    <t>OAİB</t>
  </si>
  <si>
    <t>İTKİB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</si>
  <si>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</si>
  <si>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</si>
  <si>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</si>
  <si>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</si>
  <si>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</si>
  <si>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</si>
  <si>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</si>
  <si>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</si>
  <si>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</si>
  <si>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HİZMET</t>
  </si>
  <si>
    <t>POLONYA</t>
  </si>
  <si>
    <t>BAE</t>
  </si>
  <si>
    <t>BULGARİSTAN</t>
  </si>
  <si>
    <t>BELÇİKA</t>
  </si>
  <si>
    <t>İSRAİL</t>
  </si>
  <si>
    <t>MISIR</t>
  </si>
  <si>
    <t>UKRAYNA</t>
  </si>
  <si>
    <t>FAS</t>
  </si>
  <si>
    <t>YUNANİSTAN</t>
  </si>
  <si>
    <t>ÇİN</t>
  </si>
  <si>
    <t>1 Mayıs - 31 Mayıs</t>
  </si>
  <si>
    <t>1 Ocak - 31 Mayıs</t>
  </si>
  <si>
    <t>1 Haziran - 31 Mayıs</t>
  </si>
  <si>
    <t>İhracatçı Birlikleri Kaydından Muaf İhracat ile Antrepo ve Serbest Bölgeler Farkı</t>
  </si>
  <si>
    <t>GENEL İHRACAT TOPLAMI</t>
  </si>
  <si>
    <t>1 - 31 MAYIS İHRACAT RAKAMLARI</t>
  </si>
  <si>
    <t>1 - 31 MAYIS</t>
  </si>
  <si>
    <t>1 OCAK  -  31 MAYIS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</si>
</sst>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1"/>
      <color theme="1"/>
      <name val="Calibri"/>
      <family val="2"/>
      <scheme val="minor"/>
    </font>
    <font>
      <b/>
      <sz val="8"/>
      <color rgb="FF0000FF"/>
      <name val="Arial Tur"/>
      <family val="2"/>
      <charset val="162"/>
    </font>
    <font>
      <b/>
      <sz val="16"/>
      <color indexed="8"/>
      <name val="Arial"/>
      <family val="2"/>
      <charset val="162"/>
    </font>
    <font>
      <sz val="16"/>
      <color theme="1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8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6" borderId="0" applyNumberFormat="0" applyBorder="0" applyAlignment="0" applyProtection="0"/>
    <xf numFmtId="0" fontId="40" fillId="29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27" borderId="0" applyNumberFormat="0" applyBorder="0" applyAlignment="0" applyProtection="0"/>
    <xf numFmtId="0" fontId="40" fillId="31" borderId="0" applyNumberFormat="0" applyBorder="0" applyAlignment="0" applyProtection="0"/>
    <xf numFmtId="0" fontId="40" fillId="30" borderId="0" applyNumberFormat="0" applyBorder="0" applyAlignment="0" applyProtection="0"/>
    <xf numFmtId="0" fontId="40" fillId="32" borderId="0" applyNumberFormat="0" applyBorder="0" applyAlignment="0" applyProtection="0"/>
    <xf numFmtId="0" fontId="40" fillId="31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" fillId="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" fillId="8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" fillId="11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" fillId="14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" fillId="17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" fillId="20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" fillId="6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" fillId="9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" fillId="12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" fillId="15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" fillId="18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" fillId="2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15" fillId="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15" fillId="10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15" fillId="13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1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15" fillId="19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15" fillId="22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5" fillId="0" borderId="23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8" fillId="0" borderId="26" applyNumberFormat="0" applyFill="0" applyAlignment="0" applyProtection="0"/>
    <xf numFmtId="0" fontId="48" fillId="0" borderId="0" applyNumberFormat="0" applyFill="0" applyBorder="0" applyAlignment="0" applyProtection="0"/>
    <xf numFmtId="0" fontId="49" fillId="39" borderId="27" applyNumberFormat="0" applyAlignment="0" applyProtection="0"/>
    <xf numFmtId="0" fontId="49" fillId="39" borderId="27" applyNumberFormat="0" applyAlignment="0" applyProtection="0"/>
    <xf numFmtId="0" fontId="50" fillId="40" borderId="28" applyNumberFormat="0" applyAlignment="0" applyProtection="0"/>
    <xf numFmtId="0" fontId="50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1" fillId="39" borderId="29" applyNumberFormat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2" fillId="31" borderId="27" applyNumberFormat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6" fillId="0" borderId="1" applyNumberFormat="0" applyFill="0" applyAlignment="0" applyProtection="0"/>
    <xf numFmtId="0" fontId="46" fillId="0" borderId="24" applyNumberFormat="0" applyFill="0" applyAlignment="0" applyProtection="0"/>
    <xf numFmtId="0" fontId="7" fillId="0" borderId="2" applyNumberFormat="0" applyFill="0" applyAlignment="0" applyProtection="0"/>
    <xf numFmtId="0" fontId="47" fillId="0" borderId="25" applyNumberFormat="0" applyFill="0" applyAlignment="0" applyProtection="0"/>
    <xf numFmtId="0" fontId="8" fillId="0" borderId="3" applyNumberFormat="0" applyFill="0" applyAlignment="0" applyProtection="0"/>
    <xf numFmtId="0" fontId="48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" fillId="2" borderId="4" applyNumberFormat="0" applyAlignment="0" applyProtection="0"/>
    <xf numFmtId="0" fontId="52" fillId="31" borderId="27" applyNumberFormat="0" applyAlignment="0" applyProtection="0"/>
    <xf numFmtId="0" fontId="52" fillId="31" borderId="27" applyNumberFormat="0" applyAlignment="0" applyProtection="0"/>
    <xf numFmtId="0" fontId="11" fillId="0" borderId="6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8" fillId="0" borderId="0"/>
    <xf numFmtId="0" fontId="40" fillId="0" borderId="0"/>
    <xf numFmtId="0" fontId="40" fillId="0" borderId="0"/>
    <xf numFmtId="0" fontId="28" fillId="0" borderId="0"/>
    <xf numFmtId="0" fontId="4" fillId="0" borderId="0"/>
    <xf numFmtId="0" fontId="40" fillId="0" borderId="0"/>
    <xf numFmtId="0" fontId="40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1" fillId="39" borderId="29" applyNumberFormat="0" applyAlignment="0" applyProtection="0"/>
    <xf numFmtId="0" fontId="51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5" fillId="0" borderId="31" applyNumberFormat="0" applyFill="0" applyAlignment="0" applyProtection="0"/>
    <xf numFmtId="0" fontId="14" fillId="0" borderId="8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6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" fillId="5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" fillId="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" fillId="11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" fillId="14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" fillId="1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" fillId="2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" fillId="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" fillId="9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" fillId="12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" fillId="15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" fillId="18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" fillId="21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9" fillId="39" borderId="27" applyNumberFormat="0" applyAlignment="0" applyProtection="0"/>
    <xf numFmtId="0" fontId="49" fillId="39" borderId="27" applyNumberFormat="0" applyAlignment="0" applyProtection="0"/>
    <xf numFmtId="0" fontId="49" fillId="39" borderId="27" applyNumberFormat="0" applyAlignment="0" applyProtection="0"/>
    <xf numFmtId="0" fontId="50" fillId="40" borderId="28" applyNumberFormat="0" applyAlignment="0" applyProtection="0"/>
    <xf numFmtId="0" fontId="50" fillId="40" borderId="28" applyNumberFormat="0" applyAlignment="0" applyProtection="0"/>
    <xf numFmtId="0" fontId="50" fillId="40" borderId="28" applyNumberFormat="0" applyAlignment="0" applyProtection="0"/>
    <xf numFmtId="165" fontId="16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49" fillId="39" borderId="27" applyNumberFormat="0" applyAlignment="0" applyProtection="0"/>
    <xf numFmtId="0" fontId="52" fillId="31" borderId="27" applyNumberFormat="0" applyAlignment="0" applyProtection="0"/>
    <xf numFmtId="0" fontId="52" fillId="31" borderId="27" applyNumberFormat="0" applyAlignment="0" applyProtection="0"/>
    <xf numFmtId="0" fontId="52" fillId="31" borderId="27" applyNumberFormat="0" applyAlignment="0" applyProtection="0"/>
    <xf numFmtId="0" fontId="50" fillId="40" borderId="28" applyNumberFormat="0" applyAlignment="0" applyProtection="0"/>
    <xf numFmtId="0" fontId="53" fillId="41" borderId="0" applyNumberFormat="0" applyBorder="0" applyAlignment="0" applyProtection="0"/>
    <xf numFmtId="0" fontId="44" fillId="38" borderId="0" applyNumberFormat="0" applyBorder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6" fillId="0" borderId="0"/>
    <xf numFmtId="0" fontId="40" fillId="0" borderId="0"/>
    <xf numFmtId="0" fontId="40" fillId="0" borderId="0"/>
    <xf numFmtId="0" fontId="16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2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4" fillId="31" borderId="0" applyNumberFormat="0" applyBorder="0" applyAlignment="0" applyProtection="0"/>
    <xf numFmtId="0" fontId="51" fillId="39" borderId="29" applyNumberFormat="0" applyAlignment="0" applyProtection="0"/>
    <xf numFmtId="0" fontId="51" fillId="39" borderId="29" applyNumberFormat="0" applyAlignment="0" applyProtection="0"/>
    <xf numFmtId="0" fontId="51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165" fontId="16" fillId="0" borderId="0" applyFont="0" applyFill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" fillId="0" borderId="0"/>
    <xf numFmtId="0" fontId="80" fillId="0" borderId="0"/>
  </cellStyleXfs>
  <cellXfs count="163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0" fillId="0" borderId="0" xfId="0" applyFont="1" applyFill="1" applyBorder="1"/>
    <xf numFmtId="0" fontId="29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1" fillId="0" borderId="0" xfId="0" applyFont="1" applyFill="1" applyBorder="1"/>
    <xf numFmtId="164" fontId="17" fillId="0" borderId="0" xfId="1" applyFont="1" applyFill="1" applyBorder="1"/>
    <xf numFmtId="0" fontId="35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0" fontId="16" fillId="0" borderId="0" xfId="0" applyFont="1"/>
    <xf numFmtId="49" fontId="57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0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3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59" fillId="0" borderId="10" xfId="0" applyNumberFormat="1" applyFont="1" applyFill="1" applyBorder="1"/>
    <xf numFmtId="49" fontId="59" fillId="0" borderId="9" xfId="0" applyNumberFormat="1" applyFont="1" applyFill="1" applyBorder="1"/>
    <xf numFmtId="4" fontId="60" fillId="0" borderId="9" xfId="0" applyNumberFormat="1" applyFont="1" applyFill="1" applyBorder="1"/>
    <xf numFmtId="4" fontId="60" fillId="0" borderId="12" xfId="0" applyNumberFormat="1" applyFont="1" applyFill="1" applyBorder="1"/>
    <xf numFmtId="0" fontId="16" fillId="0" borderId="0" xfId="0" applyFont="1" applyFill="1" applyBorder="1"/>
    <xf numFmtId="3" fontId="35" fillId="0" borderId="0" xfId="0" applyNumberFormat="1" applyFont="1" applyFill="1" applyBorder="1" applyAlignment="1">
      <alignment horizontal="center"/>
    </xf>
    <xf numFmtId="4" fontId="60" fillId="0" borderId="13" xfId="0" applyNumberFormat="1" applyFont="1" applyFill="1" applyBorder="1"/>
    <xf numFmtId="0" fontId="35" fillId="0" borderId="0" xfId="0" applyFont="1" applyFill="1" applyBorder="1" applyAlignment="1">
      <alignment horizontal="center"/>
    </xf>
    <xf numFmtId="49" fontId="58" fillId="42" borderId="9" xfId="0" applyNumberFormat="1" applyFont="1" applyFill="1" applyBorder="1" applyAlignment="1">
      <alignment horizontal="center"/>
    </xf>
    <xf numFmtId="0" fontId="58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6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0" fillId="0" borderId="9" xfId="0" applyNumberFormat="1" applyFont="1" applyFill="1" applyBorder="1" applyAlignment="1">
      <alignment horizontal="right"/>
    </xf>
    <xf numFmtId="3" fontId="60" fillId="0" borderId="9" xfId="0" applyNumberFormat="1" applyFont="1" applyFill="1" applyBorder="1" applyAlignment="1">
      <alignment horizontal="right"/>
    </xf>
    <xf numFmtId="0" fontId="31" fillId="0" borderId="9" xfId="0" applyFont="1" applyFill="1" applyBorder="1"/>
    <xf numFmtId="0" fontId="31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1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1" fillId="0" borderId="0" xfId="0" applyFont="1" applyFill="1"/>
    <xf numFmtId="0" fontId="62" fillId="0" borderId="0" xfId="0" applyFont="1" applyFill="1"/>
    <xf numFmtId="0" fontId="61" fillId="0" borderId="9" xfId="0" applyFont="1" applyFill="1" applyBorder="1" applyAlignment="1">
      <alignment wrapText="1"/>
    </xf>
    <xf numFmtId="0" fontId="69" fillId="0" borderId="9" xfId="0" applyFont="1" applyFill="1" applyBorder="1" applyAlignment="1">
      <alignment wrapText="1"/>
    </xf>
    <xf numFmtId="0" fontId="64" fillId="0" borderId="9" xfId="2" applyFont="1" applyFill="1" applyBorder="1" applyAlignment="1">
      <alignment horizontal="center"/>
    </xf>
    <xf numFmtId="1" fontId="64" fillId="0" borderId="9" xfId="2" applyNumberFormat="1" applyFont="1" applyFill="1" applyBorder="1" applyAlignment="1">
      <alignment horizontal="center"/>
    </xf>
    <xf numFmtId="0" fontId="71" fillId="0" borderId="9" xfId="0" applyFont="1" applyFill="1" applyBorder="1"/>
    <xf numFmtId="3" fontId="64" fillId="0" borderId="9" xfId="0" applyNumberFormat="1" applyFont="1" applyFill="1" applyBorder="1" applyAlignment="1">
      <alignment horizontal="center"/>
    </xf>
    <xf numFmtId="4" fontId="64" fillId="0" borderId="9" xfId="0" applyNumberFormat="1" applyFont="1" applyFill="1" applyBorder="1" applyAlignment="1">
      <alignment horizontal="center"/>
    </xf>
    <xf numFmtId="0" fontId="64" fillId="0" borderId="9" xfId="0" applyFont="1" applyFill="1" applyBorder="1"/>
    <xf numFmtId="2" fontId="64" fillId="0" borderId="9" xfId="0" applyNumberFormat="1" applyFont="1" applyFill="1" applyBorder="1" applyAlignment="1">
      <alignment horizontal="center"/>
    </xf>
    <xf numFmtId="0" fontId="6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0" fontId="69" fillId="0" borderId="9" xfId="0" applyFont="1" applyFill="1" applyBorder="1"/>
    <xf numFmtId="3" fontId="70" fillId="0" borderId="9" xfId="0" applyNumberFormat="1" applyFont="1" applyFill="1" applyBorder="1" applyAlignment="1">
      <alignment horizontal="center"/>
    </xf>
    <xf numFmtId="2" fontId="70" fillId="0" borderId="9" xfId="0" applyNumberFormat="1" applyFont="1" applyFill="1" applyBorder="1" applyAlignment="1">
      <alignment horizontal="center"/>
    </xf>
    <xf numFmtId="1" fontId="70" fillId="0" borderId="9" xfId="0" applyNumberFormat="1" applyFont="1" applyFill="1" applyBorder="1" applyAlignment="1">
      <alignment horizontal="center"/>
    </xf>
    <xf numFmtId="2" fontId="70" fillId="0" borderId="9" xfId="0" applyNumberFormat="1" applyFont="1" applyFill="1" applyBorder="1" applyAlignment="1">
      <alignment horizontal="center" wrapText="1"/>
    </xf>
    <xf numFmtId="166" fontId="64" fillId="0" borderId="9" xfId="0" applyNumberFormat="1" applyFont="1" applyFill="1" applyBorder="1" applyAlignment="1">
      <alignment horizontal="center"/>
    </xf>
    <xf numFmtId="166" fontId="72" fillId="0" borderId="9" xfId="0" applyNumberFormat="1" applyFont="1" applyFill="1" applyBorder="1" applyAlignment="1">
      <alignment horizontal="center"/>
    </xf>
    <xf numFmtId="0" fontId="61" fillId="0" borderId="9" xfId="2" applyFont="1" applyFill="1" applyBorder="1"/>
    <xf numFmtId="0" fontId="73" fillId="0" borderId="9" xfId="0" applyFont="1" applyFill="1" applyBorder="1"/>
    <xf numFmtId="166" fontId="69" fillId="0" borderId="9" xfId="0" applyNumberFormat="1" applyFont="1" applyFill="1" applyBorder="1" applyAlignment="1">
      <alignment horizontal="center"/>
    </xf>
    <xf numFmtId="49" fontId="74" fillId="0" borderId="14" xfId="0" applyNumberFormat="1" applyFont="1" applyFill="1" applyBorder="1" applyAlignment="1">
      <alignment horizontal="center"/>
    </xf>
    <xf numFmtId="49" fontId="74" fillId="0" borderId="15" xfId="0" applyNumberFormat="1" applyFont="1" applyFill="1" applyBorder="1" applyAlignment="1">
      <alignment horizontal="center"/>
    </xf>
    <xf numFmtId="0" fontId="74" fillId="0" borderId="16" xfId="0" applyFont="1" applyFill="1" applyBorder="1" applyAlignment="1">
      <alignment horizontal="center"/>
    </xf>
    <xf numFmtId="0" fontId="75" fillId="0" borderId="17" xfId="0" applyFont="1" applyFill="1" applyBorder="1"/>
    <xf numFmtId="3" fontId="75" fillId="0" borderId="18" xfId="0" applyNumberFormat="1" applyFont="1" applyFill="1" applyBorder="1" applyAlignment="1">
      <alignment horizontal="right"/>
    </xf>
    <xf numFmtId="0" fontId="76" fillId="0" borderId="17" xfId="0" applyFont="1" applyFill="1" applyBorder="1"/>
    <xf numFmtId="3" fontId="76" fillId="0" borderId="0" xfId="0" applyNumberFormat="1" applyFont="1" applyFill="1" applyBorder="1" applyAlignment="1">
      <alignment horizontal="right"/>
    </xf>
    <xf numFmtId="3" fontId="75" fillId="0" borderId="19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3" fontId="75" fillId="0" borderId="0" xfId="0" applyNumberFormat="1" applyFont="1" applyFill="1" applyBorder="1" applyAlignment="1">
      <alignment horizontal="right"/>
    </xf>
    <xf numFmtId="0" fontId="78" fillId="0" borderId="0" xfId="0" applyFont="1" applyFill="1"/>
    <xf numFmtId="0" fontId="79" fillId="0" borderId="20" xfId="0" applyFont="1" applyFill="1" applyBorder="1" applyAlignment="1">
      <alignment horizontal="center"/>
    </xf>
    <xf numFmtId="3" fontId="79" fillId="0" borderId="21" xfId="0" applyNumberFormat="1" applyFont="1" applyFill="1" applyBorder="1" applyAlignment="1">
      <alignment horizontal="right"/>
    </xf>
    <xf numFmtId="3" fontId="79" fillId="0" borderId="22" xfId="0" applyNumberFormat="1" applyFont="1" applyFill="1" applyBorder="1" applyAlignment="1">
      <alignment horizontal="right"/>
    </xf>
    <xf numFmtId="0" fontId="61" fillId="43" borderId="0" xfId="0" applyFont="1" applyFill="1"/>
    <xf numFmtId="3" fontId="61" fillId="43" borderId="0" xfId="0" applyNumberFormat="1" applyFont="1" applyFill="1"/>
    <xf numFmtId="49" fontId="65" fillId="43" borderId="9" xfId="0" applyNumberFormat="1" applyFont="1" applyFill="1" applyBorder="1" applyAlignment="1">
      <alignment horizontal="left"/>
    </xf>
    <xf numFmtId="3" fontId="65" fillId="43" borderId="9" xfId="0" applyNumberFormat="1" applyFont="1" applyFill="1" applyBorder="1" applyAlignment="1">
      <alignment horizontal="right"/>
    </xf>
    <xf numFmtId="49" fontId="65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/>
    <xf numFmtId="3" fontId="67" fillId="43" borderId="9" xfId="0" applyNumberFormat="1" applyFont="1" applyFill="1" applyBorder="1" applyAlignment="1">
      <alignment horizontal="right"/>
    </xf>
    <xf numFmtId="49" fontId="66" fillId="43" borderId="32" xfId="0" applyNumberFormat="1" applyFont="1" applyFill="1" applyBorder="1"/>
    <xf numFmtId="168" fontId="67" fillId="43" borderId="0" xfId="170" applyNumberFormat="1" applyFont="1" applyFill="1" applyBorder="1"/>
    <xf numFmtId="49" fontId="66" fillId="43" borderId="0" xfId="0" applyNumberFormat="1" applyFont="1" applyFill="1" applyBorder="1"/>
    <xf numFmtId="0" fontId="62" fillId="43" borderId="0" xfId="0" applyFont="1" applyFill="1"/>
    <xf numFmtId="3" fontId="67" fillId="43" borderId="9" xfId="0" applyNumberFormat="1" applyFont="1" applyFill="1" applyBorder="1"/>
    <xf numFmtId="168" fontId="67" fillId="43" borderId="9" xfId="170" applyNumberFormat="1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82" fillId="0" borderId="9" xfId="2" applyFont="1" applyFill="1" applyBorder="1" applyAlignment="1">
      <alignment vertical="center"/>
    </xf>
    <xf numFmtId="3" fontId="82" fillId="44" borderId="9" xfId="2" applyNumberFormat="1" applyFont="1" applyFill="1" applyBorder="1" applyAlignment="1">
      <alignment horizontal="center" vertical="center"/>
    </xf>
    <xf numFmtId="166" fontId="83" fillId="0" borderId="9" xfId="336" applyNumberFormat="1" applyFont="1" applyBorder="1" applyAlignment="1">
      <alignment horizontal="center" vertical="center"/>
    </xf>
    <xf numFmtId="166" fontId="82" fillId="0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63" fillId="43" borderId="9" xfId="2" applyFont="1" applyFill="1" applyBorder="1" applyAlignment="1">
      <alignment horizontal="center"/>
    </xf>
    <xf numFmtId="0" fontId="69" fillId="0" borderId="9" xfId="2" applyFont="1" applyFill="1" applyBorder="1" applyAlignment="1">
      <alignment horizontal="center" vertical="center"/>
    </xf>
    <xf numFmtId="0" fontId="68" fillId="0" borderId="10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68" fillId="0" borderId="12" xfId="0" applyFont="1" applyFill="1" applyBorder="1" applyAlignment="1">
      <alignment horizontal="center" vertical="center"/>
    </xf>
    <xf numFmtId="0" fontId="69" fillId="0" borderId="9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3" fontId="3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</cellXfs>
  <cellStyles count="338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 6" xfId="337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'2002_2024_AYLIK_IHR'!$A$25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'2002_2024_AYLIK_IHR'!$C$25:$N$25</c:f>
              <c:numCache>
                <c:formatCode>#,##0</c:formatCode>
                <c:ptCount val="12"/>
                <c:pt idx="0">
                  <c:v>13607660.190880001</c:v>
                </c:pt>
                <c:pt idx="1">
                  <c:v>13455416.606799999</c:v>
                </c:pt>
                <c:pt idx="2">
                  <c:v>17174766.089780003</c:v>
                </c:pt>
                <c:pt idx="3">
                  <c:v>13784012.87513</c:v>
                </c:pt>
                <c:pt idx="4">
                  <c:v>15338949.035499997</c:v>
                </c:pt>
                <c:pt idx="5">
                  <c:v>14879479.88809</c:v>
                </c:pt>
                <c:pt idx="6">
                  <c:v>13987074.844820002</c:v>
                </c:pt>
                <c:pt idx="7">
                  <c:v>15149335.464079995</c:v>
                </c:pt>
                <c:pt idx="8">
                  <c:v>15633560.339139998</c:v>
                </c:pt>
                <c:pt idx="9">
                  <c:v>15771016.424250001</c:v>
                </c:pt>
                <c:pt idx="10">
                  <c:v>16122878.980000002</c:v>
                </c:pt>
                <c:pt idx="11">
                  <c:v>15764783.432829997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2-4B9F-9A49-10A1DF1633CC}"/>
            </c:ext>
          </c:extLst>
        </c:ser>
        <c:ser>
          <c:idx val="1"/>
          <c:order val="1"/>
          <c:tx>
            <c:strRef>
              <c:f>'2002_2024_AYLIK_IHR'!$A$24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'2002_2024_AYLIK_IHR'!$C$24:$N$24</c:f>
              <c:numCache>
                <c:formatCode>#,##0</c:formatCode>
                <c:ptCount val="12"/>
                <c:pt idx="0">
                  <c:v>13616413.140079999</c:v>
                </c:pt>
                <c:pt idx="1">
                  <c:v>14887959.324539999</c:v>
                </c:pt>
                <c:pt idx="2">
                  <c:v>16212261.27932</c:v>
                </c:pt>
                <c:pt idx="3">
                  <c:v>13255095.792779999</c:v>
                </c:pt>
                <c:pt idx="4">
                  <c:v>17097358.442370001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B9F-9A49-10A1DF16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401456"/>
        <c:axId val="-1944412880"/>
      </c:lineChart>
      <c:catAx>
        <c:axId val="-194440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44412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01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'2002_2024_AYLIK_IHR'!$C$10:$N$10</c:f>
              <c:numCache>
                <c:formatCode>#,##0</c:formatCode>
                <c:ptCount val="12"/>
                <c:pt idx="0">
                  <c:v>160689.07988999999</c:v>
                </c:pt>
                <c:pt idx="1">
                  <c:v>170626.08869999999</c:v>
                </c:pt>
                <c:pt idx="2">
                  <c:v>157980.53833000001</c:v>
                </c:pt>
                <c:pt idx="3">
                  <c:v>115041.10105</c:v>
                </c:pt>
                <c:pt idx="4">
                  <c:v>137232.41467999999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D-48F5-878E-A41158EFE783}"/>
            </c:ext>
          </c:extLst>
        </c:ser>
        <c:ser>
          <c:idx val="0"/>
          <c:order val="1"/>
          <c:tx>
            <c:strRef>
              <c:f>'2002_2024_AYLIK_IHR'!$A$11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'2002_2024_AYLIK_IHR'!$C$11:$N$11</c:f>
              <c:numCache>
                <c:formatCode>#,##0</c:formatCode>
                <c:ptCount val="12"/>
                <c:pt idx="0">
                  <c:v>127489.76995</c:v>
                </c:pt>
                <c:pt idx="1">
                  <c:v>106463.87293</c:v>
                </c:pt>
                <c:pt idx="2">
                  <c:v>149165.60537</c:v>
                </c:pt>
                <c:pt idx="3">
                  <c:v>108965.90999</c:v>
                </c:pt>
                <c:pt idx="4">
                  <c:v>119572.7738</c:v>
                </c:pt>
                <c:pt idx="5">
                  <c:v>111229.62955</c:v>
                </c:pt>
                <c:pt idx="6">
                  <c:v>101224.41344999999</c:v>
                </c:pt>
                <c:pt idx="7">
                  <c:v>115469.13382</c:v>
                </c:pt>
                <c:pt idx="8">
                  <c:v>134690.41097999999</c:v>
                </c:pt>
                <c:pt idx="9">
                  <c:v>183342.37807000001</c:v>
                </c:pt>
                <c:pt idx="10">
                  <c:v>181190.81172</c:v>
                </c:pt>
                <c:pt idx="11">
                  <c:v>169108.58473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D-48F5-878E-A41158EF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936"/>
        <c:axId val="-1909005984"/>
      </c:lineChart>
      <c:catAx>
        <c:axId val="-19073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5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'2002_2024_AYLIK_IHR'!$C$12:$N$12</c:f>
              <c:numCache>
                <c:formatCode>#,##0</c:formatCode>
                <c:ptCount val="12"/>
                <c:pt idx="0">
                  <c:v>206128.32986999999</c:v>
                </c:pt>
                <c:pt idx="1">
                  <c:v>196908.05376000001</c:v>
                </c:pt>
                <c:pt idx="2">
                  <c:v>201830.29712</c:v>
                </c:pt>
                <c:pt idx="3">
                  <c:v>178602.54162</c:v>
                </c:pt>
                <c:pt idx="4">
                  <c:v>235282.48798000001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F-4A26-A3FF-206D5E2D033E}"/>
            </c:ext>
          </c:extLst>
        </c:ser>
        <c:ser>
          <c:idx val="0"/>
          <c:order val="1"/>
          <c:tx>
            <c:strRef>
              <c:f>'2002_2024_AYLIK_IHR'!$A$13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'2002_2024_AYLIK_IHR'!$C$13:$N$13</c:f>
              <c:numCache>
                <c:formatCode>#,##0</c:formatCode>
                <c:ptCount val="12"/>
                <c:pt idx="0">
                  <c:v>141954.89616</c:v>
                </c:pt>
                <c:pt idx="1">
                  <c:v>155574.24458</c:v>
                </c:pt>
                <c:pt idx="2">
                  <c:v>155777.83470000001</c:v>
                </c:pt>
                <c:pt idx="3">
                  <c:v>124195.91894</c:v>
                </c:pt>
                <c:pt idx="4">
                  <c:v>142783.85787000001</c:v>
                </c:pt>
                <c:pt idx="5">
                  <c:v>118585.45311</c:v>
                </c:pt>
                <c:pt idx="6">
                  <c:v>125970.1995</c:v>
                </c:pt>
                <c:pt idx="7">
                  <c:v>91383.503140000001</c:v>
                </c:pt>
                <c:pt idx="8">
                  <c:v>151342.42512</c:v>
                </c:pt>
                <c:pt idx="9">
                  <c:v>204707.87202000001</c:v>
                </c:pt>
                <c:pt idx="10">
                  <c:v>211932.73079999999</c:v>
                </c:pt>
                <c:pt idx="11">
                  <c:v>238727.02353000001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F-4A26-A3FF-206D5E2D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1840"/>
        <c:axId val="-1908996192"/>
      </c:lineChart>
      <c:catAx>
        <c:axId val="-19089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6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1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'2002_2024_AYLIK_IHR'!$C$14:$N$14</c:f>
              <c:numCache>
                <c:formatCode>#,##0</c:formatCode>
                <c:ptCount val="12"/>
                <c:pt idx="0">
                  <c:v>83462.100699999995</c:v>
                </c:pt>
                <c:pt idx="1">
                  <c:v>82662.79204</c:v>
                </c:pt>
                <c:pt idx="2">
                  <c:v>78567.653940000004</c:v>
                </c:pt>
                <c:pt idx="3">
                  <c:v>49249.153120000003</c:v>
                </c:pt>
                <c:pt idx="4">
                  <c:v>70013.293659999996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A-47E7-AB5D-746DEA847B06}"/>
            </c:ext>
          </c:extLst>
        </c:ser>
        <c:ser>
          <c:idx val="0"/>
          <c:order val="1"/>
          <c:tx>
            <c:strRef>
              <c:f>'2002_2024_AYLIK_IHR'!$A$15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'2002_2024_AYLIK_IHR'!$C$15:$N$15</c:f>
              <c:numCache>
                <c:formatCode>#,##0</c:formatCode>
                <c:ptCount val="12"/>
                <c:pt idx="0">
                  <c:v>119104.41473999999</c:v>
                </c:pt>
                <c:pt idx="1">
                  <c:v>81393.866899999994</c:v>
                </c:pt>
                <c:pt idx="2">
                  <c:v>91928.388930000001</c:v>
                </c:pt>
                <c:pt idx="3">
                  <c:v>84225.148029999997</c:v>
                </c:pt>
                <c:pt idx="4">
                  <c:v>103626.08791</c:v>
                </c:pt>
                <c:pt idx="5">
                  <c:v>79520.73646</c:v>
                </c:pt>
                <c:pt idx="6">
                  <c:v>71697.434299999994</c:v>
                </c:pt>
                <c:pt idx="7">
                  <c:v>42414.530039999998</c:v>
                </c:pt>
                <c:pt idx="8">
                  <c:v>53856.688920000001</c:v>
                </c:pt>
                <c:pt idx="9">
                  <c:v>41785.951780000003</c:v>
                </c:pt>
                <c:pt idx="10">
                  <c:v>47730.163439999997</c:v>
                </c:pt>
                <c:pt idx="11">
                  <c:v>54033.278680000003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A-47E7-AB5D-746DEA84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0752"/>
        <c:axId val="-1908995648"/>
      </c:lineChart>
      <c:catAx>
        <c:axId val="-19089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5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0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'2002_2024_AYLIK_IHR'!$C$16:$N$16</c:f>
              <c:numCache>
                <c:formatCode>#,##0</c:formatCode>
                <c:ptCount val="12"/>
                <c:pt idx="0">
                  <c:v>64406.00015</c:v>
                </c:pt>
                <c:pt idx="1">
                  <c:v>76260.280750000005</c:v>
                </c:pt>
                <c:pt idx="2">
                  <c:v>83673.392269999997</c:v>
                </c:pt>
                <c:pt idx="3">
                  <c:v>67313.538589999996</c:v>
                </c:pt>
                <c:pt idx="4">
                  <c:v>77622.65956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742-B8FF-FE0DC8C44DA4}"/>
            </c:ext>
          </c:extLst>
        </c:ser>
        <c:ser>
          <c:idx val="0"/>
          <c:order val="1"/>
          <c:tx>
            <c:strRef>
              <c:f>'2002_2024_AYLIK_IHR'!$A$17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'2002_2024_AYLIK_IHR'!$C$17:$N$17</c:f>
              <c:numCache>
                <c:formatCode>#,##0</c:formatCode>
                <c:ptCount val="12"/>
                <c:pt idx="0">
                  <c:v>86086.110459999996</c:v>
                </c:pt>
                <c:pt idx="1">
                  <c:v>64822.363810000003</c:v>
                </c:pt>
                <c:pt idx="2">
                  <c:v>71187.896110000001</c:v>
                </c:pt>
                <c:pt idx="3">
                  <c:v>58280.474829999999</c:v>
                </c:pt>
                <c:pt idx="4">
                  <c:v>94991.992450000005</c:v>
                </c:pt>
                <c:pt idx="5">
                  <c:v>80637.588019999996</c:v>
                </c:pt>
                <c:pt idx="6">
                  <c:v>91732.632410000006</c:v>
                </c:pt>
                <c:pt idx="7">
                  <c:v>83292.168380000003</c:v>
                </c:pt>
                <c:pt idx="8">
                  <c:v>80258.621660000004</c:v>
                </c:pt>
                <c:pt idx="9">
                  <c:v>75327.552849999993</c:v>
                </c:pt>
                <c:pt idx="10">
                  <c:v>68137.909379999997</c:v>
                </c:pt>
                <c:pt idx="11">
                  <c:v>67533.291320000004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742-B8FF-FE0DC8C4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9004352"/>
        <c:axId val="-1909002720"/>
      </c:lineChart>
      <c:catAx>
        <c:axId val="-19090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27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4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'2002_2024_AYLIK_IHR'!$C$18:$N$18</c:f>
              <c:numCache>
                <c:formatCode>#,##0</c:formatCode>
                <c:ptCount val="12"/>
                <c:pt idx="0">
                  <c:v>13984.519</c:v>
                </c:pt>
                <c:pt idx="1">
                  <c:v>17481.629799999999</c:v>
                </c:pt>
                <c:pt idx="2">
                  <c:v>17466.657169999999</c:v>
                </c:pt>
                <c:pt idx="3">
                  <c:v>14415.68665</c:v>
                </c:pt>
                <c:pt idx="4">
                  <c:v>14689.5609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0-47F0-912F-9DF6D206047E}"/>
            </c:ext>
          </c:extLst>
        </c:ser>
        <c:ser>
          <c:idx val="0"/>
          <c:order val="1"/>
          <c:tx>
            <c:strRef>
              <c:f>'2002_2024_AYLIK_IHR'!$A$19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'2002_2024_AYLIK_IHR'!$C$19:$N$19</c:f>
              <c:numCache>
                <c:formatCode>#,##0</c:formatCode>
                <c:ptCount val="12"/>
                <c:pt idx="0">
                  <c:v>13942.906209999999</c:v>
                </c:pt>
                <c:pt idx="1">
                  <c:v>16068.542299999999</c:v>
                </c:pt>
                <c:pt idx="2">
                  <c:v>18032.499930000002</c:v>
                </c:pt>
                <c:pt idx="3">
                  <c:v>14477.681780000001</c:v>
                </c:pt>
                <c:pt idx="4">
                  <c:v>13997.55701</c:v>
                </c:pt>
                <c:pt idx="5">
                  <c:v>8514.9922299999998</c:v>
                </c:pt>
                <c:pt idx="6">
                  <c:v>7353.5853699999998</c:v>
                </c:pt>
                <c:pt idx="7">
                  <c:v>7429.0817399999996</c:v>
                </c:pt>
                <c:pt idx="8">
                  <c:v>6531.4781000000003</c:v>
                </c:pt>
                <c:pt idx="9">
                  <c:v>7631.6759300000003</c:v>
                </c:pt>
                <c:pt idx="10">
                  <c:v>9334.0265299999992</c:v>
                </c:pt>
                <c:pt idx="11">
                  <c:v>11761.51539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0-47F0-912F-9DF6D206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6736"/>
        <c:axId val="-1908999456"/>
      </c:lineChart>
      <c:catAx>
        <c:axId val="-19089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94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'2002_2024_AYLIK_IHR'!$C$20:$N$20</c:f>
              <c:numCache>
                <c:formatCode>#,##0</c:formatCode>
                <c:ptCount val="12"/>
                <c:pt idx="0">
                  <c:v>356191.61090000003</c:v>
                </c:pt>
                <c:pt idx="1">
                  <c:v>311544.59263000003</c:v>
                </c:pt>
                <c:pt idx="2">
                  <c:v>301918.50806999998</c:v>
                </c:pt>
                <c:pt idx="3">
                  <c:v>302854.98151000001</c:v>
                </c:pt>
                <c:pt idx="4">
                  <c:v>318631.13915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4EDE-9F2C-F10EC02D2265}"/>
            </c:ext>
          </c:extLst>
        </c:ser>
        <c:ser>
          <c:idx val="0"/>
          <c:order val="1"/>
          <c:tx>
            <c:strRef>
              <c:f>'2002_2024_AYLIK_IHR'!$A$21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'2002_2024_AYLIK_IHR'!$C$21:$N$21</c:f>
              <c:numCache>
                <c:formatCode>#,##0</c:formatCode>
                <c:ptCount val="12"/>
                <c:pt idx="0">
                  <c:v>270948.65119</c:v>
                </c:pt>
                <c:pt idx="1">
                  <c:v>242539.37667</c:v>
                </c:pt>
                <c:pt idx="2">
                  <c:v>306367.79639999999</c:v>
                </c:pt>
                <c:pt idx="3">
                  <c:v>274546.70837000001</c:v>
                </c:pt>
                <c:pt idx="4">
                  <c:v>310016.05894999998</c:v>
                </c:pt>
                <c:pt idx="5">
                  <c:v>289588.08308000001</c:v>
                </c:pt>
                <c:pt idx="6">
                  <c:v>299245.19647000002</c:v>
                </c:pt>
                <c:pt idx="7">
                  <c:v>293762.87426999997</c:v>
                </c:pt>
                <c:pt idx="8">
                  <c:v>294295.36132000003</c:v>
                </c:pt>
                <c:pt idx="9">
                  <c:v>291710.90834999998</c:v>
                </c:pt>
                <c:pt idx="10">
                  <c:v>306873.24326000002</c:v>
                </c:pt>
                <c:pt idx="11">
                  <c:v>305794.31200999999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8-4EDE-9F2C-F10EC02D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3472"/>
        <c:axId val="-1909000000"/>
      </c:lineChart>
      <c:catAx>
        <c:axId val="-19089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0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'2002_2024_AYLIK_IHR'!$C$22:$N$22</c:f>
              <c:numCache>
                <c:formatCode>#,##0</c:formatCode>
                <c:ptCount val="12"/>
                <c:pt idx="0">
                  <c:v>601829.07761000004</c:v>
                </c:pt>
                <c:pt idx="1">
                  <c:v>652672.75965000002</c:v>
                </c:pt>
                <c:pt idx="2">
                  <c:v>677917.69758000004</c:v>
                </c:pt>
                <c:pt idx="3">
                  <c:v>584556.17587000004</c:v>
                </c:pt>
                <c:pt idx="4">
                  <c:v>739961.43411999999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2-40AE-9AEC-7C29F32654DF}"/>
            </c:ext>
          </c:extLst>
        </c:ser>
        <c:ser>
          <c:idx val="0"/>
          <c:order val="1"/>
          <c:tx>
            <c:strRef>
              <c:f>'2002_2024_AYLIK_IHR'!$A$23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'2002_2024_AYLIK_IHR'!$C$23:$N$23</c:f>
              <c:numCache>
                <c:formatCode>#,##0</c:formatCode>
                <c:ptCount val="12"/>
                <c:pt idx="0">
                  <c:v>623130.25471999997</c:v>
                </c:pt>
                <c:pt idx="1">
                  <c:v>575585.57432999997</c:v>
                </c:pt>
                <c:pt idx="2">
                  <c:v>758490.48866000003</c:v>
                </c:pt>
                <c:pt idx="3">
                  <c:v>626701.69383</c:v>
                </c:pt>
                <c:pt idx="4">
                  <c:v>729119.11051999999</c:v>
                </c:pt>
                <c:pt idx="5">
                  <c:v>664169.18478999997</c:v>
                </c:pt>
                <c:pt idx="6">
                  <c:v>606944.22149000003</c:v>
                </c:pt>
                <c:pt idx="7">
                  <c:v>677183.93578000006</c:v>
                </c:pt>
                <c:pt idx="8">
                  <c:v>679550.40535999998</c:v>
                </c:pt>
                <c:pt idx="9">
                  <c:v>676151.96417000005</c:v>
                </c:pt>
                <c:pt idx="10">
                  <c:v>686891.28977999999</c:v>
                </c:pt>
                <c:pt idx="11">
                  <c:v>674561.95039000001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2-40AE-9AEC-7C29F326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2928"/>
        <c:axId val="-1909001088"/>
      </c:lineChart>
      <c:catAx>
        <c:axId val="-19089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1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2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'2002_2024_AYLIK_IHR'!$C$26:$N$26</c:f>
              <c:numCache>
                <c:formatCode>#,##0</c:formatCode>
                <c:ptCount val="12"/>
                <c:pt idx="0">
                  <c:v>784731.93492999999</c:v>
                </c:pt>
                <c:pt idx="1">
                  <c:v>810598.90923999995</c:v>
                </c:pt>
                <c:pt idx="2">
                  <c:v>816533.75433000003</c:v>
                </c:pt>
                <c:pt idx="3">
                  <c:v>699287.76512999996</c:v>
                </c:pt>
                <c:pt idx="4">
                  <c:v>865933.16601000004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C-48DC-A0F5-85AD48B1BE12}"/>
            </c:ext>
          </c:extLst>
        </c:ser>
        <c:ser>
          <c:idx val="0"/>
          <c:order val="1"/>
          <c:tx>
            <c:strRef>
              <c:f>'2002_2024_AYLIK_IHR'!$A$27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'2002_2024_AYLIK_IHR'!$C$27:$N$27</c:f>
              <c:numCache>
                <c:formatCode>#,##0</c:formatCode>
                <c:ptCount val="12"/>
                <c:pt idx="0">
                  <c:v>815704.76081000001</c:v>
                </c:pt>
                <c:pt idx="1">
                  <c:v>714481.91289000004</c:v>
                </c:pt>
                <c:pt idx="2">
                  <c:v>899957.13335999998</c:v>
                </c:pt>
                <c:pt idx="3">
                  <c:v>756466.96473000001</c:v>
                </c:pt>
                <c:pt idx="4">
                  <c:v>846704.64538999996</c:v>
                </c:pt>
                <c:pt idx="5">
                  <c:v>768961.32241000002</c:v>
                </c:pt>
                <c:pt idx="6">
                  <c:v>694231.58323999995</c:v>
                </c:pt>
                <c:pt idx="7">
                  <c:v>781546.59985999996</c:v>
                </c:pt>
                <c:pt idx="8">
                  <c:v>870427.18600999995</c:v>
                </c:pt>
                <c:pt idx="9">
                  <c:v>839503.31961000001</c:v>
                </c:pt>
                <c:pt idx="10">
                  <c:v>801117.84048000001</c:v>
                </c:pt>
                <c:pt idx="11">
                  <c:v>763161.23971999995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C-48DC-A0F5-85AD48B1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8368"/>
        <c:axId val="-1908997824"/>
      </c:lineChart>
      <c:catAx>
        <c:axId val="-19089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7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8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'2002_2024_AYLIK_IHR'!$C$28:$N$28</c:f>
              <c:numCache>
                <c:formatCode>#,##0</c:formatCode>
                <c:ptCount val="12"/>
                <c:pt idx="0">
                  <c:v>120317.85189999999</c:v>
                </c:pt>
                <c:pt idx="1">
                  <c:v>143004.37542999999</c:v>
                </c:pt>
                <c:pt idx="2">
                  <c:v>145843.29389</c:v>
                </c:pt>
                <c:pt idx="3">
                  <c:v>105510.11856</c:v>
                </c:pt>
                <c:pt idx="4">
                  <c:v>136863.81015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00C-85FF-AFB9441E77F2}"/>
            </c:ext>
          </c:extLst>
        </c:ser>
        <c:ser>
          <c:idx val="0"/>
          <c:order val="1"/>
          <c:tx>
            <c:strRef>
              <c:f>'2002_2024_AYLIK_IHR'!$A$29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'2002_2024_AYLIK_IHR'!$C$29:$N$29</c:f>
              <c:numCache>
                <c:formatCode>#,##0</c:formatCode>
                <c:ptCount val="12"/>
                <c:pt idx="0">
                  <c:v>177671.04209999999</c:v>
                </c:pt>
                <c:pt idx="1">
                  <c:v>171428.40753999999</c:v>
                </c:pt>
                <c:pt idx="2">
                  <c:v>219446.72381</c:v>
                </c:pt>
                <c:pt idx="3">
                  <c:v>145812.13454</c:v>
                </c:pt>
                <c:pt idx="4">
                  <c:v>149196.90948999999</c:v>
                </c:pt>
                <c:pt idx="5">
                  <c:v>160182.64859</c:v>
                </c:pt>
                <c:pt idx="6">
                  <c:v>134405.81017000001</c:v>
                </c:pt>
                <c:pt idx="7">
                  <c:v>167523.91579</c:v>
                </c:pt>
                <c:pt idx="8">
                  <c:v>158945.01428</c:v>
                </c:pt>
                <c:pt idx="9">
                  <c:v>134581.27085999999</c:v>
                </c:pt>
                <c:pt idx="10">
                  <c:v>123849.95336</c:v>
                </c:pt>
                <c:pt idx="11">
                  <c:v>115761.02525000001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9-400C-85FF-AFB9441E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032"/>
        <c:axId val="-1912214240"/>
      </c:lineChart>
      <c:catAx>
        <c:axId val="-19122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4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'2002_2024_AYLIK_IHR'!$C$30:$N$30</c:f>
              <c:numCache>
                <c:formatCode>#,##0</c:formatCode>
                <c:ptCount val="12"/>
                <c:pt idx="0">
                  <c:v>238965.0932</c:v>
                </c:pt>
                <c:pt idx="1">
                  <c:v>260242.26157999999</c:v>
                </c:pt>
                <c:pt idx="2">
                  <c:v>247094.15997000001</c:v>
                </c:pt>
                <c:pt idx="3">
                  <c:v>190257.94104999999</c:v>
                </c:pt>
                <c:pt idx="4">
                  <c:v>260828.09946999999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B39-AE7C-1EB53902C708}"/>
            </c:ext>
          </c:extLst>
        </c:ser>
        <c:ser>
          <c:idx val="0"/>
          <c:order val="1"/>
          <c:tx>
            <c:strRef>
              <c:f>'2002_2024_AYLIK_IHR'!$A$31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'2002_2024_AYLIK_IHR'!$C$31:$N$31</c:f>
              <c:numCache>
                <c:formatCode>#,##0</c:formatCode>
                <c:ptCount val="12"/>
                <c:pt idx="0">
                  <c:v>209097.58167000001</c:v>
                </c:pt>
                <c:pt idx="1">
                  <c:v>131054.02546</c:v>
                </c:pt>
                <c:pt idx="2">
                  <c:v>262162.33821000002</c:v>
                </c:pt>
                <c:pt idx="3">
                  <c:v>216365.99752999999</c:v>
                </c:pt>
                <c:pt idx="4">
                  <c:v>233538.61155999999</c:v>
                </c:pt>
                <c:pt idx="5">
                  <c:v>225469.65090000001</c:v>
                </c:pt>
                <c:pt idx="6">
                  <c:v>187517.20712000001</c:v>
                </c:pt>
                <c:pt idx="7">
                  <c:v>233922.87883999999</c:v>
                </c:pt>
                <c:pt idx="8">
                  <c:v>255929.77212000001</c:v>
                </c:pt>
                <c:pt idx="9">
                  <c:v>274601.19212999998</c:v>
                </c:pt>
                <c:pt idx="10">
                  <c:v>266915.23317999998</c:v>
                </c:pt>
                <c:pt idx="11">
                  <c:v>255496.77338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B39-AE7C-1EB53902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3696"/>
        <c:axId val="-1912213152"/>
      </c:lineChart>
      <c:catAx>
        <c:axId val="-19122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3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'2002_2024_AYLIK_IHR'!$A$59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'2002_2024_AYLIK_IHR'!$C$59:$N$59</c:f>
              <c:numCache>
                <c:formatCode>#,##0</c:formatCode>
                <c:ptCount val="12"/>
                <c:pt idx="0">
                  <c:v>441308.16873999999</c:v>
                </c:pt>
                <c:pt idx="1">
                  <c:v>397254.84522000002</c:v>
                </c:pt>
                <c:pt idx="2">
                  <c:v>478536.44981999998</c:v>
                </c:pt>
                <c:pt idx="3">
                  <c:v>467161.27383999998</c:v>
                </c:pt>
                <c:pt idx="4">
                  <c:v>546211.81027999998</c:v>
                </c:pt>
                <c:pt idx="5">
                  <c:v>482339.12163000001</c:v>
                </c:pt>
                <c:pt idx="6">
                  <c:v>462881.67216000002</c:v>
                </c:pt>
                <c:pt idx="7">
                  <c:v>495645.61102000001</c:v>
                </c:pt>
                <c:pt idx="8">
                  <c:v>487056.12173999997</c:v>
                </c:pt>
                <c:pt idx="9">
                  <c:v>498694.43229999999</c:v>
                </c:pt>
                <c:pt idx="10">
                  <c:v>480905.57419000001</c:v>
                </c:pt>
                <c:pt idx="11">
                  <c:v>506669.28986000002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9-4425-869C-DE79CB9FF844}"/>
            </c:ext>
          </c:extLst>
        </c:ser>
        <c:ser>
          <c:idx val="1"/>
          <c:order val="1"/>
          <c:tx>
            <c:strRef>
              <c:f>'2002_2024_AYLIK_IHR'!$A$58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'2002_2024_AYLIK_IHR'!$C$58:$N$58</c:f>
              <c:numCache>
                <c:formatCode>#,##0</c:formatCode>
                <c:ptCount val="12"/>
                <c:pt idx="0">
                  <c:v>445697.98076000001</c:v>
                </c:pt>
                <c:pt idx="1">
                  <c:v>452078.87689999997</c:v>
                </c:pt>
                <c:pt idx="2">
                  <c:v>499731.07504999998</c:v>
                </c:pt>
                <c:pt idx="3">
                  <c:v>466910.21522000001</c:v>
                </c:pt>
                <c:pt idx="4">
                  <c:v>546385.51994999999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9-4425-869C-DE79CB9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075904"/>
        <c:axId val="-2080074272"/>
      </c:lineChart>
      <c:catAx>
        <c:axId val="-2080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074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5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'2002_2024_AYLIK_IHR'!$C$32:$N$32</c:f>
              <c:numCache>
                <c:formatCode>#,##0</c:formatCode>
                <c:ptCount val="12"/>
                <c:pt idx="0">
                  <c:v>2361296.9761800002</c:v>
                </c:pt>
                <c:pt idx="1">
                  <c:v>2616349.31892</c:v>
                </c:pt>
                <c:pt idx="2">
                  <c:v>3068025.1557100001</c:v>
                </c:pt>
                <c:pt idx="3">
                  <c:v>2504454.57125</c:v>
                </c:pt>
                <c:pt idx="4">
                  <c:v>3032556.1972099999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D-4CC2-A4D7-87A5CF538DB8}"/>
            </c:ext>
          </c:extLst>
        </c:ser>
        <c:ser>
          <c:idx val="0"/>
          <c:order val="1"/>
          <c:tx>
            <c:strRef>
              <c:f>'2002_2024_AYLIK_IHR'!$A$33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'2002_2024_AYLIK_IHR'!$C$33:$N$33</c:f>
              <c:numCache>
                <c:formatCode>#,##0</c:formatCode>
                <c:ptCount val="12"/>
                <c:pt idx="0">
                  <c:v>2300405.3263500002</c:v>
                </c:pt>
                <c:pt idx="1">
                  <c:v>2262966.5025800001</c:v>
                </c:pt>
                <c:pt idx="2">
                  <c:v>2881669.3517700001</c:v>
                </c:pt>
                <c:pt idx="3">
                  <c:v>2382941.2881</c:v>
                </c:pt>
                <c:pt idx="4">
                  <c:v>2440280.3053299999</c:v>
                </c:pt>
                <c:pt idx="5">
                  <c:v>2385084.0912199998</c:v>
                </c:pt>
                <c:pt idx="6">
                  <c:v>2173777.48887</c:v>
                </c:pt>
                <c:pt idx="7">
                  <c:v>2660045.7269199998</c:v>
                </c:pt>
                <c:pt idx="8">
                  <c:v>2774951.1122699999</c:v>
                </c:pt>
                <c:pt idx="9">
                  <c:v>2685818.4246800002</c:v>
                </c:pt>
                <c:pt idx="10">
                  <c:v>2850718.2533800001</c:v>
                </c:pt>
                <c:pt idx="11">
                  <c:v>2705321.8101900001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D-4CC2-A4D7-87A5CF53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7504"/>
        <c:axId val="-1912210976"/>
      </c:lineChart>
      <c:catAx>
        <c:axId val="-19122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09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7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'2002_2024_AYLIK_IHR'!$C$42:$N$42</c:f>
              <c:numCache>
                <c:formatCode>#,##0</c:formatCode>
                <c:ptCount val="12"/>
                <c:pt idx="0">
                  <c:v>823720.08556000004</c:v>
                </c:pt>
                <c:pt idx="1">
                  <c:v>910564.09973999998</c:v>
                </c:pt>
                <c:pt idx="2">
                  <c:v>1027388.97321</c:v>
                </c:pt>
                <c:pt idx="3">
                  <c:v>847003.10881000001</c:v>
                </c:pt>
                <c:pt idx="4">
                  <c:v>1068839.03981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6-4262-BD13-C4893219C019}"/>
            </c:ext>
          </c:extLst>
        </c:ser>
        <c:ser>
          <c:idx val="0"/>
          <c:order val="1"/>
          <c:tx>
            <c:strRef>
              <c:f>'2002_2024_AYLIK_IHR'!$A$43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'2002_2024_AYLIK_IHR'!$C$43:$N$43</c:f>
              <c:numCache>
                <c:formatCode>#,##0</c:formatCode>
                <c:ptCount val="12"/>
                <c:pt idx="0">
                  <c:v>841061.11589000002</c:v>
                </c:pt>
                <c:pt idx="1">
                  <c:v>847873.13615999999</c:v>
                </c:pt>
                <c:pt idx="2">
                  <c:v>1050018.5858400001</c:v>
                </c:pt>
                <c:pt idx="3">
                  <c:v>882561.09407999995</c:v>
                </c:pt>
                <c:pt idx="4">
                  <c:v>922002.52339999995</c:v>
                </c:pt>
                <c:pt idx="5">
                  <c:v>975657.32883000001</c:v>
                </c:pt>
                <c:pt idx="6">
                  <c:v>831349.74184999999</c:v>
                </c:pt>
                <c:pt idx="7">
                  <c:v>972052.97317999997</c:v>
                </c:pt>
                <c:pt idx="8">
                  <c:v>1005483.24313</c:v>
                </c:pt>
                <c:pt idx="9">
                  <c:v>995164.59141999995</c:v>
                </c:pt>
                <c:pt idx="10">
                  <c:v>1016314.13462</c:v>
                </c:pt>
                <c:pt idx="11">
                  <c:v>990543.84253999998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6-4262-BD13-C4893219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2064"/>
        <c:axId val="-1912221312"/>
      </c:lineChart>
      <c:catAx>
        <c:axId val="-19122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21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'2002_2024_AYLIK_IHR'!$C$36:$N$36</c:f>
              <c:numCache>
                <c:formatCode>#,##0</c:formatCode>
                <c:ptCount val="12"/>
                <c:pt idx="0">
                  <c:v>2777152.9445099998</c:v>
                </c:pt>
                <c:pt idx="1">
                  <c:v>3128112.3218999999</c:v>
                </c:pt>
                <c:pt idx="2">
                  <c:v>3222220.9694099999</c:v>
                </c:pt>
                <c:pt idx="3">
                  <c:v>2741089.6548199998</c:v>
                </c:pt>
                <c:pt idx="4">
                  <c:v>3216146.6938999998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F-44C0-9690-A70C16799082}"/>
            </c:ext>
          </c:extLst>
        </c:ser>
        <c:ser>
          <c:idx val="0"/>
          <c:order val="1"/>
          <c:tx>
            <c:strRef>
              <c:f>'2002_2024_AYLIK_IHR'!$A$37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'2002_2024_AYLIK_IHR'!$C$37:$N$37</c:f>
              <c:numCache>
                <c:formatCode>#,##0</c:formatCode>
                <c:ptCount val="12"/>
                <c:pt idx="0">
                  <c:v>2711692.4749500002</c:v>
                </c:pt>
                <c:pt idx="1">
                  <c:v>2610306.6373399999</c:v>
                </c:pt>
                <c:pt idx="2">
                  <c:v>3284629.86993</c:v>
                </c:pt>
                <c:pt idx="3">
                  <c:v>2690023.9138199999</c:v>
                </c:pt>
                <c:pt idx="4">
                  <c:v>3025830.7464700001</c:v>
                </c:pt>
                <c:pt idx="5">
                  <c:v>2985684.47566</c:v>
                </c:pt>
                <c:pt idx="6">
                  <c:v>2722766.4316599998</c:v>
                </c:pt>
                <c:pt idx="7">
                  <c:v>2725317.7049099999</c:v>
                </c:pt>
                <c:pt idx="8">
                  <c:v>2818530.5940200002</c:v>
                </c:pt>
                <c:pt idx="9">
                  <c:v>3078095.5390400002</c:v>
                </c:pt>
                <c:pt idx="10">
                  <c:v>3167093.9237500001</c:v>
                </c:pt>
                <c:pt idx="11">
                  <c:v>3170858.5626699999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F-44C0-9690-A70C1679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3488"/>
        <c:axId val="-1912212608"/>
      </c:lineChart>
      <c:catAx>
        <c:axId val="-19122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2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3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'2002_2024_AYLIK_IHR'!$C$40:$N$40</c:f>
              <c:numCache>
                <c:formatCode>#,##0</c:formatCode>
                <c:ptCount val="12"/>
                <c:pt idx="0">
                  <c:v>1208756.8459999999</c:v>
                </c:pt>
                <c:pt idx="1">
                  <c:v>1287340.57541</c:v>
                </c:pt>
                <c:pt idx="2">
                  <c:v>1463672.20062</c:v>
                </c:pt>
                <c:pt idx="3">
                  <c:v>1196738.7964300001</c:v>
                </c:pt>
                <c:pt idx="4">
                  <c:v>1499126.74554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5-4170-952C-28B5E0B441D8}"/>
            </c:ext>
          </c:extLst>
        </c:ser>
        <c:ser>
          <c:idx val="0"/>
          <c:order val="1"/>
          <c:tx>
            <c:strRef>
              <c:f>'2002_2024_AYLIK_IHR'!$A$41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'2002_2024_AYLIK_IHR'!$C$41:$N$41</c:f>
              <c:numCache>
                <c:formatCode>#,##0</c:formatCode>
                <c:ptCount val="12"/>
                <c:pt idx="0">
                  <c:v>1173368.7399299999</c:v>
                </c:pt>
                <c:pt idx="1">
                  <c:v>1303073.8951099999</c:v>
                </c:pt>
                <c:pt idx="2">
                  <c:v>1511106.9441800001</c:v>
                </c:pt>
                <c:pt idx="3">
                  <c:v>1216084.5846899999</c:v>
                </c:pt>
                <c:pt idx="4">
                  <c:v>1379703.2011800001</c:v>
                </c:pt>
                <c:pt idx="5">
                  <c:v>1337226.47003</c:v>
                </c:pt>
                <c:pt idx="6">
                  <c:v>1262268.70848</c:v>
                </c:pt>
                <c:pt idx="7">
                  <c:v>1397621.0065599999</c:v>
                </c:pt>
                <c:pt idx="8">
                  <c:v>1397080.85497</c:v>
                </c:pt>
                <c:pt idx="9">
                  <c:v>1409270.3876100001</c:v>
                </c:pt>
                <c:pt idx="10">
                  <c:v>1384236.3529300001</c:v>
                </c:pt>
                <c:pt idx="11">
                  <c:v>1431801.98918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5-4170-952C-28B5E0B4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576"/>
        <c:axId val="-1912218048"/>
      </c:lineChart>
      <c:catAx>
        <c:axId val="-19122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8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'2002_2024_AYLIK_IHR'!$C$34:$N$34</c:f>
              <c:numCache>
                <c:formatCode>#,##0</c:formatCode>
                <c:ptCount val="12"/>
                <c:pt idx="0">
                  <c:v>1418696.82867</c:v>
                </c:pt>
                <c:pt idx="1">
                  <c:v>1499953.2572699999</c:v>
                </c:pt>
                <c:pt idx="2">
                  <c:v>1614112.7918799999</c:v>
                </c:pt>
                <c:pt idx="3">
                  <c:v>1228718.78379</c:v>
                </c:pt>
                <c:pt idx="4">
                  <c:v>1646187.4258300001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4-4C45-85C7-81E1087A311C}"/>
            </c:ext>
          </c:extLst>
        </c:ser>
        <c:ser>
          <c:idx val="0"/>
          <c:order val="1"/>
          <c:tx>
            <c:strRef>
              <c:f>'2002_2024_AYLIK_IHR'!$A$35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'2002_2024_AYLIK_IHR'!$C$35:$N$35</c:f>
              <c:numCache>
                <c:formatCode>#,##0</c:formatCode>
                <c:ptCount val="12"/>
                <c:pt idx="0">
                  <c:v>1623638.1189300001</c:v>
                </c:pt>
                <c:pt idx="1">
                  <c:v>1576629.36149</c:v>
                </c:pt>
                <c:pt idx="2">
                  <c:v>1989771.20052</c:v>
                </c:pt>
                <c:pt idx="3">
                  <c:v>1496651.1668499999</c:v>
                </c:pt>
                <c:pt idx="4">
                  <c:v>1647337.03455</c:v>
                </c:pt>
                <c:pt idx="5">
                  <c:v>1651364.36472</c:v>
                </c:pt>
                <c:pt idx="6">
                  <c:v>1549855.9269000001</c:v>
                </c:pt>
                <c:pt idx="7">
                  <c:v>1668259.9572999999</c:v>
                </c:pt>
                <c:pt idx="8">
                  <c:v>1669050.0223399999</c:v>
                </c:pt>
                <c:pt idx="9">
                  <c:v>1493071.4694699999</c:v>
                </c:pt>
                <c:pt idx="10">
                  <c:v>1428770.28287</c:v>
                </c:pt>
                <c:pt idx="11">
                  <c:v>1450378.8548300001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4-4C45-85C7-81E1087A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0768"/>
        <c:axId val="-1912219680"/>
      </c:lineChart>
      <c:catAx>
        <c:axId val="-19122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9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0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'2002_2024_AYLIK_IHR'!$C$44:$N$44</c:f>
              <c:numCache>
                <c:formatCode>#,##0</c:formatCode>
                <c:ptCount val="12"/>
                <c:pt idx="0">
                  <c:v>938983.04298999999</c:v>
                </c:pt>
                <c:pt idx="1">
                  <c:v>984004.94510999997</c:v>
                </c:pt>
                <c:pt idx="2">
                  <c:v>1080137.0540199999</c:v>
                </c:pt>
                <c:pt idx="3">
                  <c:v>918282.60013000004</c:v>
                </c:pt>
                <c:pt idx="4">
                  <c:v>1209199.54284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3-4F87-BB4D-7D8AA3CFD930}"/>
            </c:ext>
          </c:extLst>
        </c:ser>
        <c:ser>
          <c:idx val="0"/>
          <c:order val="1"/>
          <c:tx>
            <c:strRef>
              <c:f>'2002_2024_AYLIK_IHR'!$A$45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'2002_2024_AYLIK_IHR'!$C$45:$N$45</c:f>
              <c:numCache>
                <c:formatCode>#,##0</c:formatCode>
                <c:ptCount val="12"/>
                <c:pt idx="0">
                  <c:v>1050029.5323600001</c:v>
                </c:pt>
                <c:pt idx="1">
                  <c:v>1000632.4177399999</c:v>
                </c:pt>
                <c:pt idx="2">
                  <c:v>1224109.4595699999</c:v>
                </c:pt>
                <c:pt idx="3">
                  <c:v>997149.58348000003</c:v>
                </c:pt>
                <c:pt idx="4">
                  <c:v>1142773.9772300001</c:v>
                </c:pt>
                <c:pt idx="5">
                  <c:v>1088772.3809499999</c:v>
                </c:pt>
                <c:pt idx="6">
                  <c:v>987752.17200000002</c:v>
                </c:pt>
                <c:pt idx="7">
                  <c:v>1064730.78244</c:v>
                </c:pt>
                <c:pt idx="8">
                  <c:v>1015957.19333</c:v>
                </c:pt>
                <c:pt idx="9">
                  <c:v>970195.93515000003</c:v>
                </c:pt>
                <c:pt idx="10">
                  <c:v>974807.90344000002</c:v>
                </c:pt>
                <c:pt idx="11">
                  <c:v>949320.62664000003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3-4F87-BB4D-7D8AA3CF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2512"/>
        <c:axId val="-1951184688"/>
      </c:lineChart>
      <c:catAx>
        <c:axId val="-195118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4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2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'2002_2024_AYLIK_IHR'!$C$48:$N$48</c:f>
              <c:numCache>
                <c:formatCode>#,##0</c:formatCode>
                <c:ptCount val="12"/>
                <c:pt idx="0">
                  <c:v>325032.33379</c:v>
                </c:pt>
                <c:pt idx="1">
                  <c:v>352319.58851999999</c:v>
                </c:pt>
                <c:pt idx="2">
                  <c:v>389053.51598999999</c:v>
                </c:pt>
                <c:pt idx="3">
                  <c:v>338745.73504</c:v>
                </c:pt>
                <c:pt idx="4">
                  <c:v>424593.1776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8-4D92-8BCF-89562101FD9D}"/>
            </c:ext>
          </c:extLst>
        </c:ser>
        <c:ser>
          <c:idx val="0"/>
          <c:order val="1"/>
          <c:tx>
            <c:strRef>
              <c:f>'2002_2024_AYLIK_IHR'!$A$49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'2002_2024_AYLIK_IHR'!$C$49:$N$49</c:f>
              <c:numCache>
                <c:formatCode>#,##0</c:formatCode>
                <c:ptCount val="12"/>
                <c:pt idx="0">
                  <c:v>360451.10638999997</c:v>
                </c:pt>
                <c:pt idx="1">
                  <c:v>354058.61192</c:v>
                </c:pt>
                <c:pt idx="2">
                  <c:v>438196.80982999998</c:v>
                </c:pt>
                <c:pt idx="3">
                  <c:v>373566.96041</c:v>
                </c:pt>
                <c:pt idx="4">
                  <c:v>450029.71503000002</c:v>
                </c:pt>
                <c:pt idx="5">
                  <c:v>411994.45650999999</c:v>
                </c:pt>
                <c:pt idx="6">
                  <c:v>371785.77756000002</c:v>
                </c:pt>
                <c:pt idx="7">
                  <c:v>395201.73572</c:v>
                </c:pt>
                <c:pt idx="8">
                  <c:v>382599.11609000002</c:v>
                </c:pt>
                <c:pt idx="9">
                  <c:v>363964.01906000002</c:v>
                </c:pt>
                <c:pt idx="10">
                  <c:v>345072.92265999998</c:v>
                </c:pt>
                <c:pt idx="11">
                  <c:v>352048.05966000003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8-4D92-8BCF-89562101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2848"/>
        <c:axId val="-1951187408"/>
      </c:lineChart>
      <c:catAx>
        <c:axId val="-195119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7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2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'2002_2024_AYLIK_IHR'!$C$50:$N$50</c:f>
              <c:numCache>
                <c:formatCode>#,##0</c:formatCode>
                <c:ptCount val="12"/>
                <c:pt idx="0">
                  <c:v>458695.95714999997</c:v>
                </c:pt>
                <c:pt idx="1">
                  <c:v>481472.65866000002</c:v>
                </c:pt>
                <c:pt idx="2">
                  <c:v>532673.59719</c:v>
                </c:pt>
                <c:pt idx="3">
                  <c:v>342465.11593999999</c:v>
                </c:pt>
                <c:pt idx="4">
                  <c:v>575242.84372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F-4EFA-8A15-3AD98E2FF4AD}"/>
            </c:ext>
          </c:extLst>
        </c:ser>
        <c:ser>
          <c:idx val="0"/>
          <c:order val="1"/>
          <c:tx>
            <c:strRef>
              <c:f>'2002_2024_AYLIK_IHR'!$A$51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'2002_2024_AYLIK_IHR'!$C$51:$N$51</c:f>
              <c:numCache>
                <c:formatCode>#,##0</c:formatCode>
                <c:ptCount val="12"/>
                <c:pt idx="0">
                  <c:v>414228.29746999999</c:v>
                </c:pt>
                <c:pt idx="1">
                  <c:v>525055.56492999999</c:v>
                </c:pt>
                <c:pt idx="2">
                  <c:v>737409.49800999998</c:v>
                </c:pt>
                <c:pt idx="3">
                  <c:v>477350.15331000002</c:v>
                </c:pt>
                <c:pt idx="4">
                  <c:v>461385.96178999997</c:v>
                </c:pt>
                <c:pt idx="5">
                  <c:v>440293.05599999998</c:v>
                </c:pt>
                <c:pt idx="6">
                  <c:v>496791.71883000003</c:v>
                </c:pt>
                <c:pt idx="7">
                  <c:v>463347.62471</c:v>
                </c:pt>
                <c:pt idx="8">
                  <c:v>698186.25008999999</c:v>
                </c:pt>
                <c:pt idx="9">
                  <c:v>994079.42072000005</c:v>
                </c:pt>
                <c:pt idx="10">
                  <c:v>1254439.9386700001</c:v>
                </c:pt>
                <c:pt idx="11">
                  <c:v>694537.17312000005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F-4EFA-8A15-3AD98E2F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4144"/>
        <c:axId val="-1951183600"/>
      </c:lineChart>
      <c:catAx>
        <c:axId val="-19511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3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'2002_2024_AYLIK_IHR'!$C$46:$N$46</c:f>
              <c:numCache>
                <c:formatCode>#,##0</c:formatCode>
                <c:ptCount val="12"/>
                <c:pt idx="0">
                  <c:v>1113739.3388499999</c:v>
                </c:pt>
                <c:pt idx="1">
                  <c:v>1375530.5126400001</c:v>
                </c:pt>
                <c:pt idx="2">
                  <c:v>1468211.06385</c:v>
                </c:pt>
                <c:pt idx="3">
                  <c:v>1202435.3261299999</c:v>
                </c:pt>
                <c:pt idx="4">
                  <c:v>1465653.8407999999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E-42B5-9807-8FD69DC2BC16}"/>
            </c:ext>
          </c:extLst>
        </c:ser>
        <c:ser>
          <c:idx val="0"/>
          <c:order val="1"/>
          <c:tx>
            <c:strRef>
              <c:f>'2002_2024_AYLIK_IHR'!$A$47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'2002_2024_AYLIK_IHR'!$C$47:$N$47</c:f>
              <c:numCache>
                <c:formatCode>#,##0</c:formatCode>
                <c:ptCount val="12"/>
                <c:pt idx="0">
                  <c:v>1105693.3939499999</c:v>
                </c:pt>
                <c:pt idx="1">
                  <c:v>1056019.7089499999</c:v>
                </c:pt>
                <c:pt idx="2">
                  <c:v>1388509.60445</c:v>
                </c:pt>
                <c:pt idx="3">
                  <c:v>1063435.7192800001</c:v>
                </c:pt>
                <c:pt idx="4">
                  <c:v>1249228.7747</c:v>
                </c:pt>
                <c:pt idx="5">
                  <c:v>1314429.0674399999</c:v>
                </c:pt>
                <c:pt idx="6">
                  <c:v>1145888.21206</c:v>
                </c:pt>
                <c:pt idx="7">
                  <c:v>1338819.0747</c:v>
                </c:pt>
                <c:pt idx="8">
                  <c:v>1372092.0693399999</c:v>
                </c:pt>
                <c:pt idx="9">
                  <c:v>1315243.26391</c:v>
                </c:pt>
                <c:pt idx="10">
                  <c:v>1162628.94306</c:v>
                </c:pt>
                <c:pt idx="11">
                  <c:v>1347521.5808900001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E-42B5-9807-8FD69DC2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1424"/>
        <c:axId val="-1951195024"/>
      </c:lineChart>
      <c:catAx>
        <c:axId val="-195118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50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1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'2002_2024_AYLIK_IHR'!$A$60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'2002_2024_AYLIK_IHR'!$C$60:$N$60</c:f>
              <c:numCache>
                <c:formatCode>#,##0</c:formatCode>
                <c:ptCount val="12"/>
                <c:pt idx="0">
                  <c:v>445697.98076000001</c:v>
                </c:pt>
                <c:pt idx="1">
                  <c:v>452078.87689999997</c:v>
                </c:pt>
                <c:pt idx="2">
                  <c:v>499731.07504999998</c:v>
                </c:pt>
                <c:pt idx="3">
                  <c:v>466910.21522000001</c:v>
                </c:pt>
                <c:pt idx="4">
                  <c:v>546385.51994999999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7A4-9D91-862489D728A2}"/>
            </c:ext>
          </c:extLst>
        </c:ser>
        <c:ser>
          <c:idx val="0"/>
          <c:order val="1"/>
          <c:tx>
            <c:strRef>
              <c:f>'2002_2024_AYLIK_IHR'!$A$61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'2002_2024_AYLIK_IHR'!$C$61:$N$61</c:f>
              <c:numCache>
                <c:formatCode>#,##0</c:formatCode>
                <c:ptCount val="12"/>
                <c:pt idx="0">
                  <c:v>441308.16873999999</c:v>
                </c:pt>
                <c:pt idx="1">
                  <c:v>397254.84522000002</c:v>
                </c:pt>
                <c:pt idx="2">
                  <c:v>478536.44981999998</c:v>
                </c:pt>
                <c:pt idx="3">
                  <c:v>467161.27383999998</c:v>
                </c:pt>
                <c:pt idx="4">
                  <c:v>546211.81027999998</c:v>
                </c:pt>
                <c:pt idx="5">
                  <c:v>482339.12163000001</c:v>
                </c:pt>
                <c:pt idx="6">
                  <c:v>462881.67216000002</c:v>
                </c:pt>
                <c:pt idx="7">
                  <c:v>495645.61102000001</c:v>
                </c:pt>
                <c:pt idx="8">
                  <c:v>487056.12173999997</c:v>
                </c:pt>
                <c:pt idx="9">
                  <c:v>498694.43229999999</c:v>
                </c:pt>
                <c:pt idx="10">
                  <c:v>480905.57419000001</c:v>
                </c:pt>
                <c:pt idx="11">
                  <c:v>506669.28986000002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2-47A4-9D91-862489D7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9040"/>
        <c:axId val="-1951189584"/>
      </c:lineChart>
      <c:catAx>
        <c:axId val="-195118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9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'2002_2024_AYLIK_IHR'!$A$83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'2002_2024_AYLIK_IHR'!$C$83:$N$83</c:f>
              <c:numCache>
                <c:formatCode>#,##0</c:formatCode>
                <c:ptCount val="12"/>
                <c:pt idx="0">
                  <c:v>19311174</c:v>
                </c:pt>
                <c:pt idx="1">
                  <c:v>18557847</c:v>
                </c:pt>
                <c:pt idx="2">
                  <c:v>23547638</c:v>
                </c:pt>
                <c:pt idx="3">
                  <c:v>19244788</c:v>
                </c:pt>
                <c:pt idx="4">
                  <c:v>21620844</c:v>
                </c:pt>
                <c:pt idx="5">
                  <c:v>20761897</c:v>
                </c:pt>
                <c:pt idx="6">
                  <c:v>19761993</c:v>
                </c:pt>
                <c:pt idx="7">
                  <c:v>21544220</c:v>
                </c:pt>
                <c:pt idx="8">
                  <c:v>22401578</c:v>
                </c:pt>
                <c:pt idx="9">
                  <c:v>22782836</c:v>
                </c:pt>
                <c:pt idx="10">
                  <c:v>22940912</c:v>
                </c:pt>
                <c:pt idx="11">
                  <c:v>22944814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9-4A68-A978-839CDC97D32B}"/>
            </c:ext>
          </c:extLst>
        </c:ser>
        <c:ser>
          <c:idx val="1"/>
          <c:order val="1"/>
          <c:tx>
            <c:strRef>
              <c:f>'2002_2024_AYLIK_IHR'!$A$84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val>
            <c:numRef>
              <c:f>'2002_2024_AYLIK_IHR'!$C$84:$N$84</c:f>
              <c:numCache>
                <c:formatCode>#,##0</c:formatCode>
                <c:ptCount val="12"/>
                <c:pt idx="0">
                  <c:v>19957698</c:v>
                </c:pt>
                <c:pt idx="1">
                  <c:v>21070442</c:v>
                </c:pt>
                <c:pt idx="2">
                  <c:v>22556048</c:v>
                </c:pt>
                <c:pt idx="3">
                  <c:v>19254488</c:v>
                </c:pt>
                <c:pt idx="4">
                  <c:v>24075157.083000001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A68-A978-839CDC97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49760"/>
        <c:axId val="-1907357376"/>
      </c:lineChart>
      <c:catAx>
        <c:axId val="-1907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7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'2002_2024_AYLIK_IHR'!$C$38:$N$38</c:f>
              <c:numCache>
                <c:formatCode>#,##0</c:formatCode>
                <c:ptCount val="12"/>
                <c:pt idx="0">
                  <c:v>167284.17989999999</c:v>
                </c:pt>
                <c:pt idx="1">
                  <c:v>141289.65002</c:v>
                </c:pt>
                <c:pt idx="2">
                  <c:v>143321.45757999999</c:v>
                </c:pt>
                <c:pt idx="3">
                  <c:v>80867.331659999996</c:v>
                </c:pt>
                <c:pt idx="4">
                  <c:v>168326.64162000001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47A6-A84C-773D7A30B069}"/>
            </c:ext>
          </c:extLst>
        </c:ser>
        <c:ser>
          <c:idx val="0"/>
          <c:order val="1"/>
          <c:tx>
            <c:strRef>
              <c:f>'2002_2024_AYLIK_IHR'!$A$39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'2002_2024_AYLIK_IHR'!$C$39:$N$39</c:f>
              <c:numCache>
                <c:formatCode>#,##0</c:formatCode>
                <c:ptCount val="12"/>
                <c:pt idx="0">
                  <c:v>20511.080989999999</c:v>
                </c:pt>
                <c:pt idx="1">
                  <c:v>48988.009310000001</c:v>
                </c:pt>
                <c:pt idx="2">
                  <c:v>108585.76742</c:v>
                </c:pt>
                <c:pt idx="3">
                  <c:v>107987.69313</c:v>
                </c:pt>
                <c:pt idx="4">
                  <c:v>203809.47146</c:v>
                </c:pt>
                <c:pt idx="5">
                  <c:v>185343.29347</c:v>
                </c:pt>
                <c:pt idx="6">
                  <c:v>202576.08718999999</c:v>
                </c:pt>
                <c:pt idx="7">
                  <c:v>304348.46383999998</c:v>
                </c:pt>
                <c:pt idx="8">
                  <c:v>179322.18877000001</c:v>
                </c:pt>
                <c:pt idx="9">
                  <c:v>96963.818669999993</c:v>
                </c:pt>
                <c:pt idx="10">
                  <c:v>259258.75424000001</c:v>
                </c:pt>
                <c:pt idx="11">
                  <c:v>222202.09070999999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47A6-A84C-773D7A30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3936"/>
        <c:axId val="-1951194480"/>
      </c:lineChart>
      <c:catAx>
        <c:axId val="-195119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448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39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'2002_2024_AYLIK_IHR'!$C$52:$N$52</c:f>
              <c:numCache>
                <c:formatCode>#,##0</c:formatCode>
                <c:ptCount val="12"/>
                <c:pt idx="0">
                  <c:v>330243.85982999997</c:v>
                </c:pt>
                <c:pt idx="1">
                  <c:v>299897.03843999997</c:v>
                </c:pt>
                <c:pt idx="2">
                  <c:v>358223.83899000002</c:v>
                </c:pt>
                <c:pt idx="3">
                  <c:v>350390.68027999997</c:v>
                </c:pt>
                <c:pt idx="4">
                  <c:v>876046.12699000002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6-452E-B66D-1EF371E00EB6}"/>
            </c:ext>
          </c:extLst>
        </c:ser>
        <c:ser>
          <c:idx val="0"/>
          <c:order val="1"/>
          <c:tx>
            <c:strRef>
              <c:f>'2002_2024_AYLIK_IHR'!$A$53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'2002_2024_AYLIK_IHR'!$C$53:$N$53</c:f>
              <c:numCache>
                <c:formatCode>#,##0</c:formatCode>
                <c:ptCount val="12"/>
                <c:pt idx="0">
                  <c:v>278884.94871000003</c:v>
                </c:pt>
                <c:pt idx="1">
                  <c:v>287103.78064000001</c:v>
                </c:pt>
                <c:pt idx="2">
                  <c:v>505697.54947999999</c:v>
                </c:pt>
                <c:pt idx="3">
                  <c:v>417251.88355999999</c:v>
                </c:pt>
                <c:pt idx="4">
                  <c:v>549892.26480999996</c:v>
                </c:pt>
                <c:pt idx="5">
                  <c:v>332633.21338999999</c:v>
                </c:pt>
                <c:pt idx="6">
                  <c:v>657172.97959999996</c:v>
                </c:pt>
                <c:pt idx="7">
                  <c:v>375762.79655000003</c:v>
                </c:pt>
                <c:pt idx="8">
                  <c:v>430282.38802000001</c:v>
                </c:pt>
                <c:pt idx="9">
                  <c:v>509977.41152000002</c:v>
                </c:pt>
                <c:pt idx="10">
                  <c:v>481780.40470999997</c:v>
                </c:pt>
                <c:pt idx="11">
                  <c:v>718800.87997000001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452E-B66D-1EF371E0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6864"/>
        <c:axId val="-1951186320"/>
      </c:lineChart>
      <c:catAx>
        <c:axId val="-195118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6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'2002_2024_AYLIK_IHR'!$C$54:$N$54</c:f>
              <c:numCache>
                <c:formatCode>#,##0</c:formatCode>
                <c:ptCount val="12"/>
                <c:pt idx="0">
                  <c:v>548795.86661999999</c:v>
                </c:pt>
                <c:pt idx="1">
                  <c:v>597279.81166000001</c:v>
                </c:pt>
                <c:pt idx="2">
                  <c:v>635749.45267999999</c:v>
                </c:pt>
                <c:pt idx="3">
                  <c:v>508848.26376</c:v>
                </c:pt>
                <c:pt idx="4">
                  <c:v>651815.09088000003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3-42DA-9FF3-1F19EFE6F72D}"/>
            </c:ext>
          </c:extLst>
        </c:ser>
        <c:ser>
          <c:idx val="0"/>
          <c:order val="1"/>
          <c:tx>
            <c:strRef>
              <c:f>'2002_2024_AYLIK_IHR'!$A$55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'2002_2024_AYLIK_IHR'!$C$55:$N$55</c:f>
              <c:numCache>
                <c:formatCode>#,##0</c:formatCode>
                <c:ptCount val="12"/>
                <c:pt idx="0">
                  <c:v>525222.67038000003</c:v>
                </c:pt>
                <c:pt idx="1">
                  <c:v>565744.63474000001</c:v>
                </c:pt>
                <c:pt idx="2">
                  <c:v>673495.25340000005</c:v>
                </c:pt>
                <c:pt idx="3">
                  <c:v>560363.73762000003</c:v>
                </c:pt>
                <c:pt idx="4">
                  <c:v>637234.89310999995</c:v>
                </c:pt>
                <c:pt idx="5">
                  <c:v>616384.06796999997</c:v>
                </c:pt>
                <c:pt idx="6">
                  <c:v>568934.99928999995</c:v>
                </c:pt>
                <c:pt idx="7">
                  <c:v>600834.22276000003</c:v>
                </c:pt>
                <c:pt idx="8">
                  <c:v>604723.33435999998</c:v>
                </c:pt>
                <c:pt idx="9">
                  <c:v>610486.36040000001</c:v>
                </c:pt>
                <c:pt idx="10">
                  <c:v>605874.13864999998</c:v>
                </c:pt>
                <c:pt idx="11">
                  <c:v>597028.92408000003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3-42DA-9FF3-1F19EFE6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366768"/>
        <c:axId val="-1908358064"/>
      </c:lineChart>
      <c:catAx>
        <c:axId val="-190836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5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358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66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'2002_2024_AYLIK_IHR'!$C$3:$N$3</c:f>
              <c:numCache>
                <c:formatCode>#,##0</c:formatCode>
                <c:ptCount val="12"/>
                <c:pt idx="0">
                  <c:v>2858916.6058199997</c:v>
                </c:pt>
                <c:pt idx="1">
                  <c:v>2543113.1157299997</c:v>
                </c:pt>
                <c:pt idx="2">
                  <c:v>3180630.3338599997</c:v>
                </c:pt>
                <c:pt idx="3">
                  <c:v>2551861.4953000005</c:v>
                </c:pt>
                <c:pt idx="4">
                  <c:v>2885085.6752100005</c:v>
                </c:pt>
                <c:pt idx="5">
                  <c:v>2566452.9051899998</c:v>
                </c:pt>
                <c:pt idx="6">
                  <c:v>2786577.1421300005</c:v>
                </c:pt>
                <c:pt idx="7">
                  <c:v>2802583.2497099997</c:v>
                </c:pt>
                <c:pt idx="8">
                  <c:v>3025632.0690799998</c:v>
                </c:pt>
                <c:pt idx="9">
                  <c:v>3218488.0313200001</c:v>
                </c:pt>
                <c:pt idx="10">
                  <c:v>3302264.2959799999</c:v>
                </c:pt>
                <c:pt idx="11">
                  <c:v>3364646.5529399998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0-435C-89ED-3527757BB3FD}"/>
            </c:ext>
          </c:extLst>
        </c:ser>
        <c:ser>
          <c:idx val="1"/>
          <c:order val="1"/>
          <c:tx>
            <c:strRef>
              <c:f>'2002_2024_AYLIK_IHR'!$A$2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'2002_2024_AYLIK_IHR'!$C$2:$N$2</c:f>
              <c:numCache>
                <c:formatCode>#,##0</c:formatCode>
                <c:ptCount val="12"/>
                <c:pt idx="0">
                  <c:v>3108791.8034100002</c:v>
                </c:pt>
                <c:pt idx="1">
                  <c:v>3109753.8539800001</c:v>
                </c:pt>
                <c:pt idx="2">
                  <c:v>3076953.9167599999</c:v>
                </c:pt>
                <c:pt idx="3">
                  <c:v>2600731.8659899998</c:v>
                </c:pt>
                <c:pt idx="4">
                  <c:v>3161847.9352899999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35C-89ED-3527757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62272"/>
        <c:axId val="-1907349216"/>
      </c:lineChart>
      <c:catAx>
        <c:axId val="-19073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9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2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2009-2024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'2002_2024_AYLIK_IHR'!$C$69:$N$69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5-4CDB-95E4-8E6D668BA313}"/>
            </c:ext>
          </c:extLst>
        </c:ser>
        <c:ser>
          <c:idx val="6"/>
          <c:order val="1"/>
          <c:tx>
            <c:strRef>
              <c:f>'2002_2024_AYLIK_IHR'!$A$70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'2002_2024_AYLIK_IHR'!$C$70:$N$70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5-4CDB-95E4-8E6D668BA313}"/>
            </c:ext>
          </c:extLst>
        </c:ser>
        <c:ser>
          <c:idx val="7"/>
          <c:order val="2"/>
          <c:tx>
            <c:strRef>
              <c:f>'2002_2024_AYLIK_IHR'!$A$71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'2002_2024_AYLIK_IHR'!$C$71:$N$71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5-4CDB-95E4-8E6D668BA313}"/>
            </c:ext>
          </c:extLst>
        </c:ser>
        <c:ser>
          <c:idx val="0"/>
          <c:order val="3"/>
          <c:tx>
            <c:strRef>
              <c:f>'2002_2024_AYLIK_IHR'!$A$72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'2002_2024_AYLIK_IHR'!$C$72:$N$72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5-4CDB-95E4-8E6D668BA313}"/>
            </c:ext>
          </c:extLst>
        </c:ser>
        <c:ser>
          <c:idx val="3"/>
          <c:order val="4"/>
          <c:tx>
            <c:strRef>
              <c:f>'2002_2024_AYLIK_IHR'!$A$73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'2002_2024_AYLIK_IHR'!$C$73:$N$73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5-4CDB-95E4-8E6D668BA313}"/>
            </c:ext>
          </c:extLst>
        </c:ser>
        <c:ser>
          <c:idx val="4"/>
          <c:order val="5"/>
          <c:tx>
            <c:strRef>
              <c:f>'2002_2024_AYLIK_IHR'!$A$74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'2002_2024_AYLIK_IHR'!$C$74:$N$74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5-4CDB-95E4-8E6D668BA313}"/>
            </c:ext>
          </c:extLst>
        </c:ser>
        <c:ser>
          <c:idx val="1"/>
          <c:order val="6"/>
          <c:tx>
            <c:strRef>
              <c:f>'2002_2024_AYLIK_IHR'!$A$75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'2002_2024_AYLIK_IHR'!$C$75:$N$75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5-4CDB-95E4-8E6D668BA313}"/>
            </c:ext>
          </c:extLst>
        </c:ser>
        <c:ser>
          <c:idx val="2"/>
          <c:order val="7"/>
          <c:tx>
            <c:strRef>
              <c:f>'2002_2024_AYLIK_IHR'!$A$76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'2002_2024_AYLIK_IHR'!$C$76:$N$76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E5-4CDB-95E4-8E6D668BA313}"/>
            </c:ext>
          </c:extLst>
        </c:ser>
        <c:ser>
          <c:idx val="8"/>
          <c:order val="8"/>
          <c:tx>
            <c:strRef>
              <c:f>'2002_2024_AYLIK_IHR'!$A$77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'2002_2024_AYLIK_IHR'!$C$77:$N$77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E5-4CDB-95E4-8E6D668BA313}"/>
            </c:ext>
          </c:extLst>
        </c:ser>
        <c:ser>
          <c:idx val="9"/>
          <c:order val="9"/>
          <c:tx>
            <c:strRef>
              <c:f>'2002_2024_AYLIK_IHR'!$A$78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'2002_2024_AYLIK_IHR'!$C$78:$N$78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E5-4CDB-95E4-8E6D668BA313}"/>
            </c:ext>
          </c:extLst>
        </c:ser>
        <c:ser>
          <c:idx val="10"/>
          <c:order val="10"/>
          <c:tx>
            <c:strRef>
              <c:f>'2002_2024_AYLIK_IHR'!$A$79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'2002_2024_AYLIK_IHR'!$C$79:$N$79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E5-4CDB-95E4-8E6D668BA313}"/>
            </c:ext>
          </c:extLst>
        </c:ser>
        <c:ser>
          <c:idx val="11"/>
          <c:order val="11"/>
          <c:tx>
            <c:strRef>
              <c:f>'2002_2024_AYLIK_IHR'!$A$81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'2002_2024_AYLIK_IHR'!$C$81:$N$81</c:f>
              <c:numCache>
                <c:formatCode>#,##0</c:formatCode>
                <c:ptCount val="12"/>
                <c:pt idx="0">
                  <c:v>15306487.643915899</c:v>
                </c:pt>
                <c:pt idx="1">
                  <c:v>15777151.373676499</c:v>
                </c:pt>
                <c:pt idx="2">
                  <c:v>18125533.345878098</c:v>
                </c:pt>
                <c:pt idx="3">
                  <c:v>18106582.520971801</c:v>
                </c:pt>
                <c:pt idx="4">
                  <c:v>18587253.5966384</c:v>
                </c:pt>
                <c:pt idx="5">
                  <c:v>19036800.670268498</c:v>
                </c:pt>
                <c:pt idx="6">
                  <c:v>19020902.292177301</c:v>
                </c:pt>
                <c:pt idx="7">
                  <c:v>18681996.8976386</c:v>
                </c:pt>
                <c:pt idx="8">
                  <c:v>19984264.497713201</c:v>
                </c:pt>
                <c:pt idx="9">
                  <c:v>21100833.1277362</c:v>
                </c:pt>
                <c:pt idx="10">
                  <c:v>20749365.9948617</c:v>
                </c:pt>
                <c:pt idx="11">
                  <c:v>21316881.481321499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E5-4CDB-95E4-8E6D668BA313}"/>
            </c:ext>
          </c:extLst>
        </c:ser>
        <c:ser>
          <c:idx val="12"/>
          <c:order val="12"/>
          <c:tx>
            <c:strRef>
              <c:f>'2002_2024_AYLIK_IHR'!$A$82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'2002_2024_AYLIK_IHR'!$C$82:$N$82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19904331.120000001</c:v>
                </c:pt>
                <c:pt idx="2">
                  <c:v>22609642.478</c:v>
                </c:pt>
                <c:pt idx="3">
                  <c:v>23330991.125</c:v>
                </c:pt>
                <c:pt idx="4">
                  <c:v>18931811.633000001</c:v>
                </c:pt>
                <c:pt idx="5">
                  <c:v>23359482.375999998</c:v>
                </c:pt>
                <c:pt idx="6">
                  <c:v>18536547.530999999</c:v>
                </c:pt>
                <c:pt idx="7">
                  <c:v>21275849.662</c:v>
                </c:pt>
                <c:pt idx="8">
                  <c:v>22596774.302000001</c:v>
                </c:pt>
                <c:pt idx="9">
                  <c:v>21300785.131999999</c:v>
                </c:pt>
                <c:pt idx="10">
                  <c:v>21871038.612</c:v>
                </c:pt>
                <c:pt idx="11">
                  <c:v>22898748.625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E5-4CDB-95E4-8E6D668BA313}"/>
            </c:ext>
          </c:extLst>
        </c:ser>
        <c:ser>
          <c:idx val="13"/>
          <c:order val="13"/>
          <c:tx>
            <c:strRef>
              <c:f>'2002_2024_AYLIK_IHR'!$A$83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val>
            <c:numRef>
              <c:f>'2002_2024_AYLIK_IHR'!$C$83:$N$83</c:f>
              <c:numCache>
                <c:formatCode>#,##0</c:formatCode>
                <c:ptCount val="12"/>
                <c:pt idx="0">
                  <c:v>19311174</c:v>
                </c:pt>
                <c:pt idx="1">
                  <c:v>18557847</c:v>
                </c:pt>
                <c:pt idx="2">
                  <c:v>23547638</c:v>
                </c:pt>
                <c:pt idx="3">
                  <c:v>19244788</c:v>
                </c:pt>
                <c:pt idx="4">
                  <c:v>21620844</c:v>
                </c:pt>
                <c:pt idx="5">
                  <c:v>20761897</c:v>
                </c:pt>
                <c:pt idx="6">
                  <c:v>19761993</c:v>
                </c:pt>
                <c:pt idx="7">
                  <c:v>21544220</c:v>
                </c:pt>
                <c:pt idx="8">
                  <c:v>22401578</c:v>
                </c:pt>
                <c:pt idx="9">
                  <c:v>22782836</c:v>
                </c:pt>
                <c:pt idx="10">
                  <c:v>22940912</c:v>
                </c:pt>
                <c:pt idx="11">
                  <c:v>22944814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E5-4CDB-95E4-8E6D668BA313}"/>
            </c:ext>
          </c:extLst>
        </c:ser>
        <c:ser>
          <c:idx val="14"/>
          <c:order val="14"/>
          <c:tx>
            <c:strRef>
              <c:f>'2002_2024_AYLIK_IHR'!$A$84</c:f>
              <c:strCache>
                <c:ptCount val="1"/>
                <c:pt idx="0">
                  <c:v>2024</c:v>
                </c:pt>
              </c:strCache>
            </c:strRef>
          </c:tx>
          <c:marker>
            <c:symbol val="none"/>
          </c:marker>
          <c:val>
            <c:numRef>
              <c:f>'2002_2024_AYLIK_IHR'!$C$84:$N$84</c:f>
              <c:numCache>
                <c:formatCode>#,##0</c:formatCode>
                <c:ptCount val="12"/>
                <c:pt idx="0">
                  <c:v>19957698</c:v>
                </c:pt>
                <c:pt idx="1">
                  <c:v>21070442</c:v>
                </c:pt>
                <c:pt idx="2">
                  <c:v>22556048</c:v>
                </c:pt>
                <c:pt idx="3">
                  <c:v>19254488</c:v>
                </c:pt>
                <c:pt idx="4">
                  <c:v>24075157.083000001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9-4024-98C6-37C96854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56832"/>
        <c:axId val="-1907355200"/>
      </c:lineChart>
      <c:catAx>
        <c:axId val="-19073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6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2596071733561052E-2"/>
          <c:h val="0.696022557991061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2002-2023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'2002_2024_AYLIK_IHR'!$A$62:$A$84</c:f>
              <c:strCach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1"/>
              <c:layout>
                <c:manualLayout>
                  <c:x val="-1.0371648938829685E-2"/>
                  <c:y val="-3.39805825242719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37-4F86-9640-2FC1F90A1A8E}"/>
                </c:ext>
              </c:extLst>
            </c:dLbl>
            <c:dLbl>
              <c:idx val="13"/>
              <c:layout>
                <c:manualLayout>
                  <c:x val="-2.3048108752954854E-3"/>
                  <c:y val="-1.61812297734627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37-4F86-9640-2FC1F90A1A8E}"/>
                </c:ext>
              </c:extLst>
            </c:dLbl>
            <c:dLbl>
              <c:idx val="17"/>
              <c:layout>
                <c:manualLayout>
                  <c:x val="-3.4572163129432281E-3"/>
                  <c:y val="-1.45631067961165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37-4F86-9640-2FC1F90A1A8E}"/>
                </c:ext>
              </c:extLst>
            </c:dLbl>
            <c:dLbl>
              <c:idx val="21"/>
              <c:layout>
                <c:manualLayout>
                  <c:x val="0"/>
                  <c:y val="-1.45631067961165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37-4F86-9640-2FC1F90A1A8E}"/>
                </c:ext>
              </c:extLst>
            </c:dLbl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'2002_2024_AYLIK_IHR'!$A$62:$A$84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f>'2002_2024_AYLIK_IHR'!$O$62:$O$84</c:f>
              <c:numCache>
                <c:formatCode>#,##0</c:formatCode>
                <c:ptCount val="23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225794053.44279772</c:v>
                </c:pt>
                <c:pt idx="20">
                  <c:v>254169747.66300002</c:v>
                </c:pt>
                <c:pt idx="21">
                  <c:v>255420541</c:v>
                </c:pt>
                <c:pt idx="22">
                  <c:v>106913833.083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F-4C54-B889-9BE2071B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7361184"/>
        <c:axId val="-1907354656"/>
      </c:barChart>
      <c:catAx>
        <c:axId val="-19073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4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11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'2002_2024_AYLIK_IHR'!$C$4:$N$4</c:f>
              <c:numCache>
                <c:formatCode>#,##0</c:formatCode>
                <c:ptCount val="12"/>
                <c:pt idx="0">
                  <c:v>1023779.19606</c:v>
                </c:pt>
                <c:pt idx="1">
                  <c:v>1047915.76153</c:v>
                </c:pt>
                <c:pt idx="2">
                  <c:v>1040058.91382</c:v>
                </c:pt>
                <c:pt idx="3">
                  <c:v>875811.25760999997</c:v>
                </c:pt>
                <c:pt idx="4">
                  <c:v>1066249.73581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4-4AD7-8D6F-3E8D49121D16}"/>
            </c:ext>
          </c:extLst>
        </c:ser>
        <c:ser>
          <c:idx val="0"/>
          <c:order val="1"/>
          <c:tx>
            <c:strRef>
              <c:f>'2002_2024_AYLIK_IHR'!$A$5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'2002_2024_AYLIK_IHR'!$C$5:$N$5</c:f>
              <c:numCache>
                <c:formatCode>#,##0</c:formatCode>
                <c:ptCount val="12"/>
                <c:pt idx="0">
                  <c:v>981641.59013000003</c:v>
                </c:pt>
                <c:pt idx="1">
                  <c:v>822133.35999000003</c:v>
                </c:pt>
                <c:pt idx="2">
                  <c:v>1114253.01018</c:v>
                </c:pt>
                <c:pt idx="3">
                  <c:v>857103.11020999996</c:v>
                </c:pt>
                <c:pt idx="4">
                  <c:v>936772.17902000004</c:v>
                </c:pt>
                <c:pt idx="5">
                  <c:v>771917.26075999998</c:v>
                </c:pt>
                <c:pt idx="6">
                  <c:v>1099774.30913</c:v>
                </c:pt>
                <c:pt idx="7">
                  <c:v>1112490.5883599999</c:v>
                </c:pt>
                <c:pt idx="8">
                  <c:v>1162309.4901099999</c:v>
                </c:pt>
                <c:pt idx="9">
                  <c:v>1185865.3378000001</c:v>
                </c:pt>
                <c:pt idx="10">
                  <c:v>1164513.3689999999</c:v>
                </c:pt>
                <c:pt idx="11">
                  <c:v>1116057.9410600001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4-4AD7-8D6F-3E8D4912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392"/>
        <c:axId val="-1907348672"/>
      </c:lineChart>
      <c:catAx>
        <c:axId val="-190735139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8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'2002_2024_AYLIK_IHR'!$C$6:$N$6</c:f>
              <c:numCache>
                <c:formatCode>#,##0</c:formatCode>
                <c:ptCount val="12"/>
                <c:pt idx="0">
                  <c:v>366044.94387999998</c:v>
                </c:pt>
                <c:pt idx="1">
                  <c:v>319183.82058</c:v>
                </c:pt>
                <c:pt idx="2">
                  <c:v>276846.96773999999</c:v>
                </c:pt>
                <c:pt idx="3">
                  <c:v>212157.76686999999</c:v>
                </c:pt>
                <c:pt idx="4">
                  <c:v>284065.96094000002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4-4A2A-8F37-E7F2A36BC1BD}"/>
            </c:ext>
          </c:extLst>
        </c:ser>
        <c:ser>
          <c:idx val="0"/>
          <c:order val="1"/>
          <c:tx>
            <c:strRef>
              <c:f>'2002_2024_AYLIK_IHR'!$A$7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'2002_2024_AYLIK_IHR'!$C$7:$N$7</c:f>
              <c:numCache>
                <c:formatCode>#,##0</c:formatCode>
                <c:ptCount val="12"/>
                <c:pt idx="0">
                  <c:v>324176.46178999997</c:v>
                </c:pt>
                <c:pt idx="1">
                  <c:v>307939.05497</c:v>
                </c:pt>
                <c:pt idx="2">
                  <c:v>306941.33895</c:v>
                </c:pt>
                <c:pt idx="3">
                  <c:v>234938.64133000001</c:v>
                </c:pt>
                <c:pt idx="4">
                  <c:v>248942.20541</c:v>
                </c:pt>
                <c:pt idx="5">
                  <c:v>272479.31365000003</c:v>
                </c:pt>
                <c:pt idx="6">
                  <c:v>197102.69247000001</c:v>
                </c:pt>
                <c:pt idx="7">
                  <c:v>157582.85154</c:v>
                </c:pt>
                <c:pt idx="8">
                  <c:v>244143.57071999999</c:v>
                </c:pt>
                <c:pt idx="9">
                  <c:v>313116.21402000001</c:v>
                </c:pt>
                <c:pt idx="10">
                  <c:v>395614.50299000001</c:v>
                </c:pt>
                <c:pt idx="11">
                  <c:v>487202.89629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4-4A2A-8F37-E7F2A36B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2480"/>
        <c:axId val="-1907360096"/>
      </c:lineChart>
      <c:catAx>
        <c:axId val="-19073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60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2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'2002_2024_AYLIK_IHR'!$C$8:$N$8</c:f>
              <c:numCache>
                <c:formatCode>#,##0</c:formatCode>
                <c:ptCount val="12"/>
                <c:pt idx="0">
                  <c:v>232276.94534999999</c:v>
                </c:pt>
                <c:pt idx="1">
                  <c:v>234498.07454</c:v>
                </c:pt>
                <c:pt idx="2">
                  <c:v>240693.29071999999</c:v>
                </c:pt>
                <c:pt idx="3">
                  <c:v>200729.66310000001</c:v>
                </c:pt>
                <c:pt idx="4">
                  <c:v>218099.24849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3-4BDD-ACF4-0487D79D0841}"/>
            </c:ext>
          </c:extLst>
        </c:ser>
        <c:ser>
          <c:idx val="0"/>
          <c:order val="1"/>
          <c:tx>
            <c:strRef>
              <c:f>'2002_2024_AYLIK_IHR'!$A$9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'2002_2024_AYLIK_IHR'!$C$9:$N$9</c:f>
              <c:numCache>
                <c:formatCode>#,##0</c:formatCode>
                <c:ptCount val="12"/>
                <c:pt idx="0">
                  <c:v>170441.55046999999</c:v>
                </c:pt>
                <c:pt idx="1">
                  <c:v>170592.85925000001</c:v>
                </c:pt>
                <c:pt idx="2">
                  <c:v>208485.47463000001</c:v>
                </c:pt>
                <c:pt idx="3">
                  <c:v>168426.20799</c:v>
                </c:pt>
                <c:pt idx="4">
                  <c:v>185263.85227</c:v>
                </c:pt>
                <c:pt idx="5">
                  <c:v>169810.66354000001</c:v>
                </c:pt>
                <c:pt idx="6">
                  <c:v>185532.45754</c:v>
                </c:pt>
                <c:pt idx="7">
                  <c:v>221574.58264000001</c:v>
                </c:pt>
                <c:pt idx="8">
                  <c:v>218653.61679</c:v>
                </c:pt>
                <c:pt idx="9">
                  <c:v>238848.17632999999</c:v>
                </c:pt>
                <c:pt idx="10">
                  <c:v>230046.24908000001</c:v>
                </c:pt>
                <c:pt idx="11">
                  <c:v>239865.75954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3-4BDD-ACF4-0487D79D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63904"/>
        <c:axId val="-1907359552"/>
      </c:lineChart>
      <c:catAx>
        <c:axId val="-1907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9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3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71439</xdr:colOff>
      <xdr:row>0</xdr:row>
      <xdr:rowOff>0</xdr:rowOff>
    </xdr:from>
    <xdr:to>
      <xdr:col>0</xdr:col>
      <xdr:colOff>2606868</xdr:colOff>
      <xdr:row>3</xdr:row>
      <xdr:rowOff>119062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9" y="0"/>
          <a:ext cx="2535429" cy="77628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35719</xdr:colOff>
      <xdr:row>0</xdr:row>
      <xdr:rowOff>0</xdr:rowOff>
    </xdr:from>
    <xdr:to>
      <xdr:col>1</xdr:col>
      <xdr:colOff>440530</xdr:colOff>
      <xdr:row>3</xdr:row>
      <xdr:rowOff>119062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9" y="0"/>
          <a:ext cx="3381374" cy="785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0</xdr:rowOff>
    </xdr:from>
    <xdr:to>
      <xdr:col>0</xdr:col>
      <xdr:colOff>3036307</xdr:colOff>
      <xdr:row>3</xdr:row>
      <xdr:rowOff>142873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3" y="0"/>
          <a:ext cx="3012494" cy="6429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23813</xdr:rowOff>
    </xdr:from>
    <xdr:to>
      <xdr:col>2</xdr:col>
      <xdr:colOff>380999</xdr:colOff>
      <xdr:row>3</xdr:row>
      <xdr:rowOff>142875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3"/>
          <a:ext cx="3381374" cy="785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476250</xdr:colOff>
      <xdr:row>3</xdr:row>
      <xdr:rowOff>49905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05050" cy="5356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38097</xdr:colOff>
      <xdr:row>22</xdr:row>
      <xdr:rowOff>38100</xdr:rowOff>
    </xdr:from>
    <xdr:to>
      <xdr:col>18</xdr:col>
      <xdr:colOff>85724</xdr:colOff>
      <xdr:row>70</xdr:row>
      <xdr:rowOff>114300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showGridLines="0" tabSelected="1" zoomScale="55" zoomScaleNormal="55" workbookViewId="0">
      <pane xSplit="1" ySplit="7" topLeftCell="B11" activePane="bottomRight" state="frozen"/>
      <selection activeCell="B16" sqref="B16"/>
      <selection pane="topRight" activeCell="B16" sqref="B16"/>
      <selection pane="bottomLeft" activeCell="B16" sqref="B16"/>
      <selection pane="bottomRight" activeCell="D23" sqref="D23"/>
    </sheetView>
  </sheetViews>
  <sheetFormatPr defaultColWidth="9.08984375" defaultRowHeight="12.5" x14ac:dyDescent="0.25"/>
  <cols>
    <col min="1" max="1" width="52.36328125" style="1" customWidth="1"/>
    <col min="2" max="3" width="17.81640625" style="1" customWidth="1"/>
    <col min="4" max="5" width="11.81640625" style="1" customWidth="1"/>
    <col min="6" max="7" width="17.81640625" style="1" customWidth="1"/>
    <col min="8" max="9" width="11.81640625" style="1" customWidth="1"/>
    <col min="10" max="11" width="17.81640625" style="1" customWidth="1"/>
    <col min="12" max="13" width="11.81640625" style="1" customWidth="1"/>
    <col min="14" max="16384" width="9.08984375" style="1"/>
  </cols>
  <sheetData>
    <row r="1" spans="1:13" ht="25" x14ac:dyDescent="0.5">
      <c r="B1" s="149" t="s">
        <v>226</v>
      </c>
      <c r="C1" s="149"/>
      <c r="D1" s="149"/>
      <c r="E1" s="149"/>
      <c r="F1" s="149"/>
      <c r="G1" s="149"/>
      <c r="H1" s="149"/>
      <c r="I1" s="149"/>
      <c r="J1" s="149"/>
      <c r="K1" s="68"/>
      <c r="L1" s="68"/>
      <c r="M1" s="68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5" x14ac:dyDescent="0.25">
      <c r="A5" s="146" t="s">
        <v>124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8"/>
    </row>
    <row r="6" spans="1:13" ht="18" x14ac:dyDescent="0.25">
      <c r="A6" s="3"/>
      <c r="B6" s="145" t="s">
        <v>227</v>
      </c>
      <c r="C6" s="145"/>
      <c r="D6" s="145"/>
      <c r="E6" s="145"/>
      <c r="F6" s="145" t="s">
        <v>228</v>
      </c>
      <c r="G6" s="145"/>
      <c r="H6" s="145"/>
      <c r="I6" s="145"/>
      <c r="J6" s="145" t="s">
        <v>103</v>
      </c>
      <c r="K6" s="145"/>
      <c r="L6" s="145"/>
      <c r="M6" s="145"/>
    </row>
    <row r="7" spans="1:13" ht="29" x14ac:dyDescent="0.4">
      <c r="A7" s="4" t="s">
        <v>1</v>
      </c>
      <c r="B7" s="5">
        <v>2023</v>
      </c>
      <c r="C7" s="6">
        <v>2024</v>
      </c>
      <c r="D7" s="7" t="s">
        <v>117</v>
      </c>
      <c r="E7" s="7" t="s">
        <v>118</v>
      </c>
      <c r="F7" s="5">
        <v>2023</v>
      </c>
      <c r="G7" s="6">
        <v>2024</v>
      </c>
      <c r="H7" s="7" t="s">
        <v>117</v>
      </c>
      <c r="I7" s="7" t="s">
        <v>118</v>
      </c>
      <c r="J7" s="5" t="s">
        <v>127</v>
      </c>
      <c r="K7" s="5" t="s">
        <v>128</v>
      </c>
      <c r="L7" s="7" t="s">
        <v>117</v>
      </c>
      <c r="M7" s="7" t="s">
        <v>118</v>
      </c>
    </row>
    <row r="8" spans="1:13" ht="16.5" x14ac:dyDescent="0.35">
      <c r="A8" s="84" t="s">
        <v>2</v>
      </c>
      <c r="B8" s="8">
        <f>B9+B18+B20</f>
        <v>2885085.6752100005</v>
      </c>
      <c r="C8" s="8">
        <f>C9+C18+C20</f>
        <v>3161847.9352899999</v>
      </c>
      <c r="D8" s="10">
        <f t="shared" ref="D8:D42" si="0">(C8-B8)/B8*100</f>
        <v>9.5928610528993872</v>
      </c>
      <c r="E8" s="10">
        <f t="shared" ref="E8:E44" si="1">C8/C$45*100</f>
        <v>13.133239066268235</v>
      </c>
      <c r="F8" s="8">
        <f>F9+F18+F20</f>
        <v>14019607.225919999</v>
      </c>
      <c r="G8" s="8">
        <f>G9+G18+G20</f>
        <v>15058079.375429997</v>
      </c>
      <c r="H8" s="10">
        <f t="shared" ref="H8:H42" si="2">(G8-F8)/F8*100</f>
        <v>7.4072841897455586</v>
      </c>
      <c r="I8" s="10">
        <f t="shared" ref="I8:I44" si="3">G8/G$45*100</f>
        <v>14.084313577985297</v>
      </c>
      <c r="J8" s="8">
        <f>J9+J18+J20</f>
        <v>34819392.156460002</v>
      </c>
      <c r="K8" s="8">
        <f>K9+K18+K20</f>
        <v>36124723.621780001</v>
      </c>
      <c r="L8" s="10">
        <f t="shared" ref="L8:L42" si="4">(K8-J8)/J8*100</f>
        <v>3.7488634478583851</v>
      </c>
      <c r="M8" s="10">
        <f t="shared" ref="M8:M44" si="5">K8/K$45*100</f>
        <v>13.891341738439881</v>
      </c>
    </row>
    <row r="9" spans="1:13" ht="15.5" x14ac:dyDescent="0.35">
      <c r="A9" s="9" t="s">
        <v>3</v>
      </c>
      <c r="B9" s="8">
        <f>B10+B11+B12+B13+B14+B15+B16+B17</f>
        <v>1845950.5057400002</v>
      </c>
      <c r="C9" s="8">
        <f>C10+C11+C12+C13+C14+C15+C16+C17</f>
        <v>2103255.3620199999</v>
      </c>
      <c r="D9" s="10">
        <f t="shared" si="0"/>
        <v>13.93888164822989</v>
      </c>
      <c r="E9" s="10">
        <f t="shared" si="1"/>
        <v>8.7362061845285108</v>
      </c>
      <c r="F9" s="8">
        <f>F10+F11+F12+F13+F14+F15+F16+F17</f>
        <v>9302161.5122799985</v>
      </c>
      <c r="G9" s="8">
        <f>G10+G11+G12+G13+G14+G15+G16+G17</f>
        <v>10210001.398339998</v>
      </c>
      <c r="H9" s="10">
        <f t="shared" si="2"/>
        <v>9.7594509067762267</v>
      </c>
      <c r="I9" s="10">
        <f t="shared" si="3"/>
        <v>9.5497478623021639</v>
      </c>
      <c r="J9" s="8">
        <f>J10+J11+J12+J13+J14+J15+J16+J17</f>
        <v>22603827.196589999</v>
      </c>
      <c r="K9" s="8">
        <f>K10+K11+K12+K13+K14+K15+K16+K17</f>
        <v>24529922.714170001</v>
      </c>
      <c r="L9" s="10">
        <f t="shared" si="4"/>
        <v>8.5211035318416002</v>
      </c>
      <c r="M9" s="10">
        <f t="shared" si="5"/>
        <v>9.4326960894618477</v>
      </c>
    </row>
    <row r="10" spans="1:13" ht="14" x14ac:dyDescent="0.3">
      <c r="A10" s="11" t="s">
        <v>129</v>
      </c>
      <c r="B10" s="12">
        <v>936772.17902000004</v>
      </c>
      <c r="C10" s="12">
        <v>1066249.73581</v>
      </c>
      <c r="D10" s="13">
        <f t="shared" si="0"/>
        <v>13.821669738895567</v>
      </c>
      <c r="E10" s="13">
        <f t="shared" si="1"/>
        <v>4.4288381260984684</v>
      </c>
      <c r="F10" s="12">
        <v>4711903.2495299997</v>
      </c>
      <c r="G10" s="12">
        <v>5053814.8648300003</v>
      </c>
      <c r="H10" s="13">
        <f t="shared" si="2"/>
        <v>7.256337772514863</v>
      </c>
      <c r="I10" s="13">
        <f t="shared" si="3"/>
        <v>4.7269981480833119</v>
      </c>
      <c r="J10" s="12">
        <v>11767238.903759999</v>
      </c>
      <c r="K10" s="12">
        <v>12666743.161049999</v>
      </c>
      <c r="L10" s="13">
        <f t="shared" si="4"/>
        <v>7.6441403514173611</v>
      </c>
      <c r="M10" s="13">
        <f t="shared" si="5"/>
        <v>4.8708485580524883</v>
      </c>
    </row>
    <row r="11" spans="1:13" ht="14" x14ac:dyDescent="0.3">
      <c r="A11" s="11" t="s">
        <v>130</v>
      </c>
      <c r="B11" s="12">
        <v>248942.20541</v>
      </c>
      <c r="C11" s="12">
        <v>284065.96094000002</v>
      </c>
      <c r="D11" s="13">
        <f t="shared" si="0"/>
        <v>14.109200756919584</v>
      </c>
      <c r="E11" s="13">
        <f t="shared" si="1"/>
        <v>1.1799132190941559</v>
      </c>
      <c r="F11" s="12">
        <v>1422937.70245</v>
      </c>
      <c r="G11" s="12">
        <v>1458299.46001</v>
      </c>
      <c r="H11" s="13">
        <f t="shared" si="2"/>
        <v>2.4851233823599257</v>
      </c>
      <c r="I11" s="13">
        <f t="shared" si="3"/>
        <v>1.3639951266893198</v>
      </c>
      <c r="J11" s="12">
        <v>3212428.8356699999</v>
      </c>
      <c r="K11" s="12">
        <v>3525541.5016899998</v>
      </c>
      <c r="L11" s="13">
        <f t="shared" si="4"/>
        <v>9.7469136916988095</v>
      </c>
      <c r="M11" s="13">
        <f t="shared" si="5"/>
        <v>1.3557059238925508</v>
      </c>
    </row>
    <row r="12" spans="1:13" ht="14" x14ac:dyDescent="0.3">
      <c r="A12" s="11" t="s">
        <v>131</v>
      </c>
      <c r="B12" s="12">
        <v>185263.85227</v>
      </c>
      <c r="C12" s="12">
        <v>218099.24849</v>
      </c>
      <c r="D12" s="13">
        <f t="shared" si="0"/>
        <v>17.723584939897673</v>
      </c>
      <c r="E12" s="13">
        <f t="shared" si="1"/>
        <v>0.90590997075572433</v>
      </c>
      <c r="F12" s="12">
        <v>903209.94461000001</v>
      </c>
      <c r="G12" s="12">
        <v>1126297.2222</v>
      </c>
      <c r="H12" s="13">
        <f t="shared" si="2"/>
        <v>24.699382344193246</v>
      </c>
      <c r="I12" s="13">
        <f t="shared" si="3"/>
        <v>1.0534625873577319</v>
      </c>
      <c r="J12" s="12">
        <v>2457354.44661</v>
      </c>
      <c r="K12" s="12">
        <v>2630628.7276599999</v>
      </c>
      <c r="L12" s="13">
        <f t="shared" si="4"/>
        <v>7.0512530778389486</v>
      </c>
      <c r="M12" s="13">
        <f t="shared" si="5"/>
        <v>1.0115776393331406</v>
      </c>
    </row>
    <row r="13" spans="1:13" ht="14" x14ac:dyDescent="0.3">
      <c r="A13" s="11" t="s">
        <v>132</v>
      </c>
      <c r="B13" s="12">
        <v>119572.7738</v>
      </c>
      <c r="C13" s="12">
        <v>137232.41467999999</v>
      </c>
      <c r="D13" s="13">
        <f t="shared" si="0"/>
        <v>14.768948079717454</v>
      </c>
      <c r="E13" s="13">
        <f t="shared" si="1"/>
        <v>0.57001669483146522</v>
      </c>
      <c r="F13" s="12">
        <v>611657.93203999999</v>
      </c>
      <c r="G13" s="12">
        <v>741569.22265000001</v>
      </c>
      <c r="H13" s="13">
        <f t="shared" si="2"/>
        <v>21.239206393795993</v>
      </c>
      <c r="I13" s="13">
        <f t="shared" si="3"/>
        <v>0.69361392055267646</v>
      </c>
      <c r="J13" s="12">
        <v>1546627.1927400001</v>
      </c>
      <c r="K13" s="12">
        <v>1737824.58497</v>
      </c>
      <c r="L13" s="13">
        <f t="shared" si="4"/>
        <v>12.362215867372353</v>
      </c>
      <c r="M13" s="13">
        <f t="shared" si="5"/>
        <v>0.66826020439713529</v>
      </c>
    </row>
    <row r="14" spans="1:13" ht="14" x14ac:dyDescent="0.3">
      <c r="A14" s="11" t="s">
        <v>133</v>
      </c>
      <c r="B14" s="12">
        <v>142783.85787000001</v>
      </c>
      <c r="C14" s="12">
        <v>235282.48798000001</v>
      </c>
      <c r="D14" s="13">
        <f t="shared" si="0"/>
        <v>64.782274053847843</v>
      </c>
      <c r="E14" s="13">
        <f t="shared" si="1"/>
        <v>0.97728329318415197</v>
      </c>
      <c r="F14" s="12">
        <v>720286.75225000002</v>
      </c>
      <c r="G14" s="12">
        <v>1018751.71035</v>
      </c>
      <c r="H14" s="13">
        <f t="shared" si="2"/>
        <v>41.436963427089033</v>
      </c>
      <c r="I14" s="13">
        <f t="shared" si="3"/>
        <v>0.95287175667902979</v>
      </c>
      <c r="J14" s="12">
        <v>1747725.1895000001</v>
      </c>
      <c r="K14" s="12">
        <v>2161400.91757</v>
      </c>
      <c r="L14" s="13">
        <f t="shared" si="4"/>
        <v>23.669380664379325</v>
      </c>
      <c r="M14" s="13">
        <f t="shared" si="5"/>
        <v>0.83114154987306632</v>
      </c>
    </row>
    <row r="15" spans="1:13" ht="14" x14ac:dyDescent="0.3">
      <c r="A15" s="11" t="s">
        <v>134</v>
      </c>
      <c r="B15" s="12">
        <v>103626.08791</v>
      </c>
      <c r="C15" s="12">
        <v>70013.293659999996</v>
      </c>
      <c r="D15" s="13">
        <f t="shared" si="0"/>
        <v>-32.436614107436881</v>
      </c>
      <c r="E15" s="13">
        <f t="shared" si="1"/>
        <v>0.29081136799492757</v>
      </c>
      <c r="F15" s="12">
        <v>480277.90651</v>
      </c>
      <c r="G15" s="12">
        <v>363954.99346000003</v>
      </c>
      <c r="H15" s="13">
        <f t="shared" si="2"/>
        <v>-24.219917567159211</v>
      </c>
      <c r="I15" s="13">
        <f t="shared" si="3"/>
        <v>0.34041899556780952</v>
      </c>
      <c r="J15" s="12">
        <v>809435.61982000002</v>
      </c>
      <c r="K15" s="12">
        <v>754993.77708000003</v>
      </c>
      <c r="L15" s="13">
        <f t="shared" si="4"/>
        <v>-6.7259015302670537</v>
      </c>
      <c r="M15" s="13">
        <f t="shared" si="5"/>
        <v>0.29032406386330167</v>
      </c>
    </row>
    <row r="16" spans="1:13" ht="14" x14ac:dyDescent="0.3">
      <c r="A16" s="11" t="s">
        <v>135</v>
      </c>
      <c r="B16" s="12">
        <v>94991.992450000005</v>
      </c>
      <c r="C16" s="12">
        <v>77622.65956</v>
      </c>
      <c r="D16" s="13">
        <f t="shared" si="0"/>
        <v>-18.285049552089909</v>
      </c>
      <c r="E16" s="13">
        <f t="shared" si="1"/>
        <v>0.32241808139566025</v>
      </c>
      <c r="F16" s="12">
        <v>375368.83766000002</v>
      </c>
      <c r="G16" s="12">
        <v>369275.87131999998</v>
      </c>
      <c r="H16" s="13">
        <f t="shared" si="2"/>
        <v>-1.6231945033004853</v>
      </c>
      <c r="I16" s="13">
        <f t="shared" si="3"/>
        <v>0.34539578646005831</v>
      </c>
      <c r="J16" s="12">
        <v>924911.81746000005</v>
      </c>
      <c r="K16" s="12">
        <v>916195.63534000004</v>
      </c>
      <c r="L16" s="13">
        <f t="shared" si="4"/>
        <v>-0.94237979831812058</v>
      </c>
      <c r="M16" s="13">
        <f t="shared" si="5"/>
        <v>0.35231236100313368</v>
      </c>
    </row>
    <row r="17" spans="1:13" ht="14" x14ac:dyDescent="0.3">
      <c r="A17" s="11" t="s">
        <v>136</v>
      </c>
      <c r="B17" s="12">
        <v>13997.55701</v>
      </c>
      <c r="C17" s="12">
        <v>14689.5609</v>
      </c>
      <c r="D17" s="13">
        <f t="shared" si="0"/>
        <v>4.94374760899795</v>
      </c>
      <c r="E17" s="13">
        <f t="shared" si="1"/>
        <v>6.1015431173957413E-2</v>
      </c>
      <c r="F17" s="12">
        <v>76519.187229999996</v>
      </c>
      <c r="G17" s="12">
        <v>78038.053520000001</v>
      </c>
      <c r="H17" s="13">
        <f t="shared" si="2"/>
        <v>1.9849482789651496</v>
      </c>
      <c r="I17" s="13">
        <f t="shared" si="3"/>
        <v>7.2991540912228273E-2</v>
      </c>
      <c r="J17" s="12">
        <v>138105.19102999999</v>
      </c>
      <c r="K17" s="12">
        <v>136594.40880999999</v>
      </c>
      <c r="L17" s="13">
        <f t="shared" si="4"/>
        <v>-1.0939358678210822</v>
      </c>
      <c r="M17" s="13">
        <f t="shared" si="5"/>
        <v>5.2525789047029876E-2</v>
      </c>
    </row>
    <row r="18" spans="1:13" ht="15.5" x14ac:dyDescent="0.35">
      <c r="A18" s="9" t="s">
        <v>12</v>
      </c>
      <c r="B18" s="8">
        <f>B19</f>
        <v>310016.05894999998</v>
      </c>
      <c r="C18" s="8">
        <f>C19</f>
        <v>318631.13915</v>
      </c>
      <c r="D18" s="10">
        <f t="shared" si="0"/>
        <v>2.7789141727620903</v>
      </c>
      <c r="E18" s="10">
        <f t="shared" si="1"/>
        <v>1.3234851928546396</v>
      </c>
      <c r="F18" s="8">
        <f>F19</f>
        <v>1404418.59158</v>
      </c>
      <c r="G18" s="8">
        <f>G19</f>
        <v>1591140.8322600001</v>
      </c>
      <c r="H18" s="10">
        <f t="shared" si="2"/>
        <v>13.295340990176843</v>
      </c>
      <c r="I18" s="10">
        <f t="shared" si="3"/>
        <v>1.4882460020002655</v>
      </c>
      <c r="J18" s="8">
        <f>J19</f>
        <v>3787202.8803500002</v>
      </c>
      <c r="K18" s="8">
        <f>K19</f>
        <v>3672410.8110199999</v>
      </c>
      <c r="L18" s="10">
        <f t="shared" si="4"/>
        <v>-3.0310514898898586</v>
      </c>
      <c r="M18" s="10">
        <f t="shared" si="5"/>
        <v>1.4121828062668591</v>
      </c>
    </row>
    <row r="19" spans="1:13" ht="14" x14ac:dyDescent="0.3">
      <c r="A19" s="11" t="s">
        <v>137</v>
      </c>
      <c r="B19" s="12">
        <v>310016.05894999998</v>
      </c>
      <c r="C19" s="12">
        <v>318631.13915</v>
      </c>
      <c r="D19" s="13">
        <f t="shared" si="0"/>
        <v>2.7789141727620903</v>
      </c>
      <c r="E19" s="13">
        <f t="shared" si="1"/>
        <v>1.3234851928546396</v>
      </c>
      <c r="F19" s="12">
        <v>1404418.59158</v>
      </c>
      <c r="G19" s="12">
        <v>1591140.8322600001</v>
      </c>
      <c r="H19" s="13">
        <f t="shared" si="2"/>
        <v>13.295340990176843</v>
      </c>
      <c r="I19" s="13">
        <f t="shared" si="3"/>
        <v>1.4882460020002655</v>
      </c>
      <c r="J19" s="12">
        <v>3787202.8803500002</v>
      </c>
      <c r="K19" s="12">
        <v>3672410.8110199999</v>
      </c>
      <c r="L19" s="13">
        <f t="shared" si="4"/>
        <v>-3.0310514898898586</v>
      </c>
      <c r="M19" s="13">
        <f t="shared" si="5"/>
        <v>1.4121828062668591</v>
      </c>
    </row>
    <row r="20" spans="1:13" ht="15.5" x14ac:dyDescent="0.35">
      <c r="A20" s="9" t="s">
        <v>109</v>
      </c>
      <c r="B20" s="8">
        <f>B21</f>
        <v>729119.11051999999</v>
      </c>
      <c r="C20" s="8">
        <f>C21</f>
        <v>739961.43411999999</v>
      </c>
      <c r="D20" s="10">
        <f t="shared" si="0"/>
        <v>1.4870442213848125</v>
      </c>
      <c r="E20" s="10">
        <f t="shared" si="1"/>
        <v>3.0735476888850832</v>
      </c>
      <c r="F20" s="8">
        <f>F21</f>
        <v>3313027.12206</v>
      </c>
      <c r="G20" s="8">
        <f>G21</f>
        <v>3256937.1448300001</v>
      </c>
      <c r="H20" s="10">
        <f t="shared" si="2"/>
        <v>-1.6930129203145121</v>
      </c>
      <c r="I20" s="10">
        <f t="shared" si="3"/>
        <v>3.0463197136828697</v>
      </c>
      <c r="J20" s="8">
        <f>J21</f>
        <v>8428362.0795200001</v>
      </c>
      <c r="K20" s="8">
        <f>K21</f>
        <v>7922390.0965900002</v>
      </c>
      <c r="L20" s="10">
        <f t="shared" si="4"/>
        <v>-6.00320653237545</v>
      </c>
      <c r="M20" s="10">
        <f t="shared" si="5"/>
        <v>3.0464628427111751</v>
      </c>
    </row>
    <row r="21" spans="1:13" ht="14" x14ac:dyDescent="0.3">
      <c r="A21" s="11" t="s">
        <v>138</v>
      </c>
      <c r="B21" s="12">
        <v>729119.11051999999</v>
      </c>
      <c r="C21" s="12">
        <v>739961.43411999999</v>
      </c>
      <c r="D21" s="13">
        <f t="shared" si="0"/>
        <v>1.4870442213848125</v>
      </c>
      <c r="E21" s="13">
        <f t="shared" si="1"/>
        <v>3.0735476888850832</v>
      </c>
      <c r="F21" s="12">
        <v>3313027.12206</v>
      </c>
      <c r="G21" s="12">
        <v>3256937.1448300001</v>
      </c>
      <c r="H21" s="13">
        <f t="shared" si="2"/>
        <v>-1.6930129203145121</v>
      </c>
      <c r="I21" s="13">
        <f t="shared" si="3"/>
        <v>3.0463197136828697</v>
      </c>
      <c r="J21" s="12">
        <v>8428362.0795200001</v>
      </c>
      <c r="K21" s="12">
        <v>7922390.0965900002</v>
      </c>
      <c r="L21" s="13">
        <f t="shared" si="4"/>
        <v>-6.00320653237545</v>
      </c>
      <c r="M21" s="13">
        <f t="shared" si="5"/>
        <v>3.0464628427111751</v>
      </c>
    </row>
    <row r="22" spans="1:13" ht="16.5" x14ac:dyDescent="0.35">
      <c r="A22" s="84" t="s">
        <v>14</v>
      </c>
      <c r="B22" s="8">
        <f>B23+B27+B29</f>
        <v>15338949.035499997</v>
      </c>
      <c r="C22" s="8">
        <f>C23+C27+C29</f>
        <v>17097358.442370001</v>
      </c>
      <c r="D22" s="10">
        <f t="shared" si="0"/>
        <v>11.463688958092204</v>
      </c>
      <c r="E22" s="10">
        <f t="shared" si="1"/>
        <v>71.016601816661975</v>
      </c>
      <c r="F22" s="8">
        <f>F23+F27+F29</f>
        <v>73360804.798089996</v>
      </c>
      <c r="G22" s="8">
        <f>G23+G27+G29</f>
        <v>75069087.979090005</v>
      </c>
      <c r="H22" s="10">
        <f t="shared" si="2"/>
        <v>2.3286047443204789</v>
      </c>
      <c r="I22" s="10">
        <f t="shared" si="3"/>
        <v>70.214570447546095</v>
      </c>
      <c r="J22" s="8">
        <f>J23+J27+J29</f>
        <v>182075316.11469001</v>
      </c>
      <c r="K22" s="8">
        <f>K23+K27+K29</f>
        <v>182377217.35229999</v>
      </c>
      <c r="L22" s="10">
        <f t="shared" si="4"/>
        <v>0.16581118410351331</v>
      </c>
      <c r="M22" s="10">
        <f t="shared" si="5"/>
        <v>70.131034857774608</v>
      </c>
    </row>
    <row r="23" spans="1:13" ht="15.5" x14ac:dyDescent="0.35">
      <c r="A23" s="9" t="s">
        <v>15</v>
      </c>
      <c r="B23" s="8">
        <f>B24+B25+B26</f>
        <v>1229440.1664399998</v>
      </c>
      <c r="C23" s="8">
        <f>C24+C25+C26</f>
        <v>1263625.0756300001</v>
      </c>
      <c r="D23" s="10">
        <f>(C23-B23)/B23*100</f>
        <v>2.7805264642513685</v>
      </c>
      <c r="E23" s="10">
        <f t="shared" si="1"/>
        <v>5.2486680409752084</v>
      </c>
      <c r="F23" s="8">
        <f>F24+F25+F26</f>
        <v>5949089.1890900005</v>
      </c>
      <c r="G23" s="8">
        <f>G24+G25+G26</f>
        <v>5826012.5348399989</v>
      </c>
      <c r="H23" s="10">
        <f t="shared" si="2"/>
        <v>-2.0688318890177522</v>
      </c>
      <c r="I23" s="10">
        <f t="shared" si="3"/>
        <v>5.4492598560642387</v>
      </c>
      <c r="J23" s="8">
        <f>J24+J25+J26</f>
        <v>14770370.525909999</v>
      </c>
      <c r="K23" s="8">
        <f>K24+K25+K26</f>
        <v>14040063.972139999</v>
      </c>
      <c r="L23" s="10">
        <f t="shared" si="4"/>
        <v>-4.9444023932162402</v>
      </c>
      <c r="M23" s="10">
        <f t="shared" si="5"/>
        <v>5.3989430814348269</v>
      </c>
    </row>
    <row r="24" spans="1:13" ht="14" x14ac:dyDescent="0.3">
      <c r="A24" s="11" t="s">
        <v>139</v>
      </c>
      <c r="B24" s="12">
        <v>846704.64538999996</v>
      </c>
      <c r="C24" s="12">
        <v>865933.16601000004</v>
      </c>
      <c r="D24" s="13">
        <f t="shared" si="0"/>
        <v>2.2709832436484683</v>
      </c>
      <c r="E24" s="13">
        <f t="shared" si="1"/>
        <v>3.5967913439761294</v>
      </c>
      <c r="F24" s="12">
        <v>4033315.4171799999</v>
      </c>
      <c r="G24" s="12">
        <v>3977085.5296399998</v>
      </c>
      <c r="H24" s="13">
        <f t="shared" si="2"/>
        <v>-1.394135635920948</v>
      </c>
      <c r="I24" s="13">
        <f t="shared" si="3"/>
        <v>3.7198980247982627</v>
      </c>
      <c r="J24" s="12">
        <v>9978940.5233100001</v>
      </c>
      <c r="K24" s="12">
        <v>9496034.6209699996</v>
      </c>
      <c r="L24" s="13">
        <f t="shared" si="4"/>
        <v>-4.8392502311439909</v>
      </c>
      <c r="M24" s="13">
        <f t="shared" si="5"/>
        <v>3.6515895169484169</v>
      </c>
    </row>
    <row r="25" spans="1:13" ht="14" x14ac:dyDescent="0.3">
      <c r="A25" s="11" t="s">
        <v>140</v>
      </c>
      <c r="B25" s="12">
        <v>149196.90948999999</v>
      </c>
      <c r="C25" s="12">
        <v>136863.81015</v>
      </c>
      <c r="D25" s="13">
        <f t="shared" si="0"/>
        <v>-8.2663236002396019</v>
      </c>
      <c r="E25" s="13">
        <f t="shared" si="1"/>
        <v>0.56848563719919631</v>
      </c>
      <c r="F25" s="12">
        <v>863555.21747999999</v>
      </c>
      <c r="G25" s="12">
        <v>651539.44993</v>
      </c>
      <c r="H25" s="13">
        <f t="shared" si="2"/>
        <v>-24.551500964663013</v>
      </c>
      <c r="I25" s="13">
        <f t="shared" si="3"/>
        <v>0.60940613291063406</v>
      </c>
      <c r="J25" s="12">
        <v>2114708.7091199998</v>
      </c>
      <c r="K25" s="12">
        <v>1646789.0882300001</v>
      </c>
      <c r="L25" s="13">
        <f t="shared" si="4"/>
        <v>-22.126906598153486</v>
      </c>
      <c r="M25" s="13">
        <f t="shared" si="5"/>
        <v>0.63325356438006064</v>
      </c>
    </row>
    <row r="26" spans="1:13" ht="14" x14ac:dyDescent="0.3">
      <c r="A26" s="11" t="s">
        <v>141</v>
      </c>
      <c r="B26" s="12">
        <v>233538.61155999999</v>
      </c>
      <c r="C26" s="12">
        <v>260828.09946999999</v>
      </c>
      <c r="D26" s="13">
        <f t="shared" si="0"/>
        <v>11.685214589446536</v>
      </c>
      <c r="E26" s="13">
        <f t="shared" si="1"/>
        <v>1.0833910597998817</v>
      </c>
      <c r="F26" s="12">
        <v>1052218.55443</v>
      </c>
      <c r="G26" s="12">
        <v>1197387.5552699999</v>
      </c>
      <c r="H26" s="13">
        <f t="shared" si="2"/>
        <v>13.796468445535037</v>
      </c>
      <c r="I26" s="13">
        <f t="shared" si="3"/>
        <v>1.1199556983553425</v>
      </c>
      <c r="J26" s="12">
        <v>2676721.29348</v>
      </c>
      <c r="K26" s="12">
        <v>2897240.2629399998</v>
      </c>
      <c r="L26" s="13">
        <f t="shared" si="4"/>
        <v>8.2383985959667676</v>
      </c>
      <c r="M26" s="13">
        <f t="shared" si="5"/>
        <v>1.1141000001063499</v>
      </c>
    </row>
    <row r="27" spans="1:13" ht="15.5" x14ac:dyDescent="0.35">
      <c r="A27" s="9" t="s">
        <v>19</v>
      </c>
      <c r="B27" s="8">
        <f>B28</f>
        <v>2440280.3053299999</v>
      </c>
      <c r="C27" s="8">
        <f>C28</f>
        <v>3032556.1972099999</v>
      </c>
      <c r="D27" s="10">
        <f t="shared" si="0"/>
        <v>24.270813913728091</v>
      </c>
      <c r="E27" s="10">
        <f t="shared" si="1"/>
        <v>12.596205236606139</v>
      </c>
      <c r="F27" s="8">
        <f>F28</f>
        <v>12268262.77413</v>
      </c>
      <c r="G27" s="8">
        <f>G28</f>
        <v>13582682.21927</v>
      </c>
      <c r="H27" s="10">
        <f t="shared" si="2"/>
        <v>10.713981835404663</v>
      </c>
      <c r="I27" s="10">
        <f t="shared" si="3"/>
        <v>12.704326417515722</v>
      </c>
      <c r="J27" s="8">
        <f>J28</f>
        <v>32066281.09499</v>
      </c>
      <c r="K27" s="8">
        <f>K28</f>
        <v>31818399.126800001</v>
      </c>
      <c r="L27" s="10">
        <f t="shared" si="4"/>
        <v>-0.77302998578381532</v>
      </c>
      <c r="M27" s="10">
        <f t="shared" si="5"/>
        <v>12.235394807947236</v>
      </c>
    </row>
    <row r="28" spans="1:13" ht="14" x14ac:dyDescent="0.3">
      <c r="A28" s="11" t="s">
        <v>142</v>
      </c>
      <c r="B28" s="12">
        <v>2440280.3053299999</v>
      </c>
      <c r="C28" s="12">
        <v>3032556.1972099999</v>
      </c>
      <c r="D28" s="13">
        <f t="shared" si="0"/>
        <v>24.270813913728091</v>
      </c>
      <c r="E28" s="13">
        <f t="shared" si="1"/>
        <v>12.596205236606139</v>
      </c>
      <c r="F28" s="12">
        <v>12268262.77413</v>
      </c>
      <c r="G28" s="12">
        <v>13582682.21927</v>
      </c>
      <c r="H28" s="13">
        <f t="shared" si="2"/>
        <v>10.713981835404663</v>
      </c>
      <c r="I28" s="13">
        <f t="shared" si="3"/>
        <v>12.704326417515722</v>
      </c>
      <c r="J28" s="12">
        <v>32066281.09499</v>
      </c>
      <c r="K28" s="12">
        <v>31818399.126800001</v>
      </c>
      <c r="L28" s="13">
        <f t="shared" si="4"/>
        <v>-0.77302998578381532</v>
      </c>
      <c r="M28" s="13">
        <f t="shared" si="5"/>
        <v>12.235394807947236</v>
      </c>
    </row>
    <row r="29" spans="1:13" ht="15.5" x14ac:dyDescent="0.35">
      <c r="A29" s="9" t="s">
        <v>21</v>
      </c>
      <c r="B29" s="8">
        <f>B30+B31+B32+B33+B34+B35+B36+B37+B38+B39+B40</f>
        <v>11669228.563729998</v>
      </c>
      <c r="C29" s="8">
        <f>C30+C31+C32+C33+C34+C35+C36+C37+C38+C39+C40</f>
        <v>12801177.169530001</v>
      </c>
      <c r="D29" s="10">
        <f t="shared" si="0"/>
        <v>9.7002865238092681</v>
      </c>
      <c r="E29" s="10">
        <f t="shared" si="1"/>
        <v>53.171728539080618</v>
      </c>
      <c r="F29" s="8">
        <f>F30+F31+F32+F33+F34+F35+F36+F37+F38+F39+F40</f>
        <v>55143452.834869996</v>
      </c>
      <c r="G29" s="8">
        <f>G30+G31+G32+G33+G34+G35+G36+G37+G38+G39+G40</f>
        <v>55660393.224979997</v>
      </c>
      <c r="H29" s="10">
        <f t="shared" si="2"/>
        <v>0.93744653904427511</v>
      </c>
      <c r="I29" s="10">
        <f t="shared" si="3"/>
        <v>52.060984173966119</v>
      </c>
      <c r="J29" s="8">
        <f>J30+J31+J32+J33+J34+J35+J36+J37+J38+J39+J40</f>
        <v>135238664.49379</v>
      </c>
      <c r="K29" s="8">
        <f>K30+K31+K32+K33+K34+K35+K36+K37+K38+K39+K40</f>
        <v>136518754.25335997</v>
      </c>
      <c r="L29" s="10">
        <f t="shared" si="4"/>
        <v>0.94654126049045162</v>
      </c>
      <c r="M29" s="10">
        <f t="shared" si="5"/>
        <v>52.496696968392541</v>
      </c>
    </row>
    <row r="30" spans="1:13" ht="14" x14ac:dyDescent="0.3">
      <c r="A30" s="11" t="s">
        <v>143</v>
      </c>
      <c r="B30" s="12">
        <v>1647337.03455</v>
      </c>
      <c r="C30" s="12">
        <v>1646187.4258300001</v>
      </c>
      <c r="D30" s="13">
        <f t="shared" si="0"/>
        <v>-6.9785884484405966E-2</v>
      </c>
      <c r="E30" s="13">
        <f t="shared" si="1"/>
        <v>6.8377017028578777</v>
      </c>
      <c r="F30" s="12">
        <v>8334026.88234</v>
      </c>
      <c r="G30" s="12">
        <v>7407669.0874399999</v>
      </c>
      <c r="H30" s="13">
        <f t="shared" si="2"/>
        <v>-11.115368452470127</v>
      </c>
      <c r="I30" s="13">
        <f t="shared" si="3"/>
        <v>6.9286349014529529</v>
      </c>
      <c r="J30" s="12">
        <v>20710019.064569999</v>
      </c>
      <c r="K30" s="12">
        <v>18318419.96587</v>
      </c>
      <c r="L30" s="13">
        <f t="shared" si="4"/>
        <v>-11.548029440453124</v>
      </c>
      <c r="M30" s="13">
        <f t="shared" si="5"/>
        <v>7.0441350505098157</v>
      </c>
    </row>
    <row r="31" spans="1:13" ht="14" x14ac:dyDescent="0.3">
      <c r="A31" s="11" t="s">
        <v>144</v>
      </c>
      <c r="B31" s="12">
        <v>3025830.7464700001</v>
      </c>
      <c r="C31" s="12">
        <v>3216146.6938999998</v>
      </c>
      <c r="D31" s="13">
        <f t="shared" si="0"/>
        <v>6.2897089552026806</v>
      </c>
      <c r="E31" s="13">
        <f t="shared" si="1"/>
        <v>13.358777609683766</v>
      </c>
      <c r="F31" s="12">
        <v>14322483.642510001</v>
      </c>
      <c r="G31" s="12">
        <v>15084722.58454</v>
      </c>
      <c r="H31" s="13">
        <f t="shared" si="2"/>
        <v>5.3219746033964954</v>
      </c>
      <c r="I31" s="13">
        <f t="shared" si="3"/>
        <v>14.109233841883057</v>
      </c>
      <c r="J31" s="12">
        <v>32816289.579750001</v>
      </c>
      <c r="K31" s="12">
        <v>35753069.816249996</v>
      </c>
      <c r="L31" s="13">
        <f t="shared" si="4"/>
        <v>8.949153832163276</v>
      </c>
      <c r="M31" s="13">
        <f t="shared" si="5"/>
        <v>13.748426596027654</v>
      </c>
    </row>
    <row r="32" spans="1:13" ht="14" x14ac:dyDescent="0.3">
      <c r="A32" s="11" t="s">
        <v>145</v>
      </c>
      <c r="B32" s="12">
        <v>203809.47146</v>
      </c>
      <c r="C32" s="12">
        <v>168326.64162000001</v>
      </c>
      <c r="D32" s="13">
        <f t="shared" si="0"/>
        <v>-17.40980415964815</v>
      </c>
      <c r="E32" s="13">
        <f t="shared" si="1"/>
        <v>0.69917151958630075</v>
      </c>
      <c r="F32" s="12">
        <v>489882.02230999997</v>
      </c>
      <c r="G32" s="12">
        <v>701089.26078000001</v>
      </c>
      <c r="H32" s="13">
        <f t="shared" si="2"/>
        <v>43.113898622788604</v>
      </c>
      <c r="I32" s="13">
        <f t="shared" si="3"/>
        <v>0.65575168976033227</v>
      </c>
      <c r="J32" s="12">
        <v>1365867.2546699999</v>
      </c>
      <c r="K32" s="12">
        <v>2151103.9576699999</v>
      </c>
      <c r="L32" s="13">
        <f t="shared" si="4"/>
        <v>57.489972053669078</v>
      </c>
      <c r="M32" s="13">
        <f t="shared" si="5"/>
        <v>0.82718197386812564</v>
      </c>
    </row>
    <row r="33" spans="1:13" ht="14" x14ac:dyDescent="0.3">
      <c r="A33" s="11" t="s">
        <v>146</v>
      </c>
      <c r="B33" s="12">
        <v>1379703.2011800001</v>
      </c>
      <c r="C33" s="12">
        <v>1499126.74554</v>
      </c>
      <c r="D33" s="13">
        <f t="shared" si="0"/>
        <v>8.6557416303638472</v>
      </c>
      <c r="E33" s="13">
        <f t="shared" si="1"/>
        <v>6.2268617412202323</v>
      </c>
      <c r="F33" s="12">
        <v>6583337.3650900004</v>
      </c>
      <c r="G33" s="12">
        <v>6655635.1639999999</v>
      </c>
      <c r="H33" s="13">
        <f t="shared" si="2"/>
        <v>1.0981937412683551</v>
      </c>
      <c r="I33" s="13">
        <f t="shared" si="3"/>
        <v>6.225233004376082</v>
      </c>
      <c r="J33" s="12">
        <v>15769920.491319999</v>
      </c>
      <c r="K33" s="12">
        <v>16275140.93376</v>
      </c>
      <c r="L33" s="13">
        <f t="shared" si="4"/>
        <v>3.2036968272483186</v>
      </c>
      <c r="M33" s="13">
        <f t="shared" si="5"/>
        <v>6.2584158959716838</v>
      </c>
    </row>
    <row r="34" spans="1:13" ht="14" x14ac:dyDescent="0.3">
      <c r="A34" s="11" t="s">
        <v>147</v>
      </c>
      <c r="B34" s="12">
        <v>922002.52339999995</v>
      </c>
      <c r="C34" s="12">
        <v>1068839.03981</v>
      </c>
      <c r="D34" s="13">
        <f t="shared" si="0"/>
        <v>15.92582587176898</v>
      </c>
      <c r="E34" s="13">
        <f t="shared" si="1"/>
        <v>4.439593212726038</v>
      </c>
      <c r="F34" s="12">
        <v>4543516.4553699996</v>
      </c>
      <c r="G34" s="12">
        <v>4677515.3071299996</v>
      </c>
      <c r="H34" s="13">
        <f t="shared" si="2"/>
        <v>2.9492322318240145</v>
      </c>
      <c r="I34" s="13">
        <f t="shared" si="3"/>
        <v>4.3750328782925463</v>
      </c>
      <c r="J34" s="12">
        <v>10847577.456429999</v>
      </c>
      <c r="K34" s="12">
        <v>11464081.162699999</v>
      </c>
      <c r="L34" s="13">
        <f t="shared" si="4"/>
        <v>5.6833307597592846</v>
      </c>
      <c r="M34" s="13">
        <f t="shared" si="5"/>
        <v>4.4083788935138708</v>
      </c>
    </row>
    <row r="35" spans="1:13" ht="14" x14ac:dyDescent="0.3">
      <c r="A35" s="11" t="s">
        <v>148</v>
      </c>
      <c r="B35" s="12">
        <v>1142773.9772300001</v>
      </c>
      <c r="C35" s="12">
        <v>1209199.54284</v>
      </c>
      <c r="D35" s="13">
        <f t="shared" si="0"/>
        <v>5.8126599776983552</v>
      </c>
      <c r="E35" s="13">
        <f t="shared" si="1"/>
        <v>5.0226029208085308</v>
      </c>
      <c r="F35" s="12">
        <v>5414694.9703799998</v>
      </c>
      <c r="G35" s="12">
        <v>5130607.1850899998</v>
      </c>
      <c r="H35" s="13">
        <f t="shared" si="2"/>
        <v>-5.2466073683567611</v>
      </c>
      <c r="I35" s="13">
        <f t="shared" si="3"/>
        <v>4.7988245139801258</v>
      </c>
      <c r="J35" s="12">
        <v>13326930.453260001</v>
      </c>
      <c r="K35" s="12">
        <v>12182144.17904</v>
      </c>
      <c r="L35" s="13">
        <f t="shared" si="4"/>
        <v>-8.5900221227609563</v>
      </c>
      <c r="M35" s="13">
        <f t="shared" si="5"/>
        <v>4.6845016634525152</v>
      </c>
    </row>
    <row r="36" spans="1:13" ht="14" x14ac:dyDescent="0.3">
      <c r="A36" s="11" t="s">
        <v>149</v>
      </c>
      <c r="B36" s="12">
        <v>1249228.7747</v>
      </c>
      <c r="C36" s="12">
        <v>1465653.8407999999</v>
      </c>
      <c r="D36" s="13">
        <f t="shared" si="0"/>
        <v>17.324694282036052</v>
      </c>
      <c r="E36" s="13">
        <f t="shared" si="1"/>
        <v>6.0878266993112602</v>
      </c>
      <c r="F36" s="12">
        <v>5862887.2013299996</v>
      </c>
      <c r="G36" s="12">
        <v>6625570.0822700001</v>
      </c>
      <c r="H36" s="13">
        <f t="shared" si="2"/>
        <v>13.00865690827184</v>
      </c>
      <c r="I36" s="13">
        <f t="shared" si="3"/>
        <v>6.1971121512263769</v>
      </c>
      <c r="J36" s="12">
        <v>17343882.086300001</v>
      </c>
      <c r="K36" s="12">
        <v>15622192.293670001</v>
      </c>
      <c r="L36" s="13">
        <f t="shared" si="4"/>
        <v>-9.9267844653416404</v>
      </c>
      <c r="M36" s="13">
        <f t="shared" si="5"/>
        <v>6.007332101058684</v>
      </c>
    </row>
    <row r="37" spans="1:13" ht="14" x14ac:dyDescent="0.3">
      <c r="A37" s="14" t="s">
        <v>150</v>
      </c>
      <c r="B37" s="12">
        <v>450029.71503000002</v>
      </c>
      <c r="C37" s="12">
        <v>424593.1776</v>
      </c>
      <c r="D37" s="13">
        <f t="shared" si="0"/>
        <v>-5.6521906399679338</v>
      </c>
      <c r="E37" s="13">
        <f t="shared" si="1"/>
        <v>1.7636153987955268</v>
      </c>
      <c r="F37" s="12">
        <v>1976303.20358</v>
      </c>
      <c r="G37" s="12">
        <v>1829744.35094</v>
      </c>
      <c r="H37" s="13">
        <f t="shared" si="2"/>
        <v>-7.4158080791709491</v>
      </c>
      <c r="I37" s="13">
        <f t="shared" si="3"/>
        <v>1.7114196680511409</v>
      </c>
      <c r="J37" s="12">
        <v>5118628.1468900004</v>
      </c>
      <c r="K37" s="12">
        <v>4452410.4381999997</v>
      </c>
      <c r="L37" s="13">
        <f t="shared" si="4"/>
        <v>-13.01555201064536</v>
      </c>
      <c r="M37" s="13">
        <f t="shared" si="5"/>
        <v>1.7121225785529062</v>
      </c>
    </row>
    <row r="38" spans="1:13" ht="14" x14ac:dyDescent="0.3">
      <c r="A38" s="11" t="s">
        <v>151</v>
      </c>
      <c r="B38" s="12">
        <v>461385.96178999997</v>
      </c>
      <c r="C38" s="12">
        <v>575242.84372</v>
      </c>
      <c r="D38" s="13">
        <f t="shared" si="0"/>
        <v>24.677144811315703</v>
      </c>
      <c r="E38" s="13">
        <f t="shared" si="1"/>
        <v>2.3893627847861132</v>
      </c>
      <c r="F38" s="12">
        <v>2615429.4755099998</v>
      </c>
      <c r="G38" s="12">
        <v>2390550.1726600002</v>
      </c>
      <c r="H38" s="13">
        <f t="shared" si="2"/>
        <v>-8.5981788060314237</v>
      </c>
      <c r="I38" s="13">
        <f t="shared" si="3"/>
        <v>2.2359596742854122</v>
      </c>
      <c r="J38" s="12">
        <v>6306665.2166799996</v>
      </c>
      <c r="K38" s="12">
        <v>7432225.3547999999</v>
      </c>
      <c r="L38" s="13">
        <f t="shared" si="4"/>
        <v>17.847152170739861</v>
      </c>
      <c r="M38" s="13">
        <f t="shared" si="5"/>
        <v>2.8579757000099977</v>
      </c>
    </row>
    <row r="39" spans="1:13" ht="14" x14ac:dyDescent="0.3">
      <c r="A39" s="11" t="s">
        <v>152</v>
      </c>
      <c r="B39" s="12">
        <v>549892.26480999996</v>
      </c>
      <c r="C39" s="12">
        <v>876046.12699000002</v>
      </c>
      <c r="D39" s="13">
        <f>(C39-B39)/B39*100</f>
        <v>59.312320440203592</v>
      </c>
      <c r="E39" s="13">
        <f t="shared" si="1"/>
        <v>3.6387971383521962</v>
      </c>
      <c r="F39" s="12">
        <v>2038830.4272</v>
      </c>
      <c r="G39" s="12">
        <v>2214801.5445300001</v>
      </c>
      <c r="H39" s="13">
        <f t="shared" si="2"/>
        <v>8.6309834786832944</v>
      </c>
      <c r="I39" s="13">
        <f t="shared" si="3"/>
        <v>2.0715762407963743</v>
      </c>
      <c r="J39" s="12">
        <v>4735046.44582</v>
      </c>
      <c r="K39" s="12">
        <v>5721211.6182899997</v>
      </c>
      <c r="L39" s="13">
        <f t="shared" si="4"/>
        <v>20.82693768168981</v>
      </c>
      <c r="M39" s="13">
        <f t="shared" si="5"/>
        <v>2.2000252951328463</v>
      </c>
    </row>
    <row r="40" spans="1:13" ht="14" x14ac:dyDescent="0.3">
      <c r="A40" s="11" t="s">
        <v>153</v>
      </c>
      <c r="B40" s="12">
        <v>637234.89310999995</v>
      </c>
      <c r="C40" s="12">
        <v>651815.09088000003</v>
      </c>
      <c r="D40" s="13">
        <f>(C40-B40)/B40*100</f>
        <v>2.2880413372911836</v>
      </c>
      <c r="E40" s="13">
        <f t="shared" si="1"/>
        <v>2.7074178109527729</v>
      </c>
      <c r="F40" s="12">
        <v>2962061.1892499998</v>
      </c>
      <c r="G40" s="12">
        <v>2942488.4855999998</v>
      </c>
      <c r="H40" s="13">
        <f t="shared" si="2"/>
        <v>-0.66077985563005504</v>
      </c>
      <c r="I40" s="13">
        <f t="shared" si="3"/>
        <v>2.752205609861718</v>
      </c>
      <c r="J40" s="12">
        <v>6897838.2981000002</v>
      </c>
      <c r="K40" s="12">
        <v>7146754.5331100002</v>
      </c>
      <c r="L40" s="13">
        <f t="shared" si="4"/>
        <v>3.6086122094013651</v>
      </c>
      <c r="M40" s="13">
        <f t="shared" si="5"/>
        <v>2.7482012202944452</v>
      </c>
    </row>
    <row r="41" spans="1:13" ht="15.5" x14ac:dyDescent="0.35">
      <c r="A41" s="9" t="s">
        <v>30</v>
      </c>
      <c r="B41" s="8">
        <f>B42</f>
        <v>546211.81027999998</v>
      </c>
      <c r="C41" s="8">
        <f>C42</f>
        <v>546385.51994999999</v>
      </c>
      <c r="D41" s="10">
        <f t="shared" si="0"/>
        <v>3.180262065570566E-2</v>
      </c>
      <c r="E41" s="10">
        <f t="shared" si="1"/>
        <v>2.269499293675699</v>
      </c>
      <c r="F41" s="8">
        <f>F42</f>
        <v>2330472.5479000001</v>
      </c>
      <c r="G41" s="8">
        <f>G42</f>
        <v>2410803.6678800001</v>
      </c>
      <c r="H41" s="10">
        <f t="shared" si="2"/>
        <v>3.4469884681708316</v>
      </c>
      <c r="I41" s="10">
        <f t="shared" si="3"/>
        <v>2.2549034300338477</v>
      </c>
      <c r="J41" s="8">
        <f>J42</f>
        <v>6024186.2345099999</v>
      </c>
      <c r="K41" s="8">
        <f>K42</f>
        <v>5824995.4907799996</v>
      </c>
      <c r="L41" s="10">
        <f t="shared" si="4"/>
        <v>-3.3065170294523965</v>
      </c>
      <c r="M41" s="10">
        <f t="shared" si="5"/>
        <v>2.2399341745693118</v>
      </c>
    </row>
    <row r="42" spans="1:13" ht="14" x14ac:dyDescent="0.3">
      <c r="A42" s="11" t="s">
        <v>154</v>
      </c>
      <c r="B42" s="12">
        <v>546211.81027999998</v>
      </c>
      <c r="C42" s="12">
        <v>546385.51994999999</v>
      </c>
      <c r="D42" s="13">
        <f t="shared" si="0"/>
        <v>3.180262065570566E-2</v>
      </c>
      <c r="E42" s="13">
        <f t="shared" si="1"/>
        <v>2.269499293675699</v>
      </c>
      <c r="F42" s="12">
        <v>2330472.5479000001</v>
      </c>
      <c r="G42" s="12">
        <v>2410803.6678800001</v>
      </c>
      <c r="H42" s="13">
        <f t="shared" si="2"/>
        <v>3.4469884681708316</v>
      </c>
      <c r="I42" s="13">
        <f t="shared" si="3"/>
        <v>2.2549034300338477</v>
      </c>
      <c r="J42" s="12">
        <v>6024186.2345099999</v>
      </c>
      <c r="K42" s="12">
        <v>5824995.4907799996</v>
      </c>
      <c r="L42" s="13">
        <f t="shared" si="4"/>
        <v>-3.3065170294523965</v>
      </c>
      <c r="M42" s="13">
        <f t="shared" si="5"/>
        <v>2.2399341745693118</v>
      </c>
    </row>
    <row r="43" spans="1:13" ht="15.5" x14ac:dyDescent="0.35">
      <c r="A43" s="9" t="s">
        <v>32</v>
      </c>
      <c r="B43" s="8">
        <v>18770246.520989995</v>
      </c>
      <c r="C43" s="8">
        <v>20805591.897610001</v>
      </c>
      <c r="D43" s="10">
        <v>10.843466410225155</v>
      </c>
      <c r="E43" s="10">
        <f t="shared" si="1"/>
        <v>86.419340176605914</v>
      </c>
      <c r="F43" s="15">
        <v>89710884.571910009</v>
      </c>
      <c r="G43" s="15">
        <v>92537971.022400007</v>
      </c>
      <c r="H43" s="16">
        <v>3.1513304812236869</v>
      </c>
      <c r="I43" s="16">
        <f t="shared" si="3"/>
        <v>86.553787455565228</v>
      </c>
      <c r="J43" s="15">
        <v>222999922.45008004</v>
      </c>
      <c r="K43" s="15">
        <v>224326936.46485999</v>
      </c>
      <c r="L43" s="16">
        <v>0.59507375617003444</v>
      </c>
      <c r="M43" s="16">
        <f t="shared" si="5"/>
        <v>86.262310770783799</v>
      </c>
    </row>
    <row r="44" spans="1:13" ht="31" x14ac:dyDescent="0.25">
      <c r="A44" s="137" t="s">
        <v>224</v>
      </c>
      <c r="B44" s="138">
        <f>B45-B43</f>
        <v>2850597.8240100034</v>
      </c>
      <c r="C44" s="138">
        <f>C45-C43</f>
        <v>3269565.1853899993</v>
      </c>
      <c r="D44" s="139">
        <f t="shared" ref="D44:D45" si="6">(C44-B44)/B44*100</f>
        <v>14.697526176829276</v>
      </c>
      <c r="E44" s="139">
        <f t="shared" si="1"/>
        <v>13.580659823394098</v>
      </c>
      <c r="F44" s="138">
        <f>F45-F43</f>
        <v>12571406.399089992</v>
      </c>
      <c r="G44" s="138">
        <f>G45-G43</f>
        <v>14375861.107599989</v>
      </c>
      <c r="H44" s="140">
        <f t="shared" ref="H44:H45" si="7">(G44-F44)/F44*100</f>
        <v>14.35364231515589</v>
      </c>
      <c r="I44" s="139">
        <f t="shared" si="3"/>
        <v>13.446212544434768</v>
      </c>
      <c r="J44" s="138">
        <f>J45-J43</f>
        <v>31121594.760919958</v>
      </c>
      <c r="K44" s="138">
        <f>K45-K43</f>
        <v>35725147.070140004</v>
      </c>
      <c r="L44" s="140">
        <f t="shared" ref="L44:L45" si="8">(K44-J44)/J44*100</f>
        <v>14.792147846487685</v>
      </c>
      <c r="M44" s="139">
        <f t="shared" si="5"/>
        <v>13.737689229216199</v>
      </c>
    </row>
    <row r="45" spans="1:13" ht="20" x14ac:dyDescent="0.25">
      <c r="A45" s="141" t="s">
        <v>225</v>
      </c>
      <c r="B45" s="142">
        <v>21620844.344999999</v>
      </c>
      <c r="C45" s="142">
        <v>24075157.083000001</v>
      </c>
      <c r="D45" s="143">
        <f t="shared" si="6"/>
        <v>11.351604492576545</v>
      </c>
      <c r="E45" s="144">
        <f>C45/C$45*100</f>
        <v>100</v>
      </c>
      <c r="F45" s="142">
        <v>102282290.971</v>
      </c>
      <c r="G45" s="142">
        <v>106913832.13</v>
      </c>
      <c r="H45" s="143">
        <f t="shared" si="7"/>
        <v>4.5281945828854875</v>
      </c>
      <c r="I45" s="144">
        <f>G45/G$45*100</f>
        <v>100</v>
      </c>
      <c r="J45" s="142">
        <v>254121517.211</v>
      </c>
      <c r="K45" s="142">
        <v>260052083.535</v>
      </c>
      <c r="L45" s="143">
        <f t="shared" si="8"/>
        <v>2.3337521312985805</v>
      </c>
      <c r="M45" s="144">
        <f>K45/K$45*100</f>
        <v>100</v>
      </c>
    </row>
  </sheetData>
  <mergeCells count="5">
    <mergeCell ref="B6:E6"/>
    <mergeCell ref="F6:I6"/>
    <mergeCell ref="J6:M6"/>
    <mergeCell ref="A5:M5"/>
    <mergeCell ref="B1:J1"/>
  </mergeCells>
  <conditionalFormatting sqref="D4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5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1" sqref="I1"/>
    </sheetView>
  </sheetViews>
  <sheetFormatPr defaultColWidth="9.08984375" defaultRowHeight="12.5" x14ac:dyDescent="0.25"/>
  <cols>
    <col min="4" max="4" width="18.54296875" customWidth="1"/>
    <col min="7" max="7" width="8" customWidth="1"/>
    <col min="8" max="8" width="10.453125" bestFit="1" customWidth="1"/>
    <col min="11" max="11" width="9" customWidth="1"/>
    <col min="12" max="12" width="9.4531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K1" sqref="K1"/>
    </sheetView>
  </sheetViews>
  <sheetFormatPr defaultColWidth="9.08984375" defaultRowHeight="12.5" x14ac:dyDescent="0.25"/>
  <cols>
    <col min="1" max="1" width="2.453125" customWidth="1"/>
    <col min="5" max="5" width="20.54296875" customWidth="1"/>
    <col min="7" max="7" width="6.54296875" customWidth="1"/>
    <col min="8" max="8" width="8.54296875" customWidth="1"/>
    <col min="10" max="10" width="9" customWidth="1"/>
    <col min="11" max="11" width="9.453125" customWidth="1"/>
  </cols>
  <sheetData>
    <row r="2" spans="3:3" ht="14" x14ac:dyDescent="0.3">
      <c r="C2" s="31" t="s">
        <v>54</v>
      </c>
    </row>
    <row r="14" spans="3:3" ht="12.75" customHeight="1" x14ac:dyDescent="0.25"/>
    <row r="16" spans="3:3" ht="12.75" customHeight="1" x14ac:dyDescent="0.25"/>
    <row r="21" spans="3:3" ht="14" x14ac:dyDescent="0.3">
      <c r="C21" s="31" t="s">
        <v>55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K1" sqref="K1"/>
    </sheetView>
  </sheetViews>
  <sheetFormatPr defaultColWidth="9.08984375" defaultRowHeight="12.5" x14ac:dyDescent="0.25"/>
  <cols>
    <col min="4" max="4" width="17.453125" customWidth="1"/>
  </cols>
  <sheetData>
    <row r="1" spans="2:2" ht="14" x14ac:dyDescent="0.3">
      <c r="B1" s="31" t="s">
        <v>14</v>
      </c>
    </row>
    <row r="2" spans="2:2" ht="14" x14ac:dyDescent="0.3">
      <c r="B2" s="31" t="s">
        <v>56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I1" sqref="I1"/>
    </sheetView>
  </sheetViews>
  <sheetFormatPr defaultColWidth="9.08984375" defaultRowHeight="12.5" x14ac:dyDescent="0.25"/>
  <cols>
    <col min="4" max="4" width="22.36328125" customWidth="1"/>
    <col min="9" max="9" width="17.90625" customWidth="1"/>
  </cols>
  <sheetData>
    <row r="1" spans="2:2" ht="14" x14ac:dyDescent="0.3">
      <c r="B1" s="31" t="s">
        <v>57</v>
      </c>
    </row>
    <row r="10" spans="2:2" ht="12.75" customHeight="1" x14ac:dyDescent="0.25"/>
    <row r="13" spans="2:2" ht="12.75" customHeight="1" x14ac:dyDescent="0.25"/>
    <row r="18" spans="2:2" ht="14" x14ac:dyDescent="0.3">
      <c r="B18" s="31" t="s">
        <v>58</v>
      </c>
    </row>
    <row r="19" spans="2:2" ht="14" x14ac:dyDescent="0.3">
      <c r="B19" s="31"/>
    </row>
    <row r="20" spans="2:2" ht="14" x14ac:dyDescent="0.3">
      <c r="B20" s="31"/>
    </row>
    <row r="21" spans="2:2" ht="14" x14ac:dyDescent="0.3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showGridLines="0" topLeftCell="A70" zoomScale="90" zoomScaleNormal="90" workbookViewId="0">
      <selection activeCell="B1" sqref="B1"/>
    </sheetView>
  </sheetViews>
  <sheetFormatPr defaultColWidth="9.08984375" defaultRowHeight="12.5" x14ac:dyDescent="0.25"/>
  <cols>
    <col min="1" max="1" width="7" customWidth="1"/>
    <col min="2" max="2" width="40.36328125" customWidth="1"/>
    <col min="3" max="3" width="11.54296875" style="33" customWidth="1"/>
    <col min="4" max="4" width="11" style="33" bestFit="1" customWidth="1"/>
    <col min="5" max="5" width="12.36328125" style="34" bestFit="1" customWidth="1"/>
    <col min="6" max="6" width="11" style="34" bestFit="1" customWidth="1"/>
    <col min="7" max="7" width="12.36328125" style="34" bestFit="1" customWidth="1"/>
    <col min="8" max="8" width="11.453125" style="34" bestFit="1" customWidth="1"/>
    <col min="9" max="9" width="12.36328125" style="34" bestFit="1" customWidth="1"/>
    <col min="10" max="10" width="12.6328125" style="34" bestFit="1" customWidth="1"/>
    <col min="11" max="11" width="12.36328125" style="34" bestFit="1" customWidth="1"/>
    <col min="12" max="12" width="11" style="34" customWidth="1"/>
    <col min="13" max="13" width="12.36328125" style="34" bestFit="1" customWidth="1"/>
    <col min="14" max="14" width="11" style="34" bestFit="1" customWidth="1"/>
    <col min="15" max="15" width="13.54296875" style="33" bestFit="1" customWidth="1"/>
  </cols>
  <sheetData>
    <row r="1" spans="1:15" ht="16" thickBot="1" x14ac:dyDescent="0.4">
      <c r="A1" s="85"/>
      <c r="B1" s="109" t="s">
        <v>59</v>
      </c>
      <c r="C1" s="110" t="s">
        <v>43</v>
      </c>
      <c r="D1" s="110" t="s">
        <v>44</v>
      </c>
      <c r="E1" s="110" t="s">
        <v>45</v>
      </c>
      <c r="F1" s="110" t="s">
        <v>46</v>
      </c>
      <c r="G1" s="110" t="s">
        <v>47</v>
      </c>
      <c r="H1" s="110" t="s">
        <v>48</v>
      </c>
      <c r="I1" s="110" t="s">
        <v>0</v>
      </c>
      <c r="J1" s="110" t="s">
        <v>60</v>
      </c>
      <c r="K1" s="110" t="s">
        <v>49</v>
      </c>
      <c r="L1" s="110" t="s">
        <v>50</v>
      </c>
      <c r="M1" s="110" t="s">
        <v>51</v>
      </c>
      <c r="N1" s="110" t="s">
        <v>52</v>
      </c>
      <c r="O1" s="111" t="s">
        <v>41</v>
      </c>
    </row>
    <row r="2" spans="1:15" s="36" customFormat="1" ht="15" thickTop="1" thickBot="1" x14ac:dyDescent="0.35">
      <c r="A2" s="86">
        <v>2024</v>
      </c>
      <c r="B2" s="112" t="s">
        <v>2</v>
      </c>
      <c r="C2" s="113">
        <f>C4+C6+C8+C10+C12+C14+C16+C18+C20+C22</f>
        <v>3108791.8034100002</v>
      </c>
      <c r="D2" s="113">
        <f t="shared" ref="D2:O2" si="0">D4+D6+D8+D10+D12+D14+D16+D18+D20+D22</f>
        <v>3109753.8539800001</v>
      </c>
      <c r="E2" s="113">
        <f t="shared" si="0"/>
        <v>3076953.9167599999</v>
      </c>
      <c r="F2" s="113">
        <f t="shared" si="0"/>
        <v>2600731.8659899998</v>
      </c>
      <c r="G2" s="113">
        <f t="shared" si="0"/>
        <v>3161847.9352899999</v>
      </c>
      <c r="H2" s="113"/>
      <c r="I2" s="113"/>
      <c r="J2" s="113"/>
      <c r="K2" s="113"/>
      <c r="L2" s="113"/>
      <c r="M2" s="113"/>
      <c r="N2" s="113"/>
      <c r="O2" s="113">
        <f t="shared" si="0"/>
        <v>15058079.375429997</v>
      </c>
    </row>
    <row r="3" spans="1:15" ht="14.5" thickTop="1" x14ac:dyDescent="0.3">
      <c r="A3" s="85">
        <v>2023</v>
      </c>
      <c r="B3" s="112" t="s">
        <v>2</v>
      </c>
      <c r="C3" s="113">
        <f>C5+C7+C9+C11+C13+C15+C17+C19+C21+C23</f>
        <v>2858916.6058199997</v>
      </c>
      <c r="D3" s="113">
        <f t="shared" ref="D3:O3" si="1">D5+D7+D9+D11+D13+D15+D17+D19+D21+D23</f>
        <v>2543113.1157299997</v>
      </c>
      <c r="E3" s="113">
        <f t="shared" si="1"/>
        <v>3180630.3338599997</v>
      </c>
      <c r="F3" s="113">
        <f t="shared" si="1"/>
        <v>2551861.4953000005</v>
      </c>
      <c r="G3" s="113">
        <f t="shared" si="1"/>
        <v>2885085.6752100005</v>
      </c>
      <c r="H3" s="113">
        <f t="shared" si="1"/>
        <v>2566452.9051899998</v>
      </c>
      <c r="I3" s="113">
        <f t="shared" si="1"/>
        <v>2786577.1421300005</v>
      </c>
      <c r="J3" s="113">
        <f t="shared" si="1"/>
        <v>2802583.2497099997</v>
      </c>
      <c r="K3" s="113">
        <f t="shared" si="1"/>
        <v>3025632.0690799998</v>
      </c>
      <c r="L3" s="113">
        <f t="shared" si="1"/>
        <v>3218488.0313200001</v>
      </c>
      <c r="M3" s="113">
        <f t="shared" si="1"/>
        <v>3302264.2959799999</v>
      </c>
      <c r="N3" s="113">
        <f t="shared" si="1"/>
        <v>3364646.5529399998</v>
      </c>
      <c r="O3" s="113">
        <f t="shared" si="1"/>
        <v>35086251.472270004</v>
      </c>
    </row>
    <row r="4" spans="1:15" s="36" customFormat="1" ht="14" x14ac:dyDescent="0.3">
      <c r="A4" s="86">
        <v>2024</v>
      </c>
      <c r="B4" s="114" t="s">
        <v>129</v>
      </c>
      <c r="C4" s="115">
        <v>1023779.19606</v>
      </c>
      <c r="D4" s="115">
        <v>1047915.76153</v>
      </c>
      <c r="E4" s="115">
        <v>1040058.91382</v>
      </c>
      <c r="F4" s="115">
        <v>875811.25760999997</v>
      </c>
      <c r="G4" s="115">
        <v>1066249.73581</v>
      </c>
      <c r="H4" s="115"/>
      <c r="I4" s="115"/>
      <c r="J4" s="115"/>
      <c r="K4" s="115"/>
      <c r="L4" s="115"/>
      <c r="M4" s="115"/>
      <c r="N4" s="115"/>
      <c r="O4" s="116">
        <v>5053814.8648300003</v>
      </c>
    </row>
    <row r="5" spans="1:15" ht="14" x14ac:dyDescent="0.3">
      <c r="A5" s="85">
        <v>2023</v>
      </c>
      <c r="B5" s="114" t="s">
        <v>129</v>
      </c>
      <c r="C5" s="115">
        <v>981641.59013000003</v>
      </c>
      <c r="D5" s="115">
        <v>822133.35999000003</v>
      </c>
      <c r="E5" s="115">
        <v>1114253.01018</v>
      </c>
      <c r="F5" s="115">
        <v>857103.11020999996</v>
      </c>
      <c r="G5" s="115">
        <v>936772.17902000004</v>
      </c>
      <c r="H5" s="115">
        <v>771917.26075999998</v>
      </c>
      <c r="I5" s="115">
        <v>1099774.30913</v>
      </c>
      <c r="J5" s="115">
        <v>1112490.5883599999</v>
      </c>
      <c r="K5" s="115">
        <v>1162309.4901099999</v>
      </c>
      <c r="L5" s="115">
        <v>1185865.3378000001</v>
      </c>
      <c r="M5" s="115">
        <v>1164513.3689999999</v>
      </c>
      <c r="N5" s="115">
        <v>1116057.9410600001</v>
      </c>
      <c r="O5" s="116">
        <v>12324831.54575</v>
      </c>
    </row>
    <row r="6" spans="1:15" s="36" customFormat="1" ht="14" x14ac:dyDescent="0.3">
      <c r="A6" s="86">
        <v>2024</v>
      </c>
      <c r="B6" s="114" t="s">
        <v>130</v>
      </c>
      <c r="C6" s="115">
        <v>366044.94387999998</v>
      </c>
      <c r="D6" s="115">
        <v>319183.82058</v>
      </c>
      <c r="E6" s="115">
        <v>276846.96773999999</v>
      </c>
      <c r="F6" s="115">
        <v>212157.76686999999</v>
      </c>
      <c r="G6" s="115">
        <v>284065.96094000002</v>
      </c>
      <c r="H6" s="115"/>
      <c r="I6" s="115"/>
      <c r="J6" s="115"/>
      <c r="K6" s="115"/>
      <c r="L6" s="115"/>
      <c r="M6" s="115"/>
      <c r="N6" s="115"/>
      <c r="O6" s="116">
        <v>1458299.46001</v>
      </c>
    </row>
    <row r="7" spans="1:15" ht="14" x14ac:dyDescent="0.3">
      <c r="A7" s="85">
        <v>2023</v>
      </c>
      <c r="B7" s="114" t="s">
        <v>130</v>
      </c>
      <c r="C7" s="115">
        <v>324176.46178999997</v>
      </c>
      <c r="D7" s="115">
        <v>307939.05497</v>
      </c>
      <c r="E7" s="115">
        <v>306941.33895</v>
      </c>
      <c r="F7" s="115">
        <v>234938.64133000001</v>
      </c>
      <c r="G7" s="115">
        <v>248942.20541</v>
      </c>
      <c r="H7" s="115">
        <v>272479.31365000003</v>
      </c>
      <c r="I7" s="115">
        <v>197102.69247000001</v>
      </c>
      <c r="J7" s="115">
        <v>157582.85154</v>
      </c>
      <c r="K7" s="115">
        <v>244143.57071999999</v>
      </c>
      <c r="L7" s="115">
        <v>313116.21402000001</v>
      </c>
      <c r="M7" s="115">
        <v>395614.50299000001</v>
      </c>
      <c r="N7" s="115">
        <v>487202.89629</v>
      </c>
      <c r="O7" s="116">
        <v>3490179.74413</v>
      </c>
    </row>
    <row r="8" spans="1:15" s="36" customFormat="1" ht="14" x14ac:dyDescent="0.3">
      <c r="A8" s="86">
        <v>2024</v>
      </c>
      <c r="B8" s="114" t="s">
        <v>131</v>
      </c>
      <c r="C8" s="115">
        <v>232276.94534999999</v>
      </c>
      <c r="D8" s="115">
        <v>234498.07454</v>
      </c>
      <c r="E8" s="115">
        <v>240693.29071999999</v>
      </c>
      <c r="F8" s="115">
        <v>200729.66310000001</v>
      </c>
      <c r="G8" s="115">
        <v>218099.24849</v>
      </c>
      <c r="H8" s="115"/>
      <c r="I8" s="115"/>
      <c r="J8" s="115"/>
      <c r="K8" s="115"/>
      <c r="L8" s="115"/>
      <c r="M8" s="115"/>
      <c r="N8" s="115"/>
      <c r="O8" s="116">
        <v>1126297.2222</v>
      </c>
    </row>
    <row r="9" spans="1:15" ht="14" x14ac:dyDescent="0.3">
      <c r="A9" s="85">
        <v>2023</v>
      </c>
      <c r="B9" s="114" t="s">
        <v>131</v>
      </c>
      <c r="C9" s="115">
        <v>170441.55046999999</v>
      </c>
      <c r="D9" s="115">
        <v>170592.85925000001</v>
      </c>
      <c r="E9" s="115">
        <v>208485.47463000001</v>
      </c>
      <c r="F9" s="115">
        <v>168426.20799</v>
      </c>
      <c r="G9" s="115">
        <v>185263.85227</v>
      </c>
      <c r="H9" s="115">
        <v>169810.66354000001</v>
      </c>
      <c r="I9" s="115">
        <v>185532.45754</v>
      </c>
      <c r="J9" s="115">
        <v>221574.58264000001</v>
      </c>
      <c r="K9" s="115">
        <v>218653.61679</v>
      </c>
      <c r="L9" s="115">
        <v>238848.17632999999</v>
      </c>
      <c r="M9" s="115">
        <v>230046.24908000001</v>
      </c>
      <c r="N9" s="115">
        <v>239865.75954</v>
      </c>
      <c r="O9" s="116">
        <v>2407541.4500699998</v>
      </c>
    </row>
    <row r="10" spans="1:15" s="36" customFormat="1" ht="14" x14ac:dyDescent="0.3">
      <c r="A10" s="86">
        <v>2024</v>
      </c>
      <c r="B10" s="114" t="s">
        <v>132</v>
      </c>
      <c r="C10" s="115">
        <v>160689.07988999999</v>
      </c>
      <c r="D10" s="115">
        <v>170626.08869999999</v>
      </c>
      <c r="E10" s="115">
        <v>157980.53833000001</v>
      </c>
      <c r="F10" s="115">
        <v>115041.10105</v>
      </c>
      <c r="G10" s="115">
        <v>137232.41467999999</v>
      </c>
      <c r="H10" s="115"/>
      <c r="I10" s="115"/>
      <c r="J10" s="115"/>
      <c r="K10" s="115"/>
      <c r="L10" s="115"/>
      <c r="M10" s="115"/>
      <c r="N10" s="115"/>
      <c r="O10" s="116">
        <v>741569.22265000001</v>
      </c>
    </row>
    <row r="11" spans="1:15" ht="14" x14ac:dyDescent="0.3">
      <c r="A11" s="85">
        <v>2023</v>
      </c>
      <c r="B11" s="114" t="s">
        <v>132</v>
      </c>
      <c r="C11" s="115">
        <v>127489.76995</v>
      </c>
      <c r="D11" s="115">
        <v>106463.87293</v>
      </c>
      <c r="E11" s="115">
        <v>149165.60537</v>
      </c>
      <c r="F11" s="115">
        <v>108965.90999</v>
      </c>
      <c r="G11" s="115">
        <v>119572.7738</v>
      </c>
      <c r="H11" s="115">
        <v>111229.62955</v>
      </c>
      <c r="I11" s="115">
        <v>101224.41344999999</v>
      </c>
      <c r="J11" s="115">
        <v>115469.13382</v>
      </c>
      <c r="K11" s="115">
        <v>134690.41097999999</v>
      </c>
      <c r="L11" s="115">
        <v>183342.37807000001</v>
      </c>
      <c r="M11" s="115">
        <v>181190.81172</v>
      </c>
      <c r="N11" s="115">
        <v>169108.58473</v>
      </c>
      <c r="O11" s="116">
        <v>1607913.2943599999</v>
      </c>
    </row>
    <row r="12" spans="1:15" s="36" customFormat="1" ht="14" x14ac:dyDescent="0.3">
      <c r="A12" s="86">
        <v>2024</v>
      </c>
      <c r="B12" s="114" t="s">
        <v>133</v>
      </c>
      <c r="C12" s="115">
        <v>206128.32986999999</v>
      </c>
      <c r="D12" s="115">
        <v>196908.05376000001</v>
      </c>
      <c r="E12" s="115">
        <v>201830.29712</v>
      </c>
      <c r="F12" s="115">
        <v>178602.54162</v>
      </c>
      <c r="G12" s="115">
        <v>235282.48798000001</v>
      </c>
      <c r="H12" s="115"/>
      <c r="I12" s="115"/>
      <c r="J12" s="115"/>
      <c r="K12" s="115"/>
      <c r="L12" s="115"/>
      <c r="M12" s="115"/>
      <c r="N12" s="115"/>
      <c r="O12" s="116">
        <v>1018751.71035</v>
      </c>
    </row>
    <row r="13" spans="1:15" ht="14" x14ac:dyDescent="0.3">
      <c r="A13" s="85">
        <v>2023</v>
      </c>
      <c r="B13" s="114" t="s">
        <v>133</v>
      </c>
      <c r="C13" s="115">
        <v>141954.89616</v>
      </c>
      <c r="D13" s="115">
        <v>155574.24458</v>
      </c>
      <c r="E13" s="115">
        <v>155777.83470000001</v>
      </c>
      <c r="F13" s="115">
        <v>124195.91894</v>
      </c>
      <c r="G13" s="115">
        <v>142783.85787000001</v>
      </c>
      <c r="H13" s="115">
        <v>118585.45311</v>
      </c>
      <c r="I13" s="115">
        <v>125970.1995</v>
      </c>
      <c r="J13" s="115">
        <v>91383.503140000001</v>
      </c>
      <c r="K13" s="115">
        <v>151342.42512</v>
      </c>
      <c r="L13" s="115">
        <v>204707.87202000001</v>
      </c>
      <c r="M13" s="115">
        <v>211932.73079999999</v>
      </c>
      <c r="N13" s="115">
        <v>238727.02353000001</v>
      </c>
      <c r="O13" s="116">
        <v>1862935.9594699999</v>
      </c>
    </row>
    <row r="14" spans="1:15" s="36" customFormat="1" ht="14" x14ac:dyDescent="0.3">
      <c r="A14" s="86">
        <v>2024</v>
      </c>
      <c r="B14" s="114" t="s">
        <v>134</v>
      </c>
      <c r="C14" s="115">
        <v>83462.100699999995</v>
      </c>
      <c r="D14" s="115">
        <v>82662.79204</v>
      </c>
      <c r="E14" s="115">
        <v>78567.653940000004</v>
      </c>
      <c r="F14" s="115">
        <v>49249.153120000003</v>
      </c>
      <c r="G14" s="115">
        <v>70013.293659999996</v>
      </c>
      <c r="H14" s="115"/>
      <c r="I14" s="115"/>
      <c r="J14" s="115"/>
      <c r="K14" s="115"/>
      <c r="L14" s="115"/>
      <c r="M14" s="115"/>
      <c r="N14" s="115"/>
      <c r="O14" s="116">
        <v>363954.99346000003</v>
      </c>
    </row>
    <row r="15" spans="1:15" ht="14" x14ac:dyDescent="0.3">
      <c r="A15" s="85">
        <v>2023</v>
      </c>
      <c r="B15" s="114" t="s">
        <v>134</v>
      </c>
      <c r="C15" s="115">
        <v>119104.41473999999</v>
      </c>
      <c r="D15" s="115">
        <v>81393.866899999994</v>
      </c>
      <c r="E15" s="115">
        <v>91928.388930000001</v>
      </c>
      <c r="F15" s="115">
        <v>84225.148029999997</v>
      </c>
      <c r="G15" s="115">
        <v>103626.08791</v>
      </c>
      <c r="H15" s="115">
        <v>79520.73646</v>
      </c>
      <c r="I15" s="115">
        <v>71697.434299999994</v>
      </c>
      <c r="J15" s="115">
        <v>42414.530039999998</v>
      </c>
      <c r="K15" s="115">
        <v>53856.688920000001</v>
      </c>
      <c r="L15" s="115">
        <v>41785.951780000003</v>
      </c>
      <c r="M15" s="115">
        <v>47730.163439999997</v>
      </c>
      <c r="N15" s="115">
        <v>54033.278680000003</v>
      </c>
      <c r="O15" s="116">
        <v>871316.69013</v>
      </c>
    </row>
    <row r="16" spans="1:15" ht="14" x14ac:dyDescent="0.3">
      <c r="A16" s="86">
        <v>2024</v>
      </c>
      <c r="B16" s="114" t="s">
        <v>135</v>
      </c>
      <c r="C16" s="115">
        <v>64406.00015</v>
      </c>
      <c r="D16" s="115">
        <v>76260.280750000005</v>
      </c>
      <c r="E16" s="115">
        <v>83673.392269999997</v>
      </c>
      <c r="F16" s="115">
        <v>67313.538589999996</v>
      </c>
      <c r="G16" s="115">
        <v>77622.65956</v>
      </c>
      <c r="H16" s="115"/>
      <c r="I16" s="115"/>
      <c r="J16" s="115"/>
      <c r="K16" s="115"/>
      <c r="L16" s="115"/>
      <c r="M16" s="115"/>
      <c r="N16" s="115"/>
      <c r="O16" s="116">
        <v>369275.87131999998</v>
      </c>
    </row>
    <row r="17" spans="1:15" ht="14" x14ac:dyDescent="0.3">
      <c r="A17" s="85">
        <v>2023</v>
      </c>
      <c r="B17" s="114" t="s">
        <v>135</v>
      </c>
      <c r="C17" s="115">
        <v>86086.110459999996</v>
      </c>
      <c r="D17" s="115">
        <v>64822.363810000003</v>
      </c>
      <c r="E17" s="115">
        <v>71187.896110000001</v>
      </c>
      <c r="F17" s="115">
        <v>58280.474829999999</v>
      </c>
      <c r="G17" s="115">
        <v>94991.992450000005</v>
      </c>
      <c r="H17" s="115">
        <v>80637.588019999996</v>
      </c>
      <c r="I17" s="115">
        <v>91732.632410000006</v>
      </c>
      <c r="J17" s="115">
        <v>83292.168380000003</v>
      </c>
      <c r="K17" s="115">
        <v>80258.621660000004</v>
      </c>
      <c r="L17" s="115">
        <v>75327.552849999993</v>
      </c>
      <c r="M17" s="115">
        <v>68137.909379999997</v>
      </c>
      <c r="N17" s="115">
        <v>67533.291320000004</v>
      </c>
      <c r="O17" s="116">
        <v>922288.60167999996</v>
      </c>
    </row>
    <row r="18" spans="1:15" ht="14" x14ac:dyDescent="0.3">
      <c r="A18" s="86">
        <v>2024</v>
      </c>
      <c r="B18" s="114" t="s">
        <v>136</v>
      </c>
      <c r="C18" s="115">
        <v>13984.519</v>
      </c>
      <c r="D18" s="115">
        <v>17481.629799999999</v>
      </c>
      <c r="E18" s="115">
        <v>17466.657169999999</v>
      </c>
      <c r="F18" s="115">
        <v>14415.68665</v>
      </c>
      <c r="G18" s="115">
        <v>14689.5609</v>
      </c>
      <c r="H18" s="115"/>
      <c r="I18" s="115"/>
      <c r="J18" s="115"/>
      <c r="K18" s="115"/>
      <c r="L18" s="115"/>
      <c r="M18" s="115"/>
      <c r="N18" s="115"/>
      <c r="O18" s="116">
        <v>78038.053520000001</v>
      </c>
    </row>
    <row r="19" spans="1:15" ht="14" x14ac:dyDescent="0.3">
      <c r="A19" s="85">
        <v>2023</v>
      </c>
      <c r="B19" s="114" t="s">
        <v>136</v>
      </c>
      <c r="C19" s="115">
        <v>13942.906209999999</v>
      </c>
      <c r="D19" s="115">
        <v>16068.542299999999</v>
      </c>
      <c r="E19" s="115">
        <v>18032.499930000002</v>
      </c>
      <c r="F19" s="115">
        <v>14477.681780000001</v>
      </c>
      <c r="G19" s="115">
        <v>13997.55701</v>
      </c>
      <c r="H19" s="115">
        <v>8514.9922299999998</v>
      </c>
      <c r="I19" s="115">
        <v>7353.5853699999998</v>
      </c>
      <c r="J19" s="115">
        <v>7429.0817399999996</v>
      </c>
      <c r="K19" s="115">
        <v>6531.4781000000003</v>
      </c>
      <c r="L19" s="115">
        <v>7631.6759300000003</v>
      </c>
      <c r="M19" s="115">
        <v>9334.0265299999992</v>
      </c>
      <c r="N19" s="115">
        <v>11761.51539</v>
      </c>
      <c r="O19" s="116">
        <v>135075.54251999999</v>
      </c>
    </row>
    <row r="20" spans="1:15" ht="14" x14ac:dyDescent="0.3">
      <c r="A20" s="86">
        <v>2024</v>
      </c>
      <c r="B20" s="114" t="s">
        <v>137</v>
      </c>
      <c r="C20" s="117">
        <v>356191.61090000003</v>
      </c>
      <c r="D20" s="117">
        <v>311544.59263000003</v>
      </c>
      <c r="E20" s="117">
        <v>301918.50806999998</v>
      </c>
      <c r="F20" s="117">
        <v>302854.98151000001</v>
      </c>
      <c r="G20" s="117">
        <v>318631.13915</v>
      </c>
      <c r="H20" s="115"/>
      <c r="I20" s="115"/>
      <c r="J20" s="115"/>
      <c r="K20" s="115"/>
      <c r="L20" s="115"/>
      <c r="M20" s="115"/>
      <c r="N20" s="115"/>
      <c r="O20" s="116">
        <v>1591140.8322600001</v>
      </c>
    </row>
    <row r="21" spans="1:15" ht="14" x14ac:dyDescent="0.3">
      <c r="A21" s="85">
        <v>2023</v>
      </c>
      <c r="B21" s="114" t="s">
        <v>137</v>
      </c>
      <c r="C21" s="115">
        <v>270948.65119</v>
      </c>
      <c r="D21" s="115">
        <v>242539.37667</v>
      </c>
      <c r="E21" s="115">
        <v>306367.79639999999</v>
      </c>
      <c r="F21" s="115">
        <v>274546.70837000001</v>
      </c>
      <c r="G21" s="115">
        <v>310016.05894999998</v>
      </c>
      <c r="H21" s="115">
        <v>289588.08308000001</v>
      </c>
      <c r="I21" s="115">
        <v>299245.19647000002</v>
      </c>
      <c r="J21" s="115">
        <v>293762.87426999997</v>
      </c>
      <c r="K21" s="115">
        <v>294295.36132000003</v>
      </c>
      <c r="L21" s="115">
        <v>291710.90834999998</v>
      </c>
      <c r="M21" s="115">
        <v>306873.24326000002</v>
      </c>
      <c r="N21" s="115">
        <v>305794.31200999999</v>
      </c>
      <c r="O21" s="116">
        <v>3485688.5703400001</v>
      </c>
    </row>
    <row r="22" spans="1:15" ht="14" x14ac:dyDescent="0.3">
      <c r="A22" s="86">
        <v>2024</v>
      </c>
      <c r="B22" s="114" t="s">
        <v>138</v>
      </c>
      <c r="C22" s="117">
        <v>601829.07761000004</v>
      </c>
      <c r="D22" s="117">
        <v>652672.75965000002</v>
      </c>
      <c r="E22" s="117">
        <v>677917.69758000004</v>
      </c>
      <c r="F22" s="117">
        <v>584556.17587000004</v>
      </c>
      <c r="G22" s="117">
        <v>739961.43411999999</v>
      </c>
      <c r="H22" s="115"/>
      <c r="I22" s="115"/>
      <c r="J22" s="115"/>
      <c r="K22" s="115"/>
      <c r="L22" s="115"/>
      <c r="M22" s="115"/>
      <c r="N22" s="115"/>
      <c r="O22" s="116">
        <v>3256937.1448300001</v>
      </c>
    </row>
    <row r="23" spans="1:15" ht="14" x14ac:dyDescent="0.3">
      <c r="A23" s="85">
        <v>2023</v>
      </c>
      <c r="B23" s="114" t="s">
        <v>138</v>
      </c>
      <c r="C23" s="115">
        <v>623130.25471999997</v>
      </c>
      <c r="D23" s="117">
        <v>575585.57432999997</v>
      </c>
      <c r="E23" s="115">
        <v>758490.48866000003</v>
      </c>
      <c r="F23" s="115">
        <v>626701.69383</v>
      </c>
      <c r="G23" s="115">
        <v>729119.11051999999</v>
      </c>
      <c r="H23" s="115">
        <v>664169.18478999997</v>
      </c>
      <c r="I23" s="115">
        <v>606944.22149000003</v>
      </c>
      <c r="J23" s="115">
        <v>677183.93578000006</v>
      </c>
      <c r="K23" s="115">
        <v>679550.40535999998</v>
      </c>
      <c r="L23" s="115">
        <v>676151.96417000005</v>
      </c>
      <c r="M23" s="115">
        <v>686891.28977999999</v>
      </c>
      <c r="N23" s="115">
        <v>674561.95039000001</v>
      </c>
      <c r="O23" s="116">
        <v>7978480.0738199996</v>
      </c>
    </row>
    <row r="24" spans="1:15" ht="14" x14ac:dyDescent="0.3">
      <c r="A24" s="86">
        <v>2024</v>
      </c>
      <c r="B24" s="112" t="s">
        <v>14</v>
      </c>
      <c r="C24" s="118">
        <f>C26+C28+C30+C32+C34+C36+C38+C40+C42+C44+C46+C48+C50+C52+C54+C56</f>
        <v>13616413.140079999</v>
      </c>
      <c r="D24" s="118">
        <f t="shared" ref="D24:O24" si="2">D26+D28+D30+D32+D34+D36+D38+D40+D42+D44+D46+D48+D50+D52+D54+D56</f>
        <v>14887959.324539999</v>
      </c>
      <c r="E24" s="118">
        <f t="shared" si="2"/>
        <v>16212261.27932</v>
      </c>
      <c r="F24" s="118">
        <f t="shared" si="2"/>
        <v>13255095.792779999</v>
      </c>
      <c r="G24" s="118">
        <f t="shared" si="2"/>
        <v>17097358.442370001</v>
      </c>
      <c r="H24" s="118"/>
      <c r="I24" s="118"/>
      <c r="J24" s="118"/>
      <c r="K24" s="118"/>
      <c r="L24" s="118"/>
      <c r="M24" s="118"/>
      <c r="N24" s="118"/>
      <c r="O24" s="118">
        <f t="shared" si="2"/>
        <v>75069087.97908999</v>
      </c>
    </row>
    <row r="25" spans="1:15" ht="14" x14ac:dyDescent="0.3">
      <c r="A25" s="85">
        <v>2023</v>
      </c>
      <c r="B25" s="112" t="s">
        <v>14</v>
      </c>
      <c r="C25" s="118">
        <f>C27+C29+C31+C33+C35+C37+C39+C41+C43+C45+C47+C49+C51+C53+C55+C57</f>
        <v>13607660.190880001</v>
      </c>
      <c r="D25" s="118">
        <f t="shared" ref="D25:O25" si="3">D27+D29+D31+D33+D35+D37+D39+D41+D43+D45+D47+D49+D51+D53+D55+D57</f>
        <v>13455416.606799999</v>
      </c>
      <c r="E25" s="118">
        <f t="shared" si="3"/>
        <v>17174766.089780003</v>
      </c>
      <c r="F25" s="118">
        <f t="shared" si="3"/>
        <v>13784012.87513</v>
      </c>
      <c r="G25" s="118">
        <f t="shared" si="3"/>
        <v>15338949.035499997</v>
      </c>
      <c r="H25" s="118">
        <f t="shared" si="3"/>
        <v>14879479.88809</v>
      </c>
      <c r="I25" s="118">
        <f t="shared" si="3"/>
        <v>13987074.844820002</v>
      </c>
      <c r="J25" s="118">
        <f t="shared" si="3"/>
        <v>15149335.464079995</v>
      </c>
      <c r="K25" s="118">
        <f t="shared" si="3"/>
        <v>15633560.339139998</v>
      </c>
      <c r="L25" s="118">
        <f t="shared" si="3"/>
        <v>15771016.424250001</v>
      </c>
      <c r="M25" s="118">
        <f t="shared" si="3"/>
        <v>16122878.980000002</v>
      </c>
      <c r="N25" s="118">
        <f t="shared" si="3"/>
        <v>15764783.432829997</v>
      </c>
      <c r="O25" s="118">
        <f t="shared" si="3"/>
        <v>180668934.17129996</v>
      </c>
    </row>
    <row r="26" spans="1:15" ht="14" x14ac:dyDescent="0.3">
      <c r="A26" s="86">
        <v>2024</v>
      </c>
      <c r="B26" s="114" t="s">
        <v>139</v>
      </c>
      <c r="C26" s="115">
        <v>784731.93492999999</v>
      </c>
      <c r="D26" s="115">
        <v>810598.90923999995</v>
      </c>
      <c r="E26" s="115">
        <v>816533.75433000003</v>
      </c>
      <c r="F26" s="115">
        <v>699287.76512999996</v>
      </c>
      <c r="G26" s="115">
        <v>865933.16601000004</v>
      </c>
      <c r="H26" s="115"/>
      <c r="I26" s="115"/>
      <c r="J26" s="115"/>
      <c r="K26" s="115"/>
      <c r="L26" s="115"/>
      <c r="M26" s="115"/>
      <c r="N26" s="115"/>
      <c r="O26" s="116">
        <v>3977085.5296399998</v>
      </c>
    </row>
    <row r="27" spans="1:15" ht="14" x14ac:dyDescent="0.3">
      <c r="A27" s="85">
        <v>2023</v>
      </c>
      <c r="B27" s="114" t="s">
        <v>139</v>
      </c>
      <c r="C27" s="115">
        <v>815704.76081000001</v>
      </c>
      <c r="D27" s="115">
        <v>714481.91289000004</v>
      </c>
      <c r="E27" s="115">
        <v>899957.13335999998</v>
      </c>
      <c r="F27" s="115">
        <v>756466.96473000001</v>
      </c>
      <c r="G27" s="115">
        <v>846704.64538999996</v>
      </c>
      <c r="H27" s="115">
        <v>768961.32241000002</v>
      </c>
      <c r="I27" s="115">
        <v>694231.58323999995</v>
      </c>
      <c r="J27" s="115">
        <v>781546.59985999996</v>
      </c>
      <c r="K27" s="115">
        <v>870427.18600999995</v>
      </c>
      <c r="L27" s="115">
        <v>839503.31961000001</v>
      </c>
      <c r="M27" s="115">
        <v>801117.84048000001</v>
      </c>
      <c r="N27" s="115">
        <v>763161.23971999995</v>
      </c>
      <c r="O27" s="116">
        <v>9552264.5085099991</v>
      </c>
    </row>
    <row r="28" spans="1:15" ht="14" x14ac:dyDescent="0.3">
      <c r="A28" s="86">
        <v>2024</v>
      </c>
      <c r="B28" s="114" t="s">
        <v>140</v>
      </c>
      <c r="C28" s="115">
        <v>120317.85189999999</v>
      </c>
      <c r="D28" s="115">
        <v>143004.37542999999</v>
      </c>
      <c r="E28" s="115">
        <v>145843.29389</v>
      </c>
      <c r="F28" s="115">
        <v>105510.11856</v>
      </c>
      <c r="G28" s="115">
        <v>136863.81015</v>
      </c>
      <c r="H28" s="115"/>
      <c r="I28" s="115"/>
      <c r="J28" s="115"/>
      <c r="K28" s="115"/>
      <c r="L28" s="115"/>
      <c r="M28" s="115"/>
      <c r="N28" s="115"/>
      <c r="O28" s="116">
        <v>651539.44993</v>
      </c>
    </row>
    <row r="29" spans="1:15" ht="14" x14ac:dyDescent="0.3">
      <c r="A29" s="85">
        <v>2023</v>
      </c>
      <c r="B29" s="114" t="s">
        <v>140</v>
      </c>
      <c r="C29" s="115">
        <v>177671.04209999999</v>
      </c>
      <c r="D29" s="115">
        <v>171428.40753999999</v>
      </c>
      <c r="E29" s="115">
        <v>219446.72381</v>
      </c>
      <c r="F29" s="115">
        <v>145812.13454</v>
      </c>
      <c r="G29" s="115">
        <v>149196.90948999999</v>
      </c>
      <c r="H29" s="115">
        <v>160182.64859</v>
      </c>
      <c r="I29" s="115">
        <v>134405.81017000001</v>
      </c>
      <c r="J29" s="115">
        <v>167523.91579</v>
      </c>
      <c r="K29" s="115">
        <v>158945.01428</v>
      </c>
      <c r="L29" s="115">
        <v>134581.27085999999</v>
      </c>
      <c r="M29" s="115">
        <v>123849.95336</v>
      </c>
      <c r="N29" s="115">
        <v>115761.02525000001</v>
      </c>
      <c r="O29" s="116">
        <v>1858804.8557800001</v>
      </c>
    </row>
    <row r="30" spans="1:15" s="36" customFormat="1" ht="14" x14ac:dyDescent="0.3">
      <c r="A30" s="86">
        <v>2024</v>
      </c>
      <c r="B30" s="114" t="s">
        <v>141</v>
      </c>
      <c r="C30" s="115">
        <v>238965.0932</v>
      </c>
      <c r="D30" s="115">
        <v>260242.26157999999</v>
      </c>
      <c r="E30" s="115">
        <v>247094.15997000001</v>
      </c>
      <c r="F30" s="115">
        <v>190257.94104999999</v>
      </c>
      <c r="G30" s="115">
        <v>260828.09946999999</v>
      </c>
      <c r="H30" s="115"/>
      <c r="I30" s="115"/>
      <c r="J30" s="115"/>
      <c r="K30" s="115"/>
      <c r="L30" s="115"/>
      <c r="M30" s="115"/>
      <c r="N30" s="115"/>
      <c r="O30" s="116">
        <v>1197387.5552699999</v>
      </c>
    </row>
    <row r="31" spans="1:15" ht="14" x14ac:dyDescent="0.3">
      <c r="A31" s="85">
        <v>2023</v>
      </c>
      <c r="B31" s="114" t="s">
        <v>141</v>
      </c>
      <c r="C31" s="115">
        <v>209097.58167000001</v>
      </c>
      <c r="D31" s="115">
        <v>131054.02546</v>
      </c>
      <c r="E31" s="115">
        <v>262162.33821000002</v>
      </c>
      <c r="F31" s="115">
        <v>216365.99752999999</v>
      </c>
      <c r="G31" s="115">
        <v>233538.61155999999</v>
      </c>
      <c r="H31" s="115">
        <v>225469.65090000001</v>
      </c>
      <c r="I31" s="115">
        <v>187517.20712000001</v>
      </c>
      <c r="J31" s="115">
        <v>233922.87883999999</v>
      </c>
      <c r="K31" s="115">
        <v>255929.77212000001</v>
      </c>
      <c r="L31" s="115">
        <v>274601.19212999998</v>
      </c>
      <c r="M31" s="115">
        <v>266915.23317999998</v>
      </c>
      <c r="N31" s="115">
        <v>255496.77338</v>
      </c>
      <c r="O31" s="116">
        <v>2752071.2620999999</v>
      </c>
    </row>
    <row r="32" spans="1:15" ht="14" x14ac:dyDescent="0.3">
      <c r="A32" s="86">
        <v>2024</v>
      </c>
      <c r="B32" s="114" t="s">
        <v>142</v>
      </c>
      <c r="C32" s="117">
        <v>2361296.9761800002</v>
      </c>
      <c r="D32" s="117">
        <v>2616349.31892</v>
      </c>
      <c r="E32" s="117">
        <v>3068025.1557100001</v>
      </c>
      <c r="F32" s="117">
        <v>2504454.57125</v>
      </c>
      <c r="G32" s="117">
        <v>3032556.1972099999</v>
      </c>
      <c r="H32" s="117"/>
      <c r="I32" s="117"/>
      <c r="J32" s="117"/>
      <c r="K32" s="117"/>
      <c r="L32" s="117"/>
      <c r="M32" s="117"/>
      <c r="N32" s="117"/>
      <c r="O32" s="116">
        <v>13582682.21927</v>
      </c>
    </row>
    <row r="33" spans="1:15" ht="14" x14ac:dyDescent="0.3">
      <c r="A33" s="85">
        <v>2023</v>
      </c>
      <c r="B33" s="114" t="s">
        <v>142</v>
      </c>
      <c r="C33" s="115">
        <v>2300405.3263500002</v>
      </c>
      <c r="D33" s="115">
        <v>2262966.5025800001</v>
      </c>
      <c r="E33" s="115">
        <v>2881669.3517700001</v>
      </c>
      <c r="F33" s="117">
        <v>2382941.2881</v>
      </c>
      <c r="G33" s="117">
        <v>2440280.3053299999</v>
      </c>
      <c r="H33" s="117">
        <v>2385084.0912199998</v>
      </c>
      <c r="I33" s="117">
        <v>2173777.48887</v>
      </c>
      <c r="J33" s="117">
        <v>2660045.7269199998</v>
      </c>
      <c r="K33" s="117">
        <v>2774951.1122699999</v>
      </c>
      <c r="L33" s="117">
        <v>2685818.4246800002</v>
      </c>
      <c r="M33" s="117">
        <v>2850718.2533800001</v>
      </c>
      <c r="N33" s="117">
        <v>2705321.8101900001</v>
      </c>
      <c r="O33" s="116">
        <v>30503979.68166</v>
      </c>
    </row>
    <row r="34" spans="1:15" ht="14" x14ac:dyDescent="0.3">
      <c r="A34" s="86">
        <v>2024</v>
      </c>
      <c r="B34" s="114" t="s">
        <v>143</v>
      </c>
      <c r="C34" s="115">
        <v>1418696.82867</v>
      </c>
      <c r="D34" s="115">
        <v>1499953.2572699999</v>
      </c>
      <c r="E34" s="115">
        <v>1614112.7918799999</v>
      </c>
      <c r="F34" s="115">
        <v>1228718.78379</v>
      </c>
      <c r="G34" s="115">
        <v>1646187.4258300001</v>
      </c>
      <c r="H34" s="115"/>
      <c r="I34" s="115"/>
      <c r="J34" s="115"/>
      <c r="K34" s="115"/>
      <c r="L34" s="115"/>
      <c r="M34" s="115"/>
      <c r="N34" s="115"/>
      <c r="O34" s="116">
        <v>7407669.0874399999</v>
      </c>
    </row>
    <row r="35" spans="1:15" ht="14" x14ac:dyDescent="0.3">
      <c r="A35" s="85">
        <v>2023</v>
      </c>
      <c r="B35" s="114" t="s">
        <v>143</v>
      </c>
      <c r="C35" s="115">
        <v>1623638.1189300001</v>
      </c>
      <c r="D35" s="115">
        <v>1576629.36149</v>
      </c>
      <c r="E35" s="115">
        <v>1989771.20052</v>
      </c>
      <c r="F35" s="115">
        <v>1496651.1668499999</v>
      </c>
      <c r="G35" s="115">
        <v>1647337.03455</v>
      </c>
      <c r="H35" s="115">
        <v>1651364.36472</v>
      </c>
      <c r="I35" s="115">
        <v>1549855.9269000001</v>
      </c>
      <c r="J35" s="115">
        <v>1668259.9572999999</v>
      </c>
      <c r="K35" s="115">
        <v>1669050.0223399999</v>
      </c>
      <c r="L35" s="115">
        <v>1493071.4694699999</v>
      </c>
      <c r="M35" s="115">
        <v>1428770.28287</v>
      </c>
      <c r="N35" s="115">
        <v>1450378.8548300001</v>
      </c>
      <c r="O35" s="116">
        <v>19244777.760770001</v>
      </c>
    </row>
    <row r="36" spans="1:15" ht="14" x14ac:dyDescent="0.3">
      <c r="A36" s="86">
        <v>2024</v>
      </c>
      <c r="B36" s="114" t="s">
        <v>144</v>
      </c>
      <c r="C36" s="115">
        <v>2777152.9445099998</v>
      </c>
      <c r="D36" s="115">
        <v>3128112.3218999999</v>
      </c>
      <c r="E36" s="115">
        <v>3222220.9694099999</v>
      </c>
      <c r="F36" s="115">
        <v>2741089.6548199998</v>
      </c>
      <c r="G36" s="115">
        <v>3216146.6938999998</v>
      </c>
      <c r="H36" s="115"/>
      <c r="I36" s="115"/>
      <c r="J36" s="115"/>
      <c r="K36" s="115"/>
      <c r="L36" s="115"/>
      <c r="M36" s="115"/>
      <c r="N36" s="115"/>
      <c r="O36" s="116">
        <v>15084722.58454</v>
      </c>
    </row>
    <row r="37" spans="1:15" ht="14" x14ac:dyDescent="0.3">
      <c r="A37" s="85">
        <v>2023</v>
      </c>
      <c r="B37" s="114" t="s">
        <v>144</v>
      </c>
      <c r="C37" s="115">
        <v>2711692.4749500002</v>
      </c>
      <c r="D37" s="115">
        <v>2610306.6373399999</v>
      </c>
      <c r="E37" s="115">
        <v>3284629.86993</v>
      </c>
      <c r="F37" s="115">
        <v>2690023.9138199999</v>
      </c>
      <c r="G37" s="115">
        <v>3025830.7464700001</v>
      </c>
      <c r="H37" s="115">
        <v>2985684.47566</v>
      </c>
      <c r="I37" s="115">
        <v>2722766.4316599998</v>
      </c>
      <c r="J37" s="115">
        <v>2725317.7049099999</v>
      </c>
      <c r="K37" s="115">
        <v>2818530.5940200002</v>
      </c>
      <c r="L37" s="115">
        <v>3078095.5390400002</v>
      </c>
      <c r="M37" s="115">
        <v>3167093.9237500001</v>
      </c>
      <c r="N37" s="115">
        <v>3170858.5626699999</v>
      </c>
      <c r="O37" s="116">
        <v>34990830.874219999</v>
      </c>
    </row>
    <row r="38" spans="1:15" ht="14" x14ac:dyDescent="0.3">
      <c r="A38" s="86">
        <v>2024</v>
      </c>
      <c r="B38" s="114" t="s">
        <v>145</v>
      </c>
      <c r="C38" s="115">
        <v>167284.17989999999</v>
      </c>
      <c r="D38" s="115">
        <v>141289.65002</v>
      </c>
      <c r="E38" s="115">
        <v>143321.45757999999</v>
      </c>
      <c r="F38" s="115">
        <v>80867.331659999996</v>
      </c>
      <c r="G38" s="115">
        <v>168326.64162000001</v>
      </c>
      <c r="H38" s="115"/>
      <c r="I38" s="115"/>
      <c r="J38" s="115"/>
      <c r="K38" s="115"/>
      <c r="L38" s="115"/>
      <c r="M38" s="115"/>
      <c r="N38" s="115"/>
      <c r="O38" s="116">
        <v>701089.26078000001</v>
      </c>
    </row>
    <row r="39" spans="1:15" ht="14" x14ac:dyDescent="0.3">
      <c r="A39" s="85">
        <v>2023</v>
      </c>
      <c r="B39" s="114" t="s">
        <v>145</v>
      </c>
      <c r="C39" s="115">
        <v>20511.080989999999</v>
      </c>
      <c r="D39" s="115">
        <v>48988.009310000001</v>
      </c>
      <c r="E39" s="115">
        <v>108585.76742</v>
      </c>
      <c r="F39" s="115">
        <v>107987.69313</v>
      </c>
      <c r="G39" s="115">
        <v>203809.47146</v>
      </c>
      <c r="H39" s="115">
        <v>185343.29347</v>
      </c>
      <c r="I39" s="115">
        <v>202576.08718999999</v>
      </c>
      <c r="J39" s="115">
        <v>304348.46383999998</v>
      </c>
      <c r="K39" s="115">
        <v>179322.18877000001</v>
      </c>
      <c r="L39" s="115">
        <v>96963.818669999993</v>
      </c>
      <c r="M39" s="115">
        <v>259258.75424000001</v>
      </c>
      <c r="N39" s="115">
        <v>222202.09070999999</v>
      </c>
      <c r="O39" s="116">
        <v>1939896.7191999999</v>
      </c>
    </row>
    <row r="40" spans="1:15" ht="14" x14ac:dyDescent="0.3">
      <c r="A40" s="86">
        <v>2024</v>
      </c>
      <c r="B40" s="114" t="s">
        <v>146</v>
      </c>
      <c r="C40" s="115">
        <v>1208756.8459999999</v>
      </c>
      <c r="D40" s="115">
        <v>1287340.57541</v>
      </c>
      <c r="E40" s="115">
        <v>1463672.20062</v>
      </c>
      <c r="F40" s="115">
        <v>1196738.7964300001</v>
      </c>
      <c r="G40" s="115">
        <v>1499126.74554</v>
      </c>
      <c r="H40" s="115"/>
      <c r="I40" s="115"/>
      <c r="J40" s="115"/>
      <c r="K40" s="115"/>
      <c r="L40" s="115"/>
      <c r="M40" s="115"/>
      <c r="N40" s="115"/>
      <c r="O40" s="116">
        <v>6655635.1639999999</v>
      </c>
    </row>
    <row r="41" spans="1:15" ht="14" x14ac:dyDescent="0.3">
      <c r="A41" s="85">
        <v>2023</v>
      </c>
      <c r="B41" s="114" t="s">
        <v>146</v>
      </c>
      <c r="C41" s="115">
        <v>1173368.7399299999</v>
      </c>
      <c r="D41" s="115">
        <v>1303073.8951099999</v>
      </c>
      <c r="E41" s="115">
        <v>1511106.9441800001</v>
      </c>
      <c r="F41" s="115">
        <v>1216084.5846899999</v>
      </c>
      <c r="G41" s="115">
        <v>1379703.2011800001</v>
      </c>
      <c r="H41" s="115">
        <v>1337226.47003</v>
      </c>
      <c r="I41" s="115">
        <v>1262268.70848</v>
      </c>
      <c r="J41" s="115">
        <v>1397621.0065599999</v>
      </c>
      <c r="K41" s="115">
        <v>1397080.85497</v>
      </c>
      <c r="L41" s="115">
        <v>1409270.3876100001</v>
      </c>
      <c r="M41" s="115">
        <v>1384236.3529300001</v>
      </c>
      <c r="N41" s="115">
        <v>1431801.98918</v>
      </c>
      <c r="O41" s="116">
        <v>16202843.134849999</v>
      </c>
    </row>
    <row r="42" spans="1:15" ht="14" x14ac:dyDescent="0.3">
      <c r="A42" s="86">
        <v>2024</v>
      </c>
      <c r="B42" s="114" t="s">
        <v>147</v>
      </c>
      <c r="C42" s="115">
        <v>823720.08556000004</v>
      </c>
      <c r="D42" s="115">
        <v>910564.09973999998</v>
      </c>
      <c r="E42" s="115">
        <v>1027388.97321</v>
      </c>
      <c r="F42" s="115">
        <v>847003.10881000001</v>
      </c>
      <c r="G42" s="115">
        <v>1068839.03981</v>
      </c>
      <c r="H42" s="115"/>
      <c r="I42" s="115"/>
      <c r="J42" s="115"/>
      <c r="K42" s="115"/>
      <c r="L42" s="115"/>
      <c r="M42" s="115"/>
      <c r="N42" s="115"/>
      <c r="O42" s="116">
        <v>4677515.3071299996</v>
      </c>
    </row>
    <row r="43" spans="1:15" ht="14" x14ac:dyDescent="0.3">
      <c r="A43" s="85">
        <v>2023</v>
      </c>
      <c r="B43" s="114" t="s">
        <v>147</v>
      </c>
      <c r="C43" s="115">
        <v>841061.11589000002</v>
      </c>
      <c r="D43" s="115">
        <v>847873.13615999999</v>
      </c>
      <c r="E43" s="115">
        <v>1050018.5858400001</v>
      </c>
      <c r="F43" s="115">
        <v>882561.09407999995</v>
      </c>
      <c r="G43" s="115">
        <v>922002.52339999995</v>
      </c>
      <c r="H43" s="115">
        <v>975657.32883000001</v>
      </c>
      <c r="I43" s="115">
        <v>831349.74184999999</v>
      </c>
      <c r="J43" s="115">
        <v>972052.97317999997</v>
      </c>
      <c r="K43" s="115">
        <v>1005483.24313</v>
      </c>
      <c r="L43" s="115">
        <v>995164.59141999995</v>
      </c>
      <c r="M43" s="115">
        <v>1016314.13462</v>
      </c>
      <c r="N43" s="115">
        <v>990543.84253999998</v>
      </c>
      <c r="O43" s="116">
        <v>11330082.310939999</v>
      </c>
    </row>
    <row r="44" spans="1:15" ht="14" x14ac:dyDescent="0.3">
      <c r="A44" s="86">
        <v>2024</v>
      </c>
      <c r="B44" s="114" t="s">
        <v>148</v>
      </c>
      <c r="C44" s="115">
        <v>938983.04298999999</v>
      </c>
      <c r="D44" s="115">
        <v>984004.94510999997</v>
      </c>
      <c r="E44" s="115">
        <v>1080137.0540199999</v>
      </c>
      <c r="F44" s="115">
        <v>918282.60013000004</v>
      </c>
      <c r="G44" s="115">
        <v>1209199.54284</v>
      </c>
      <c r="H44" s="115"/>
      <c r="I44" s="115"/>
      <c r="J44" s="115"/>
      <c r="K44" s="115"/>
      <c r="L44" s="115"/>
      <c r="M44" s="115"/>
      <c r="N44" s="115"/>
      <c r="O44" s="116">
        <v>5130607.1850899998</v>
      </c>
    </row>
    <row r="45" spans="1:15" ht="14" x14ac:dyDescent="0.3">
      <c r="A45" s="85">
        <v>2023</v>
      </c>
      <c r="B45" s="114" t="s">
        <v>148</v>
      </c>
      <c r="C45" s="115">
        <v>1050029.5323600001</v>
      </c>
      <c r="D45" s="115">
        <v>1000632.4177399999</v>
      </c>
      <c r="E45" s="115">
        <v>1224109.4595699999</v>
      </c>
      <c r="F45" s="115">
        <v>997149.58348000003</v>
      </c>
      <c r="G45" s="115">
        <v>1142773.9772300001</v>
      </c>
      <c r="H45" s="115">
        <v>1088772.3809499999</v>
      </c>
      <c r="I45" s="115">
        <v>987752.17200000002</v>
      </c>
      <c r="J45" s="115">
        <v>1064730.78244</v>
      </c>
      <c r="K45" s="115">
        <v>1015957.19333</v>
      </c>
      <c r="L45" s="115">
        <v>970195.93515000003</v>
      </c>
      <c r="M45" s="115">
        <v>974807.90344000002</v>
      </c>
      <c r="N45" s="115">
        <v>949320.62664000003</v>
      </c>
      <c r="O45" s="116">
        <v>12466231.964330001</v>
      </c>
    </row>
    <row r="46" spans="1:15" ht="14" x14ac:dyDescent="0.3">
      <c r="A46" s="86">
        <v>2024</v>
      </c>
      <c r="B46" s="114" t="s">
        <v>149</v>
      </c>
      <c r="C46" s="115">
        <v>1113739.3388499999</v>
      </c>
      <c r="D46" s="115">
        <v>1375530.5126400001</v>
      </c>
      <c r="E46" s="115">
        <v>1468211.06385</v>
      </c>
      <c r="F46" s="115">
        <v>1202435.3261299999</v>
      </c>
      <c r="G46" s="115">
        <v>1465653.8407999999</v>
      </c>
      <c r="H46" s="115"/>
      <c r="I46" s="115"/>
      <c r="J46" s="115"/>
      <c r="K46" s="115"/>
      <c r="L46" s="115"/>
      <c r="M46" s="115"/>
      <c r="N46" s="115"/>
      <c r="O46" s="116">
        <v>6625570.0822700001</v>
      </c>
    </row>
    <row r="47" spans="1:15" ht="14" x14ac:dyDescent="0.3">
      <c r="A47" s="85">
        <v>2023</v>
      </c>
      <c r="B47" s="114" t="s">
        <v>149</v>
      </c>
      <c r="C47" s="115">
        <v>1105693.3939499999</v>
      </c>
      <c r="D47" s="115">
        <v>1056019.7089499999</v>
      </c>
      <c r="E47" s="115">
        <v>1388509.60445</v>
      </c>
      <c r="F47" s="115">
        <v>1063435.7192800001</v>
      </c>
      <c r="G47" s="115">
        <v>1249228.7747</v>
      </c>
      <c r="H47" s="115">
        <v>1314429.0674399999</v>
      </c>
      <c r="I47" s="115">
        <v>1145888.21206</v>
      </c>
      <c r="J47" s="115">
        <v>1338819.0747</v>
      </c>
      <c r="K47" s="115">
        <v>1372092.0693399999</v>
      </c>
      <c r="L47" s="115">
        <v>1315243.26391</v>
      </c>
      <c r="M47" s="115">
        <v>1162628.94306</v>
      </c>
      <c r="N47" s="115">
        <v>1347521.5808900001</v>
      </c>
      <c r="O47" s="116">
        <v>14859509.412730001</v>
      </c>
    </row>
    <row r="48" spans="1:15" ht="14" x14ac:dyDescent="0.3">
      <c r="A48" s="86">
        <v>2024</v>
      </c>
      <c r="B48" s="114" t="s">
        <v>150</v>
      </c>
      <c r="C48" s="115">
        <v>325032.33379</v>
      </c>
      <c r="D48" s="115">
        <v>352319.58851999999</v>
      </c>
      <c r="E48" s="115">
        <v>389053.51598999999</v>
      </c>
      <c r="F48" s="115">
        <v>338745.73504</v>
      </c>
      <c r="G48" s="115">
        <v>424593.1776</v>
      </c>
      <c r="H48" s="115"/>
      <c r="I48" s="115"/>
      <c r="J48" s="115"/>
      <c r="K48" s="115"/>
      <c r="L48" s="115"/>
      <c r="M48" s="115"/>
      <c r="N48" s="115"/>
      <c r="O48" s="116">
        <v>1829744.35094</v>
      </c>
    </row>
    <row r="49" spans="1:15" ht="14" x14ac:dyDescent="0.3">
      <c r="A49" s="85">
        <v>2023</v>
      </c>
      <c r="B49" s="114" t="s">
        <v>150</v>
      </c>
      <c r="C49" s="115">
        <v>360451.10638999997</v>
      </c>
      <c r="D49" s="115">
        <v>354058.61192</v>
      </c>
      <c r="E49" s="115">
        <v>438196.80982999998</v>
      </c>
      <c r="F49" s="115">
        <v>373566.96041</v>
      </c>
      <c r="G49" s="115">
        <v>450029.71503000002</v>
      </c>
      <c r="H49" s="115">
        <v>411994.45650999999</v>
      </c>
      <c r="I49" s="115">
        <v>371785.77756000002</v>
      </c>
      <c r="J49" s="115">
        <v>395201.73572</v>
      </c>
      <c r="K49" s="115">
        <v>382599.11609000002</v>
      </c>
      <c r="L49" s="115">
        <v>363964.01906000002</v>
      </c>
      <c r="M49" s="115">
        <v>345072.92265999998</v>
      </c>
      <c r="N49" s="115">
        <v>352048.05966000003</v>
      </c>
      <c r="O49" s="116">
        <v>4598969.2908399999</v>
      </c>
    </row>
    <row r="50" spans="1:15" ht="14" x14ac:dyDescent="0.3">
      <c r="A50" s="86">
        <v>2024</v>
      </c>
      <c r="B50" s="114" t="s">
        <v>151</v>
      </c>
      <c r="C50" s="115">
        <v>458695.95714999997</v>
      </c>
      <c r="D50" s="115">
        <v>481472.65866000002</v>
      </c>
      <c r="E50" s="115">
        <v>532673.59719</v>
      </c>
      <c r="F50" s="115">
        <v>342465.11593999999</v>
      </c>
      <c r="G50" s="115">
        <v>575242.84372</v>
      </c>
      <c r="H50" s="115"/>
      <c r="I50" s="115"/>
      <c r="J50" s="115"/>
      <c r="K50" s="115"/>
      <c r="L50" s="115"/>
      <c r="M50" s="115"/>
      <c r="N50" s="115"/>
      <c r="O50" s="116">
        <v>2390550.1726600002</v>
      </c>
    </row>
    <row r="51" spans="1:15" ht="14" x14ac:dyDescent="0.3">
      <c r="A51" s="85">
        <v>2023</v>
      </c>
      <c r="B51" s="114" t="s">
        <v>151</v>
      </c>
      <c r="C51" s="115">
        <v>414228.29746999999</v>
      </c>
      <c r="D51" s="115">
        <v>525055.56492999999</v>
      </c>
      <c r="E51" s="115">
        <v>737409.49800999998</v>
      </c>
      <c r="F51" s="115">
        <v>477350.15331000002</v>
      </c>
      <c r="G51" s="115">
        <v>461385.96178999997</v>
      </c>
      <c r="H51" s="115">
        <v>440293.05599999998</v>
      </c>
      <c r="I51" s="115">
        <v>496791.71883000003</v>
      </c>
      <c r="J51" s="115">
        <v>463347.62471</v>
      </c>
      <c r="K51" s="115">
        <v>698186.25008999999</v>
      </c>
      <c r="L51" s="115">
        <v>994079.42072000005</v>
      </c>
      <c r="M51" s="115">
        <v>1254439.9386700001</v>
      </c>
      <c r="N51" s="115">
        <v>694537.17312000005</v>
      </c>
      <c r="O51" s="116">
        <v>7657104.6576500004</v>
      </c>
    </row>
    <row r="52" spans="1:15" ht="14" x14ac:dyDescent="0.3">
      <c r="A52" s="86">
        <v>2024</v>
      </c>
      <c r="B52" s="114" t="s">
        <v>152</v>
      </c>
      <c r="C52" s="115">
        <v>330243.85982999997</v>
      </c>
      <c r="D52" s="115">
        <v>299897.03843999997</v>
      </c>
      <c r="E52" s="115">
        <v>358223.83899000002</v>
      </c>
      <c r="F52" s="115">
        <v>350390.68027999997</v>
      </c>
      <c r="G52" s="115">
        <v>876046.12699000002</v>
      </c>
      <c r="H52" s="115"/>
      <c r="I52" s="115"/>
      <c r="J52" s="115"/>
      <c r="K52" s="115"/>
      <c r="L52" s="115"/>
      <c r="M52" s="115"/>
      <c r="N52" s="115"/>
      <c r="O52" s="116">
        <v>2214801.5445300001</v>
      </c>
    </row>
    <row r="53" spans="1:15" ht="14" x14ac:dyDescent="0.3">
      <c r="A53" s="85">
        <v>2023</v>
      </c>
      <c r="B53" s="114" t="s">
        <v>152</v>
      </c>
      <c r="C53" s="115">
        <v>278884.94871000003</v>
      </c>
      <c r="D53" s="115">
        <v>287103.78064000001</v>
      </c>
      <c r="E53" s="115">
        <v>505697.54947999999</v>
      </c>
      <c r="F53" s="115">
        <v>417251.88355999999</v>
      </c>
      <c r="G53" s="115">
        <v>549892.26480999996</v>
      </c>
      <c r="H53" s="115">
        <v>332633.21338999999</v>
      </c>
      <c r="I53" s="115">
        <v>657172.97959999996</v>
      </c>
      <c r="J53" s="115">
        <v>375762.79655000003</v>
      </c>
      <c r="K53" s="115">
        <v>430282.38802000001</v>
      </c>
      <c r="L53" s="115">
        <v>509977.41152000002</v>
      </c>
      <c r="M53" s="115">
        <v>481780.40470999997</v>
      </c>
      <c r="N53" s="115">
        <v>718800.87997000001</v>
      </c>
      <c r="O53" s="116">
        <v>5545240.5009599999</v>
      </c>
    </row>
    <row r="54" spans="1:15" ht="14" x14ac:dyDescent="0.3">
      <c r="A54" s="86">
        <v>2024</v>
      </c>
      <c r="B54" s="114" t="s">
        <v>153</v>
      </c>
      <c r="C54" s="115">
        <v>548795.86661999999</v>
      </c>
      <c r="D54" s="115">
        <v>597279.81166000001</v>
      </c>
      <c r="E54" s="115">
        <v>635749.45267999999</v>
      </c>
      <c r="F54" s="115">
        <v>508848.26376</v>
      </c>
      <c r="G54" s="115">
        <v>651815.09088000003</v>
      </c>
      <c r="H54" s="115"/>
      <c r="I54" s="115"/>
      <c r="J54" s="115"/>
      <c r="K54" s="115"/>
      <c r="L54" s="115"/>
      <c r="M54" s="115"/>
      <c r="N54" s="115"/>
      <c r="O54" s="116">
        <v>2942488.4855999998</v>
      </c>
    </row>
    <row r="55" spans="1:15" ht="14" x14ac:dyDescent="0.3">
      <c r="A55" s="85">
        <v>2023</v>
      </c>
      <c r="B55" s="114" t="s">
        <v>153</v>
      </c>
      <c r="C55" s="115">
        <v>525222.67038000003</v>
      </c>
      <c r="D55" s="115">
        <v>565744.63474000001</v>
      </c>
      <c r="E55" s="115">
        <v>673495.25340000005</v>
      </c>
      <c r="F55" s="115">
        <v>560363.73762000003</v>
      </c>
      <c r="G55" s="115">
        <v>637234.89310999995</v>
      </c>
      <c r="H55" s="115">
        <v>616384.06796999997</v>
      </c>
      <c r="I55" s="115">
        <v>568934.99928999995</v>
      </c>
      <c r="J55" s="115">
        <v>600834.22276000003</v>
      </c>
      <c r="K55" s="115">
        <v>604723.33435999998</v>
      </c>
      <c r="L55" s="115">
        <v>610486.36040000001</v>
      </c>
      <c r="M55" s="115">
        <v>605874.13864999998</v>
      </c>
      <c r="N55" s="115">
        <v>597028.92408000003</v>
      </c>
      <c r="O55" s="116">
        <v>7166327.2367599998</v>
      </c>
    </row>
    <row r="56" spans="1:15" ht="14" x14ac:dyDescent="0.3">
      <c r="A56" s="86">
        <v>2024</v>
      </c>
      <c r="B56" s="114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6">
        <f t="shared" ref="O56:O57" si="4">SUM(C56:N56)</f>
        <v>0</v>
      </c>
    </row>
    <row r="57" spans="1:15" ht="14" x14ac:dyDescent="0.3">
      <c r="A57" s="85">
        <v>2023</v>
      </c>
      <c r="B57" s="114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6">
        <f t="shared" si="4"/>
        <v>0</v>
      </c>
    </row>
    <row r="58" spans="1:15" ht="14" x14ac:dyDescent="0.3">
      <c r="A58" s="86">
        <v>2024</v>
      </c>
      <c r="B58" s="112" t="s">
        <v>30</v>
      </c>
      <c r="C58" s="118">
        <f>C60</f>
        <v>445697.98076000001</v>
      </c>
      <c r="D58" s="118">
        <f t="shared" ref="D58:O58" si="5">D60</f>
        <v>452078.87689999997</v>
      </c>
      <c r="E58" s="118">
        <f t="shared" si="5"/>
        <v>499731.07504999998</v>
      </c>
      <c r="F58" s="118">
        <f t="shared" si="5"/>
        <v>466910.21522000001</v>
      </c>
      <c r="G58" s="118">
        <f t="shared" si="5"/>
        <v>546385.51994999999</v>
      </c>
      <c r="H58" s="118"/>
      <c r="I58" s="118"/>
      <c r="J58" s="118"/>
      <c r="K58" s="118"/>
      <c r="L58" s="118"/>
      <c r="M58" s="118"/>
      <c r="N58" s="118"/>
      <c r="O58" s="118">
        <f t="shared" si="5"/>
        <v>2410803.6678800001</v>
      </c>
    </row>
    <row r="59" spans="1:15" ht="14" x14ac:dyDescent="0.3">
      <c r="A59" s="85">
        <v>2023</v>
      </c>
      <c r="B59" s="112" t="s">
        <v>30</v>
      </c>
      <c r="C59" s="118">
        <f>C61</f>
        <v>441308.16873999999</v>
      </c>
      <c r="D59" s="118">
        <f t="shared" ref="D59:O59" si="6">D61</f>
        <v>397254.84522000002</v>
      </c>
      <c r="E59" s="118">
        <f t="shared" si="6"/>
        <v>478536.44981999998</v>
      </c>
      <c r="F59" s="118">
        <f t="shared" si="6"/>
        <v>467161.27383999998</v>
      </c>
      <c r="G59" s="118">
        <f t="shared" si="6"/>
        <v>546211.81027999998</v>
      </c>
      <c r="H59" s="118">
        <f t="shared" si="6"/>
        <v>482339.12163000001</v>
      </c>
      <c r="I59" s="118">
        <f t="shared" si="6"/>
        <v>462881.67216000002</v>
      </c>
      <c r="J59" s="118">
        <f t="shared" si="6"/>
        <v>495645.61102000001</v>
      </c>
      <c r="K59" s="118">
        <f t="shared" si="6"/>
        <v>487056.12173999997</v>
      </c>
      <c r="L59" s="118">
        <f t="shared" si="6"/>
        <v>498694.43229999999</v>
      </c>
      <c r="M59" s="118">
        <f t="shared" si="6"/>
        <v>480905.57419000001</v>
      </c>
      <c r="N59" s="118">
        <f t="shared" si="6"/>
        <v>506669.28986000002</v>
      </c>
      <c r="O59" s="118">
        <f t="shared" si="6"/>
        <v>5744664.3707999997</v>
      </c>
    </row>
    <row r="60" spans="1:15" ht="14" x14ac:dyDescent="0.3">
      <c r="A60" s="86">
        <v>2024</v>
      </c>
      <c r="B60" s="114" t="s">
        <v>154</v>
      </c>
      <c r="C60" s="115">
        <v>445697.98076000001</v>
      </c>
      <c r="D60" s="115">
        <v>452078.87689999997</v>
      </c>
      <c r="E60" s="115">
        <v>499731.07504999998</v>
      </c>
      <c r="F60" s="115">
        <v>466910.21522000001</v>
      </c>
      <c r="G60" s="115">
        <v>546385.51994999999</v>
      </c>
      <c r="H60" s="115"/>
      <c r="I60" s="115"/>
      <c r="J60" s="115"/>
      <c r="K60" s="115"/>
      <c r="L60" s="115"/>
      <c r="M60" s="115"/>
      <c r="N60" s="115"/>
      <c r="O60" s="116">
        <v>2410803.6678800001</v>
      </c>
    </row>
    <row r="61" spans="1:15" ht="14.5" thickBot="1" x14ac:dyDescent="0.35">
      <c r="A61" s="85">
        <v>2023</v>
      </c>
      <c r="B61" s="114" t="s">
        <v>154</v>
      </c>
      <c r="C61" s="115">
        <v>441308.16873999999</v>
      </c>
      <c r="D61" s="115">
        <v>397254.84522000002</v>
      </c>
      <c r="E61" s="115">
        <v>478536.44981999998</v>
      </c>
      <c r="F61" s="115">
        <v>467161.27383999998</v>
      </c>
      <c r="G61" s="115">
        <v>546211.81027999998</v>
      </c>
      <c r="H61" s="115">
        <v>482339.12163000001</v>
      </c>
      <c r="I61" s="115">
        <v>462881.67216000002</v>
      </c>
      <c r="J61" s="115">
        <v>495645.61102000001</v>
      </c>
      <c r="K61" s="115">
        <v>487056.12173999997</v>
      </c>
      <c r="L61" s="115">
        <v>498694.43229999999</v>
      </c>
      <c r="M61" s="115">
        <v>480905.57419000001</v>
      </c>
      <c r="N61" s="115">
        <v>506669.28986000002</v>
      </c>
      <c r="O61" s="116">
        <v>5744664.3707999997</v>
      </c>
    </row>
    <row r="62" spans="1:15" s="32" customFormat="1" ht="15" customHeight="1" thickBot="1" x14ac:dyDescent="0.3">
      <c r="A62" s="119">
        <v>2002</v>
      </c>
      <c r="B62" s="120" t="s">
        <v>39</v>
      </c>
      <c r="C62" s="121">
        <v>2607319.6609999998</v>
      </c>
      <c r="D62" s="121">
        <v>2383772.9539999999</v>
      </c>
      <c r="E62" s="121">
        <v>2918943.5210000002</v>
      </c>
      <c r="F62" s="121">
        <v>2742857.9219999998</v>
      </c>
      <c r="G62" s="121">
        <v>3000325.2429999998</v>
      </c>
      <c r="H62" s="121">
        <v>2770693.8810000001</v>
      </c>
      <c r="I62" s="121">
        <v>3103851.8620000002</v>
      </c>
      <c r="J62" s="121">
        <v>2975888.9739999999</v>
      </c>
      <c r="K62" s="121">
        <v>3218206.861</v>
      </c>
      <c r="L62" s="121">
        <v>3501128.02</v>
      </c>
      <c r="M62" s="121">
        <v>3593604.8960000002</v>
      </c>
      <c r="N62" s="121">
        <v>3242495.2340000002</v>
      </c>
      <c r="O62" s="122">
        <f>SUM(C62:N62)</f>
        <v>36059089.028999999</v>
      </c>
    </row>
    <row r="63" spans="1:15" s="32" customFormat="1" ht="15" customHeight="1" thickBot="1" x14ac:dyDescent="0.3">
      <c r="A63" s="119">
        <v>2003</v>
      </c>
      <c r="B63" s="120" t="s">
        <v>39</v>
      </c>
      <c r="C63" s="121">
        <v>3533705.5819999999</v>
      </c>
      <c r="D63" s="121">
        <v>2923460.39</v>
      </c>
      <c r="E63" s="121">
        <v>3908255.9909999999</v>
      </c>
      <c r="F63" s="121">
        <v>3662183.449</v>
      </c>
      <c r="G63" s="121">
        <v>3860471.3</v>
      </c>
      <c r="H63" s="121">
        <v>3796113.5219999999</v>
      </c>
      <c r="I63" s="121">
        <v>4236114.2640000004</v>
      </c>
      <c r="J63" s="121">
        <v>3828726.17</v>
      </c>
      <c r="K63" s="121">
        <v>4114677.523</v>
      </c>
      <c r="L63" s="121">
        <v>4824388.2589999996</v>
      </c>
      <c r="M63" s="121">
        <v>3969697.4580000001</v>
      </c>
      <c r="N63" s="121">
        <v>4595042.3940000003</v>
      </c>
      <c r="O63" s="122">
        <f t="shared" ref="O63:O81" si="7">SUM(C63:N63)</f>
        <v>47252836.302000001</v>
      </c>
    </row>
    <row r="64" spans="1:15" s="32" customFormat="1" ht="15" customHeight="1" thickBot="1" x14ac:dyDescent="0.3">
      <c r="A64" s="119">
        <v>2004</v>
      </c>
      <c r="B64" s="120" t="s">
        <v>39</v>
      </c>
      <c r="C64" s="121">
        <v>4619660.84</v>
      </c>
      <c r="D64" s="121">
        <v>3664503.0430000001</v>
      </c>
      <c r="E64" s="121">
        <v>5218042.1770000001</v>
      </c>
      <c r="F64" s="121">
        <v>5072462.9939999999</v>
      </c>
      <c r="G64" s="121">
        <v>5170061.6050000004</v>
      </c>
      <c r="H64" s="121">
        <v>5284383.2860000003</v>
      </c>
      <c r="I64" s="121">
        <v>5632138.7980000004</v>
      </c>
      <c r="J64" s="121">
        <v>4707491.284</v>
      </c>
      <c r="K64" s="121">
        <v>5656283.5209999997</v>
      </c>
      <c r="L64" s="121">
        <v>5867342.1210000003</v>
      </c>
      <c r="M64" s="121">
        <v>5733908.9759999998</v>
      </c>
      <c r="N64" s="121">
        <v>6540874.1749999998</v>
      </c>
      <c r="O64" s="122">
        <f t="shared" si="7"/>
        <v>63167152.819999993</v>
      </c>
    </row>
    <row r="65" spans="1:15" s="32" customFormat="1" ht="15" customHeight="1" thickBot="1" x14ac:dyDescent="0.3">
      <c r="A65" s="119">
        <v>2005</v>
      </c>
      <c r="B65" s="120" t="s">
        <v>39</v>
      </c>
      <c r="C65" s="121">
        <v>4997279.7240000004</v>
      </c>
      <c r="D65" s="121">
        <v>5651741.2520000003</v>
      </c>
      <c r="E65" s="121">
        <v>6591859.2180000003</v>
      </c>
      <c r="F65" s="121">
        <v>6128131.8779999996</v>
      </c>
      <c r="G65" s="121">
        <v>5977226.2170000002</v>
      </c>
      <c r="H65" s="121">
        <v>6038534.3669999996</v>
      </c>
      <c r="I65" s="121">
        <v>5763466.3530000001</v>
      </c>
      <c r="J65" s="121">
        <v>5552867.2120000003</v>
      </c>
      <c r="K65" s="121">
        <v>6814268.9409999996</v>
      </c>
      <c r="L65" s="121">
        <v>6772178.5690000001</v>
      </c>
      <c r="M65" s="121">
        <v>5942575.7819999997</v>
      </c>
      <c r="N65" s="121">
        <v>7246278.6299999999</v>
      </c>
      <c r="O65" s="122">
        <f t="shared" si="7"/>
        <v>73476408.142999992</v>
      </c>
    </row>
    <row r="66" spans="1:15" s="32" customFormat="1" ht="15" customHeight="1" thickBot="1" x14ac:dyDescent="0.3">
      <c r="A66" s="119">
        <v>2006</v>
      </c>
      <c r="B66" s="120" t="s">
        <v>39</v>
      </c>
      <c r="C66" s="121">
        <v>5133048.8810000001</v>
      </c>
      <c r="D66" s="121">
        <v>6058251.2790000001</v>
      </c>
      <c r="E66" s="121">
        <v>7411101.659</v>
      </c>
      <c r="F66" s="121">
        <v>6456090.2609999999</v>
      </c>
      <c r="G66" s="121">
        <v>7041543.2470000004</v>
      </c>
      <c r="H66" s="121">
        <v>7815434.6220000004</v>
      </c>
      <c r="I66" s="121">
        <v>7067411.4790000003</v>
      </c>
      <c r="J66" s="121">
        <v>6811202.4100000001</v>
      </c>
      <c r="K66" s="121">
        <v>7606551.0949999997</v>
      </c>
      <c r="L66" s="121">
        <v>6888812.5489999996</v>
      </c>
      <c r="M66" s="121">
        <v>8641474.5559999999</v>
      </c>
      <c r="N66" s="121">
        <v>8603753.4800000004</v>
      </c>
      <c r="O66" s="122">
        <f t="shared" si="7"/>
        <v>85534675.517999992</v>
      </c>
    </row>
    <row r="67" spans="1:15" s="32" customFormat="1" ht="15" customHeight="1" thickBot="1" x14ac:dyDescent="0.3">
      <c r="A67" s="119">
        <v>2007</v>
      </c>
      <c r="B67" s="120" t="s">
        <v>39</v>
      </c>
      <c r="C67" s="121">
        <v>6564559.7929999996</v>
      </c>
      <c r="D67" s="121">
        <v>7656951.608</v>
      </c>
      <c r="E67" s="121">
        <v>8957851.6209999993</v>
      </c>
      <c r="F67" s="121">
        <v>8313312.0049999999</v>
      </c>
      <c r="G67" s="121">
        <v>9147620.0419999994</v>
      </c>
      <c r="H67" s="121">
        <v>8980247.4370000008</v>
      </c>
      <c r="I67" s="121">
        <v>8937741.591</v>
      </c>
      <c r="J67" s="121">
        <v>8736689.0920000002</v>
      </c>
      <c r="K67" s="121">
        <v>9038743.8959999997</v>
      </c>
      <c r="L67" s="121">
        <v>9895216.6219999995</v>
      </c>
      <c r="M67" s="121">
        <v>11318798.220000001</v>
      </c>
      <c r="N67" s="121">
        <v>9724017.977</v>
      </c>
      <c r="O67" s="122">
        <f t="shared" si="7"/>
        <v>107271749.90399998</v>
      </c>
    </row>
    <row r="68" spans="1:15" s="32" customFormat="1" ht="15" customHeight="1" thickBot="1" x14ac:dyDescent="0.3">
      <c r="A68" s="119">
        <v>2008</v>
      </c>
      <c r="B68" s="120" t="s">
        <v>39</v>
      </c>
      <c r="C68" s="121">
        <v>10632207.040999999</v>
      </c>
      <c r="D68" s="121">
        <v>11077899.119999999</v>
      </c>
      <c r="E68" s="121">
        <v>11428587.233999999</v>
      </c>
      <c r="F68" s="121">
        <v>11363963.503</v>
      </c>
      <c r="G68" s="121">
        <v>12477968.699999999</v>
      </c>
      <c r="H68" s="121">
        <v>11770634.384</v>
      </c>
      <c r="I68" s="121">
        <v>12595426.863</v>
      </c>
      <c r="J68" s="121">
        <v>11046830.085999999</v>
      </c>
      <c r="K68" s="121">
        <v>12793148.034</v>
      </c>
      <c r="L68" s="121">
        <v>9722708.7899999991</v>
      </c>
      <c r="M68" s="121">
        <v>9395872.8969999999</v>
      </c>
      <c r="N68" s="121">
        <v>7721948.9740000004</v>
      </c>
      <c r="O68" s="122">
        <f t="shared" si="7"/>
        <v>132027195.626</v>
      </c>
    </row>
    <row r="69" spans="1:15" s="32" customFormat="1" ht="15" customHeight="1" thickBot="1" x14ac:dyDescent="0.3">
      <c r="A69" s="119">
        <v>2009</v>
      </c>
      <c r="B69" s="120" t="s">
        <v>39</v>
      </c>
      <c r="C69" s="121">
        <v>7884493.5240000002</v>
      </c>
      <c r="D69" s="121">
        <v>8435115.8340000007</v>
      </c>
      <c r="E69" s="121">
        <v>8155485.0810000002</v>
      </c>
      <c r="F69" s="121">
        <v>7561696.2829999998</v>
      </c>
      <c r="G69" s="121">
        <v>7346407.5279999999</v>
      </c>
      <c r="H69" s="121">
        <v>8329692.7829999998</v>
      </c>
      <c r="I69" s="121">
        <v>9055733.6710000001</v>
      </c>
      <c r="J69" s="121">
        <v>7839908.8420000002</v>
      </c>
      <c r="K69" s="121">
        <v>8480708.3870000001</v>
      </c>
      <c r="L69" s="121">
        <v>10095768.029999999</v>
      </c>
      <c r="M69" s="121">
        <v>8903010.773</v>
      </c>
      <c r="N69" s="121">
        <v>10054591.867000001</v>
      </c>
      <c r="O69" s="122">
        <f t="shared" si="7"/>
        <v>102142612.603</v>
      </c>
    </row>
    <row r="70" spans="1:15" s="32" customFormat="1" ht="15" customHeight="1" thickBot="1" x14ac:dyDescent="0.3">
      <c r="A70" s="119">
        <v>2010</v>
      </c>
      <c r="B70" s="120" t="s">
        <v>39</v>
      </c>
      <c r="C70" s="121">
        <v>7828748.0580000002</v>
      </c>
      <c r="D70" s="121">
        <v>8263237.8140000002</v>
      </c>
      <c r="E70" s="121">
        <v>9886488.1710000001</v>
      </c>
      <c r="F70" s="121">
        <v>9396006.6539999992</v>
      </c>
      <c r="G70" s="121">
        <v>9799958.1170000006</v>
      </c>
      <c r="H70" s="121">
        <v>9542907.6439999994</v>
      </c>
      <c r="I70" s="121">
        <v>9564682.5449999999</v>
      </c>
      <c r="J70" s="121">
        <v>8523451.9729999993</v>
      </c>
      <c r="K70" s="121">
        <v>8909230.5209999997</v>
      </c>
      <c r="L70" s="121">
        <v>10963586.27</v>
      </c>
      <c r="M70" s="121">
        <v>9382369.7180000003</v>
      </c>
      <c r="N70" s="121">
        <v>11822551.698999999</v>
      </c>
      <c r="O70" s="122">
        <f t="shared" si="7"/>
        <v>113883219.18399999</v>
      </c>
    </row>
    <row r="71" spans="1:15" s="32" customFormat="1" ht="15" customHeight="1" thickBot="1" x14ac:dyDescent="0.3">
      <c r="A71" s="119">
        <v>2011</v>
      </c>
      <c r="B71" s="120" t="s">
        <v>39</v>
      </c>
      <c r="C71" s="121">
        <v>9551084.6390000004</v>
      </c>
      <c r="D71" s="121">
        <v>10059126.307</v>
      </c>
      <c r="E71" s="121">
        <v>11811085.16</v>
      </c>
      <c r="F71" s="121">
        <v>11873269.447000001</v>
      </c>
      <c r="G71" s="121">
        <v>10943364.372</v>
      </c>
      <c r="H71" s="121">
        <v>11349953.558</v>
      </c>
      <c r="I71" s="121">
        <v>11860004.271</v>
      </c>
      <c r="J71" s="121">
        <v>11245124.657</v>
      </c>
      <c r="K71" s="121">
        <v>10750626.098999999</v>
      </c>
      <c r="L71" s="121">
        <v>11907219.297</v>
      </c>
      <c r="M71" s="121">
        <v>11078524.743000001</v>
      </c>
      <c r="N71" s="121">
        <v>12477486.279999999</v>
      </c>
      <c r="O71" s="122">
        <f t="shared" si="7"/>
        <v>134906868.83000001</v>
      </c>
    </row>
    <row r="72" spans="1:15" ht="13" thickBot="1" x14ac:dyDescent="0.3">
      <c r="A72" s="119">
        <v>2012</v>
      </c>
      <c r="B72" s="120" t="s">
        <v>39</v>
      </c>
      <c r="C72" s="121">
        <v>10348187.165999999</v>
      </c>
      <c r="D72" s="121">
        <v>11748000.124</v>
      </c>
      <c r="E72" s="121">
        <v>13208572.977</v>
      </c>
      <c r="F72" s="121">
        <v>12630226.718</v>
      </c>
      <c r="G72" s="121">
        <v>13131530.960999999</v>
      </c>
      <c r="H72" s="121">
        <v>13231198.687999999</v>
      </c>
      <c r="I72" s="121">
        <v>12830675.307</v>
      </c>
      <c r="J72" s="121">
        <v>12831394.572000001</v>
      </c>
      <c r="K72" s="121">
        <v>12952651.721999999</v>
      </c>
      <c r="L72" s="121">
        <v>13190769.654999999</v>
      </c>
      <c r="M72" s="121">
        <v>13753052.493000001</v>
      </c>
      <c r="N72" s="121">
        <v>12605476.173</v>
      </c>
      <c r="O72" s="122">
        <f t="shared" si="7"/>
        <v>152461736.55599999</v>
      </c>
    </row>
    <row r="73" spans="1:15" ht="13" thickBot="1" x14ac:dyDescent="0.3">
      <c r="A73" s="119">
        <v>2013</v>
      </c>
      <c r="B73" s="120" t="s">
        <v>39</v>
      </c>
      <c r="C73" s="121">
        <v>11481521.079</v>
      </c>
      <c r="D73" s="121">
        <v>12385690.909</v>
      </c>
      <c r="E73" s="121">
        <v>13122058.141000001</v>
      </c>
      <c r="F73" s="121">
        <v>12468202.903000001</v>
      </c>
      <c r="G73" s="121">
        <v>13277209.017000001</v>
      </c>
      <c r="H73" s="121">
        <v>12399973.961999999</v>
      </c>
      <c r="I73" s="121">
        <v>13059519.685000001</v>
      </c>
      <c r="J73" s="121">
        <v>11118300.903000001</v>
      </c>
      <c r="K73" s="121">
        <v>13060371.039000001</v>
      </c>
      <c r="L73" s="121">
        <v>12053704.638</v>
      </c>
      <c r="M73" s="121">
        <v>14201227.351</v>
      </c>
      <c r="N73" s="121">
        <v>13174857.460000001</v>
      </c>
      <c r="O73" s="122">
        <f t="shared" si="7"/>
        <v>151802637.08700001</v>
      </c>
    </row>
    <row r="74" spans="1:15" ht="13" thickBot="1" x14ac:dyDescent="0.3">
      <c r="A74" s="119">
        <v>2014</v>
      </c>
      <c r="B74" s="120" t="s">
        <v>39</v>
      </c>
      <c r="C74" s="121">
        <v>12399761.948000001</v>
      </c>
      <c r="D74" s="121">
        <v>13053292.493000001</v>
      </c>
      <c r="E74" s="121">
        <v>14680110.779999999</v>
      </c>
      <c r="F74" s="121">
        <v>13371185.664000001</v>
      </c>
      <c r="G74" s="121">
        <v>13681906.159</v>
      </c>
      <c r="H74" s="121">
        <v>12880924.245999999</v>
      </c>
      <c r="I74" s="121">
        <v>13344776.958000001</v>
      </c>
      <c r="J74" s="121">
        <v>11386828.925000001</v>
      </c>
      <c r="K74" s="121">
        <v>13583120.905999999</v>
      </c>
      <c r="L74" s="121">
        <v>12891630.102</v>
      </c>
      <c r="M74" s="121">
        <v>13067348.107000001</v>
      </c>
      <c r="N74" s="121">
        <v>13269271.402000001</v>
      </c>
      <c r="O74" s="122">
        <f t="shared" si="7"/>
        <v>157610157.69</v>
      </c>
    </row>
    <row r="75" spans="1:15" ht="13" thickBot="1" x14ac:dyDescent="0.3">
      <c r="A75" s="119">
        <v>2015</v>
      </c>
      <c r="B75" s="120" t="s">
        <v>39</v>
      </c>
      <c r="C75" s="121">
        <v>12301766.75</v>
      </c>
      <c r="D75" s="121">
        <v>12231860.140000001</v>
      </c>
      <c r="E75" s="121">
        <v>12519910.437999999</v>
      </c>
      <c r="F75" s="121">
        <v>13349346.866</v>
      </c>
      <c r="G75" s="121">
        <v>11080385.127</v>
      </c>
      <c r="H75" s="121">
        <v>11949647.085999999</v>
      </c>
      <c r="I75" s="121">
        <v>11129358.973999999</v>
      </c>
      <c r="J75" s="121">
        <v>11022045.344000001</v>
      </c>
      <c r="K75" s="121">
        <v>11581703.842</v>
      </c>
      <c r="L75" s="121">
        <v>13240039.088</v>
      </c>
      <c r="M75" s="121">
        <v>11681989.013</v>
      </c>
      <c r="N75" s="121">
        <v>11750818.76</v>
      </c>
      <c r="O75" s="122">
        <f t="shared" si="7"/>
        <v>143838871.428</v>
      </c>
    </row>
    <row r="76" spans="1:15" ht="13" thickBot="1" x14ac:dyDescent="0.3">
      <c r="A76" s="119">
        <v>2016</v>
      </c>
      <c r="B76" s="120" t="s">
        <v>39</v>
      </c>
      <c r="C76" s="121">
        <v>9546115.4000000004</v>
      </c>
      <c r="D76" s="121">
        <v>12366388.057</v>
      </c>
      <c r="E76" s="121">
        <v>12757672.093</v>
      </c>
      <c r="F76" s="121">
        <v>11950497.685000001</v>
      </c>
      <c r="G76" s="121">
        <v>12098611.067</v>
      </c>
      <c r="H76" s="121">
        <v>12864154.060000001</v>
      </c>
      <c r="I76" s="121">
        <v>9850124.8719999995</v>
      </c>
      <c r="J76" s="121">
        <v>11830762.82</v>
      </c>
      <c r="K76" s="121">
        <v>10901638.452</v>
      </c>
      <c r="L76" s="121">
        <v>12796159.91</v>
      </c>
      <c r="M76" s="121">
        <v>12786936.247</v>
      </c>
      <c r="N76" s="121">
        <v>12780523.145</v>
      </c>
      <c r="O76" s="122">
        <f t="shared" si="7"/>
        <v>142529583.80799997</v>
      </c>
    </row>
    <row r="77" spans="1:15" ht="13" thickBot="1" x14ac:dyDescent="0.3">
      <c r="A77" s="119">
        <v>2017</v>
      </c>
      <c r="B77" s="120" t="s">
        <v>39</v>
      </c>
      <c r="C77" s="121">
        <v>11247585.677000133</v>
      </c>
      <c r="D77" s="121">
        <v>12089908.933999483</v>
      </c>
      <c r="E77" s="121">
        <v>14470814.05899963</v>
      </c>
      <c r="F77" s="121">
        <v>12859938.790999187</v>
      </c>
      <c r="G77" s="121">
        <v>13582079.73099998</v>
      </c>
      <c r="H77" s="121">
        <v>13125306.943999315</v>
      </c>
      <c r="I77" s="121">
        <v>12612074.05599888</v>
      </c>
      <c r="J77" s="121">
        <v>13248462.990000026</v>
      </c>
      <c r="K77" s="121">
        <v>11810080.804999635</v>
      </c>
      <c r="L77" s="121">
        <v>13912699.49399944</v>
      </c>
      <c r="M77" s="121">
        <v>14188323.115998682</v>
      </c>
      <c r="N77" s="121">
        <v>13845665.816998869</v>
      </c>
      <c r="O77" s="122">
        <f t="shared" si="7"/>
        <v>156992940.41399324</v>
      </c>
    </row>
    <row r="78" spans="1:15" ht="13" thickBot="1" x14ac:dyDescent="0.3">
      <c r="A78" s="119">
        <v>2018</v>
      </c>
      <c r="B78" s="120" t="s">
        <v>39</v>
      </c>
      <c r="C78" s="121">
        <v>13080096.762</v>
      </c>
      <c r="D78" s="121">
        <v>13827132.654999999</v>
      </c>
      <c r="E78" s="121">
        <v>16338253.918</v>
      </c>
      <c r="F78" s="121">
        <v>14530822.873</v>
      </c>
      <c r="G78" s="121">
        <v>15166648.044</v>
      </c>
      <c r="H78" s="121">
        <v>13657091.159</v>
      </c>
      <c r="I78" s="121">
        <v>14771360.698000001</v>
      </c>
      <c r="J78" s="121">
        <v>12926754.198999999</v>
      </c>
      <c r="K78" s="121">
        <v>15247368.846000001</v>
      </c>
      <c r="L78" s="121">
        <v>16590652.49</v>
      </c>
      <c r="M78" s="121">
        <v>16386878.392999999</v>
      </c>
      <c r="N78" s="121">
        <v>14645696.251</v>
      </c>
      <c r="O78" s="122">
        <f t="shared" si="7"/>
        <v>177168756.28799999</v>
      </c>
    </row>
    <row r="79" spans="1:15" ht="13" thickBot="1" x14ac:dyDescent="0.3">
      <c r="A79" s="119">
        <v>2019</v>
      </c>
      <c r="B79" s="120" t="s">
        <v>39</v>
      </c>
      <c r="C79" s="121">
        <v>13874826.012</v>
      </c>
      <c r="D79" s="121">
        <v>14323043.041999999</v>
      </c>
      <c r="E79" s="121">
        <v>16335862.397</v>
      </c>
      <c r="F79" s="121">
        <v>15340619.824999999</v>
      </c>
      <c r="G79" s="121">
        <v>16855105.096999999</v>
      </c>
      <c r="H79" s="121">
        <v>11634653.880999999</v>
      </c>
      <c r="I79" s="121">
        <v>15932004.723999999</v>
      </c>
      <c r="J79" s="121">
        <v>13222876.222999999</v>
      </c>
      <c r="K79" s="121">
        <v>15273579.960999999</v>
      </c>
      <c r="L79" s="121">
        <v>16410781.68</v>
      </c>
      <c r="M79" s="121">
        <v>16242650.391000001</v>
      </c>
      <c r="N79" s="121">
        <v>15386718.469000001</v>
      </c>
      <c r="O79" s="121">
        <f t="shared" si="7"/>
        <v>180832721.70199999</v>
      </c>
    </row>
    <row r="80" spans="1:15" ht="13" thickBot="1" x14ac:dyDescent="0.3">
      <c r="A80" s="119">
        <v>2020</v>
      </c>
      <c r="B80" s="120" t="s">
        <v>39</v>
      </c>
      <c r="C80" s="121">
        <v>14701346.982000001</v>
      </c>
      <c r="D80" s="121">
        <v>14608289.785</v>
      </c>
      <c r="E80" s="121">
        <v>13353075.963</v>
      </c>
      <c r="F80" s="121">
        <v>8978290.7589999996</v>
      </c>
      <c r="G80" s="121">
        <v>9957512.1809999999</v>
      </c>
      <c r="H80" s="121">
        <v>13460251.822000001</v>
      </c>
      <c r="I80" s="121">
        <v>14890653.468</v>
      </c>
      <c r="J80" s="121">
        <v>12456453.472999999</v>
      </c>
      <c r="K80" s="121">
        <v>15990797.705</v>
      </c>
      <c r="L80" s="121">
        <v>17315266.203000002</v>
      </c>
      <c r="M80" s="121">
        <v>16088682.231000001</v>
      </c>
      <c r="N80" s="121">
        <v>17837134.738000002</v>
      </c>
      <c r="O80" s="121">
        <f t="shared" si="7"/>
        <v>169637755.31000003</v>
      </c>
    </row>
    <row r="81" spans="1:15" ht="13" thickBot="1" x14ac:dyDescent="0.3">
      <c r="A81" s="119">
        <v>2021</v>
      </c>
      <c r="B81" s="120" t="s">
        <v>39</v>
      </c>
      <c r="C81" s="121">
        <v>15306487.643915899</v>
      </c>
      <c r="D81" s="121">
        <v>15777151.373676499</v>
      </c>
      <c r="E81" s="121">
        <v>18125533.345878098</v>
      </c>
      <c r="F81" s="121">
        <v>18106582.520971801</v>
      </c>
      <c r="G81" s="121">
        <v>18587253.5966384</v>
      </c>
      <c r="H81" s="121">
        <v>19036800.670268498</v>
      </c>
      <c r="I81" s="121">
        <v>19020902.292177301</v>
      </c>
      <c r="J81" s="121">
        <v>18681996.8976386</v>
      </c>
      <c r="K81" s="121">
        <v>19984264.497713201</v>
      </c>
      <c r="L81" s="121">
        <v>21100833.1277362</v>
      </c>
      <c r="M81" s="121">
        <v>20749365.9948617</v>
      </c>
      <c r="N81" s="121">
        <v>21316881.481321499</v>
      </c>
      <c r="O81" s="121">
        <f t="shared" si="7"/>
        <v>225794053.44279772</v>
      </c>
    </row>
    <row r="82" spans="1:15" ht="13" thickBot="1" x14ac:dyDescent="0.3">
      <c r="A82" s="119">
        <v>2022</v>
      </c>
      <c r="B82" s="120" t="s">
        <v>39</v>
      </c>
      <c r="C82" s="121">
        <v>17553745.067000002</v>
      </c>
      <c r="D82" s="121">
        <v>19904331.120000001</v>
      </c>
      <c r="E82" s="121">
        <v>22609642.478</v>
      </c>
      <c r="F82" s="121">
        <v>23330991.125</v>
      </c>
      <c r="G82" s="121">
        <v>18931811.633000001</v>
      </c>
      <c r="H82" s="121">
        <v>23359482.375999998</v>
      </c>
      <c r="I82" s="121">
        <v>18536547.530999999</v>
      </c>
      <c r="J82" s="121">
        <v>21275849.662</v>
      </c>
      <c r="K82" s="121">
        <v>22596774.302000001</v>
      </c>
      <c r="L82" s="121">
        <v>21300785.131999999</v>
      </c>
      <c r="M82" s="121">
        <v>21871038.612</v>
      </c>
      <c r="N82" s="121">
        <v>22898748.625</v>
      </c>
      <c r="O82" s="121">
        <f t="shared" ref="O82" si="8">SUM(C82:N82)</f>
        <v>254169747.66300002</v>
      </c>
    </row>
    <row r="83" spans="1:15" ht="13" thickBot="1" x14ac:dyDescent="0.3">
      <c r="A83" s="119">
        <v>2023</v>
      </c>
      <c r="B83" s="120" t="s">
        <v>39</v>
      </c>
      <c r="C83" s="121">
        <v>19311174</v>
      </c>
      <c r="D83" s="121">
        <v>18557847</v>
      </c>
      <c r="E83" s="121">
        <v>23547638</v>
      </c>
      <c r="F83" s="121">
        <v>19244788</v>
      </c>
      <c r="G83" s="121">
        <v>21620844</v>
      </c>
      <c r="H83" s="121">
        <v>20761897</v>
      </c>
      <c r="I83" s="121">
        <v>19761993</v>
      </c>
      <c r="J83" s="121">
        <v>21544220</v>
      </c>
      <c r="K83" s="121">
        <v>22401578</v>
      </c>
      <c r="L83" s="121">
        <v>22782836</v>
      </c>
      <c r="M83" s="121">
        <v>22940912</v>
      </c>
      <c r="N83" s="121">
        <v>22944814</v>
      </c>
      <c r="O83" s="121">
        <f t="shared" ref="O83" si="9">SUM(C83:N83)</f>
        <v>255420541</v>
      </c>
    </row>
    <row r="84" spans="1:15" ht="13" thickBot="1" x14ac:dyDescent="0.3">
      <c r="A84" s="119">
        <v>2024</v>
      </c>
      <c r="B84" s="120" t="s">
        <v>39</v>
      </c>
      <c r="C84" s="121">
        <v>19957698</v>
      </c>
      <c r="D84" s="121">
        <v>21070442</v>
      </c>
      <c r="E84" s="121">
        <v>22556048</v>
      </c>
      <c r="F84" s="121">
        <v>19254488</v>
      </c>
      <c r="G84" s="136">
        <v>24075157.083000001</v>
      </c>
      <c r="H84" s="121"/>
      <c r="I84" s="121"/>
      <c r="J84" s="121"/>
      <c r="K84" s="121"/>
      <c r="L84" s="121"/>
      <c r="M84" s="121"/>
      <c r="N84" s="121"/>
      <c r="O84" s="121">
        <f t="shared" ref="O84" si="10">SUM(C84:N84)</f>
        <v>106913833.083</v>
      </c>
    </row>
  </sheetData>
  <autoFilter ref="A1:O84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>
      <selection activeCell="A93" sqref="A93"/>
    </sheetView>
  </sheetViews>
  <sheetFormatPr defaultColWidth="9.08984375" defaultRowHeight="12.5" x14ac:dyDescent="0.25"/>
  <cols>
    <col min="1" max="1" width="29.08984375" customWidth="1"/>
    <col min="2" max="2" width="20" style="35" customWidth="1"/>
    <col min="3" max="3" width="17.54296875" style="35" customWidth="1"/>
    <col min="4" max="4" width="9.36328125" bestFit="1" customWidth="1"/>
  </cols>
  <sheetData>
    <row r="2" spans="1:4" ht="24.65" customHeight="1" x14ac:dyDescent="0.4">
      <c r="A2" s="151" t="s">
        <v>61</v>
      </c>
      <c r="B2" s="151"/>
      <c r="C2" s="151"/>
      <c r="D2" s="151"/>
    </row>
    <row r="3" spans="1:4" ht="15.5" x14ac:dyDescent="0.35">
      <c r="A3" s="150" t="s">
        <v>62</v>
      </c>
      <c r="B3" s="150"/>
      <c r="C3" s="150"/>
      <c r="D3" s="150"/>
    </row>
    <row r="4" spans="1:4" x14ac:dyDescent="0.25">
      <c r="A4" s="123"/>
      <c r="B4" s="124"/>
      <c r="C4" s="124"/>
      <c r="D4" s="123"/>
    </row>
    <row r="5" spans="1:4" ht="13" x14ac:dyDescent="0.3">
      <c r="A5" s="125" t="s">
        <v>63</v>
      </c>
      <c r="B5" s="126" t="s">
        <v>155</v>
      </c>
      <c r="C5" s="126" t="s">
        <v>156</v>
      </c>
      <c r="D5" s="127" t="s">
        <v>64</v>
      </c>
    </row>
    <row r="6" spans="1:4" x14ac:dyDescent="0.25">
      <c r="A6" s="128" t="s">
        <v>157</v>
      </c>
      <c r="B6" s="129">
        <v>119.66652000000001</v>
      </c>
      <c r="C6" s="129">
        <v>7275.2076800000004</v>
      </c>
      <c r="D6" s="135">
        <f t="shared" ref="D6:D15" si="0">(C6-B6)/B6</f>
        <v>59.795681866573879</v>
      </c>
    </row>
    <row r="7" spans="1:4" x14ac:dyDescent="0.25">
      <c r="A7" s="128" t="s">
        <v>158</v>
      </c>
      <c r="B7" s="129">
        <v>258.33920000000001</v>
      </c>
      <c r="C7" s="129">
        <v>8921.2508500000004</v>
      </c>
      <c r="D7" s="135">
        <f t="shared" si="0"/>
        <v>33.533090022729809</v>
      </c>
    </row>
    <row r="8" spans="1:4" x14ac:dyDescent="0.25">
      <c r="A8" s="128" t="s">
        <v>159</v>
      </c>
      <c r="B8" s="129">
        <v>2061.0146800000002</v>
      </c>
      <c r="C8" s="129">
        <v>55453.389150000003</v>
      </c>
      <c r="D8" s="135">
        <f t="shared" si="0"/>
        <v>25.905868108615316</v>
      </c>
    </row>
    <row r="9" spans="1:4" x14ac:dyDescent="0.25">
      <c r="A9" s="128" t="s">
        <v>160</v>
      </c>
      <c r="B9" s="129">
        <v>1.4238900000000001</v>
      </c>
      <c r="C9" s="129">
        <v>27.553820000000002</v>
      </c>
      <c r="D9" s="135">
        <f t="shared" si="0"/>
        <v>18.351087513782666</v>
      </c>
    </row>
    <row r="10" spans="1:4" x14ac:dyDescent="0.25">
      <c r="A10" s="128" t="s">
        <v>161</v>
      </c>
      <c r="B10" s="129">
        <v>28430.60554</v>
      </c>
      <c r="C10" s="129">
        <v>340182.73676</v>
      </c>
      <c r="D10" s="135">
        <f t="shared" si="0"/>
        <v>10.965370779084713</v>
      </c>
    </row>
    <row r="11" spans="1:4" x14ac:dyDescent="0.25">
      <c r="A11" s="128" t="s">
        <v>162</v>
      </c>
      <c r="B11" s="129">
        <v>0.27511000000000002</v>
      </c>
      <c r="C11" s="129">
        <v>2.1559200000000001</v>
      </c>
      <c r="D11" s="135">
        <f t="shared" si="0"/>
        <v>6.8365744611246413</v>
      </c>
    </row>
    <row r="12" spans="1:4" x14ac:dyDescent="0.25">
      <c r="A12" s="128" t="s">
        <v>163</v>
      </c>
      <c r="B12" s="129">
        <v>806.72901000000002</v>
      </c>
      <c r="C12" s="129">
        <v>4657.5408600000001</v>
      </c>
      <c r="D12" s="135">
        <f t="shared" si="0"/>
        <v>4.773364788257707</v>
      </c>
    </row>
    <row r="13" spans="1:4" x14ac:dyDescent="0.25">
      <c r="A13" s="128" t="s">
        <v>164</v>
      </c>
      <c r="B13" s="129">
        <v>2875.4796700000002</v>
      </c>
      <c r="C13" s="129">
        <v>15760.61247</v>
      </c>
      <c r="D13" s="135">
        <f t="shared" si="0"/>
        <v>4.4810376976165509</v>
      </c>
    </row>
    <row r="14" spans="1:4" x14ac:dyDescent="0.25">
      <c r="A14" s="128" t="s">
        <v>165</v>
      </c>
      <c r="B14" s="129">
        <v>1048.1268700000001</v>
      </c>
      <c r="C14" s="129">
        <v>5303.3046400000003</v>
      </c>
      <c r="D14" s="135">
        <f t="shared" si="0"/>
        <v>4.0597926565893685</v>
      </c>
    </row>
    <row r="15" spans="1:4" x14ac:dyDescent="0.25">
      <c r="A15" s="128" t="s">
        <v>166</v>
      </c>
      <c r="B15" s="129">
        <v>74.294659999999993</v>
      </c>
      <c r="C15" s="129">
        <v>375.41034000000002</v>
      </c>
      <c r="D15" s="135">
        <f t="shared" si="0"/>
        <v>4.0529922338967568</v>
      </c>
    </row>
    <row r="16" spans="1:4" x14ac:dyDescent="0.25">
      <c r="A16" s="130"/>
      <c r="B16" s="124"/>
      <c r="C16" s="124"/>
      <c r="D16" s="131"/>
    </row>
    <row r="17" spans="1:4" x14ac:dyDescent="0.25">
      <c r="A17" s="132"/>
      <c r="B17" s="124"/>
      <c r="C17" s="124"/>
      <c r="D17" s="123"/>
    </row>
    <row r="18" spans="1:4" ht="19" x14ac:dyDescent="0.4">
      <c r="A18" s="151" t="s">
        <v>65</v>
      </c>
      <c r="B18" s="151"/>
      <c r="C18" s="151"/>
      <c r="D18" s="151"/>
    </row>
    <row r="19" spans="1:4" ht="15.5" x14ac:dyDescent="0.35">
      <c r="A19" s="150" t="s">
        <v>66</v>
      </c>
      <c r="B19" s="150"/>
      <c r="C19" s="150"/>
      <c r="D19" s="150"/>
    </row>
    <row r="20" spans="1:4" ht="13" x14ac:dyDescent="0.3">
      <c r="A20" s="133"/>
      <c r="B20" s="124"/>
      <c r="C20" s="124"/>
      <c r="D20" s="123"/>
    </row>
    <row r="21" spans="1:4" ht="13" x14ac:dyDescent="0.3">
      <c r="A21" s="125" t="s">
        <v>63</v>
      </c>
      <c r="B21" s="126" t="s">
        <v>155</v>
      </c>
      <c r="C21" s="126" t="s">
        <v>156</v>
      </c>
      <c r="D21" s="127" t="s">
        <v>64</v>
      </c>
    </row>
    <row r="22" spans="1:4" x14ac:dyDescent="0.25">
      <c r="A22" s="128" t="s">
        <v>167</v>
      </c>
      <c r="B22" s="129">
        <v>1594707.0859900001</v>
      </c>
      <c r="C22" s="129">
        <v>1711281.1991900001</v>
      </c>
      <c r="D22" s="135">
        <f t="shared" ref="D22:D31" si="1">(C22-B22)/B22</f>
        <v>7.3100642885543077E-2</v>
      </c>
    </row>
    <row r="23" spans="1:4" x14ac:dyDescent="0.25">
      <c r="A23" s="128" t="s">
        <v>168</v>
      </c>
      <c r="B23" s="129">
        <v>1103348.60145</v>
      </c>
      <c r="C23" s="129">
        <v>1242146.656</v>
      </c>
      <c r="D23" s="135">
        <f t="shared" si="1"/>
        <v>0.12579710017993789</v>
      </c>
    </row>
    <row r="24" spans="1:4" x14ac:dyDescent="0.25">
      <c r="A24" s="128" t="s">
        <v>169</v>
      </c>
      <c r="B24" s="129">
        <v>975934.23014999996</v>
      </c>
      <c r="C24" s="129">
        <v>1112921.19108</v>
      </c>
      <c r="D24" s="135">
        <f t="shared" si="1"/>
        <v>0.14036495154898432</v>
      </c>
    </row>
    <row r="25" spans="1:4" x14ac:dyDescent="0.25">
      <c r="A25" s="128" t="s">
        <v>170</v>
      </c>
      <c r="B25" s="129">
        <v>894381.74300999998</v>
      </c>
      <c r="C25" s="129">
        <v>1061027.17814</v>
      </c>
      <c r="D25" s="135">
        <f t="shared" si="1"/>
        <v>0.18632472815149667</v>
      </c>
    </row>
    <row r="26" spans="1:4" x14ac:dyDescent="0.25">
      <c r="A26" s="128" t="s">
        <v>171</v>
      </c>
      <c r="B26" s="129">
        <v>873707.32114000001</v>
      </c>
      <c r="C26" s="129">
        <v>966766.86792999995</v>
      </c>
      <c r="D26" s="135">
        <f t="shared" si="1"/>
        <v>0.10651112167467849</v>
      </c>
    </row>
    <row r="27" spans="1:4" x14ac:dyDescent="0.25">
      <c r="A27" s="128" t="s">
        <v>172</v>
      </c>
      <c r="B27" s="129">
        <v>813278.24121999997</v>
      </c>
      <c r="C27" s="129">
        <v>947841.07553999999</v>
      </c>
      <c r="D27" s="135">
        <f t="shared" si="1"/>
        <v>0.16545731522110085</v>
      </c>
    </row>
    <row r="28" spans="1:4" x14ac:dyDescent="0.25">
      <c r="A28" s="128" t="s">
        <v>173</v>
      </c>
      <c r="B28" s="129">
        <v>872899.28598000004</v>
      </c>
      <c r="C28" s="129">
        <v>888462.05206999998</v>
      </c>
      <c r="D28" s="135">
        <f t="shared" si="1"/>
        <v>1.7828822110362578E-2</v>
      </c>
    </row>
    <row r="29" spans="1:4" x14ac:dyDescent="0.25">
      <c r="A29" s="128" t="s">
        <v>174</v>
      </c>
      <c r="B29" s="129">
        <v>552513.59542999999</v>
      </c>
      <c r="C29" s="129">
        <v>758457.50875000004</v>
      </c>
      <c r="D29" s="135">
        <f t="shared" si="1"/>
        <v>0.37273999232493432</v>
      </c>
    </row>
    <row r="30" spans="1:4" x14ac:dyDescent="0.25">
      <c r="A30" s="128" t="s">
        <v>175</v>
      </c>
      <c r="B30" s="129">
        <v>804811.71227000002</v>
      </c>
      <c r="C30" s="129">
        <v>715653.98357000004</v>
      </c>
      <c r="D30" s="135">
        <f t="shared" si="1"/>
        <v>-0.1107808538826149</v>
      </c>
    </row>
    <row r="31" spans="1:4" x14ac:dyDescent="0.25">
      <c r="A31" s="128" t="s">
        <v>176</v>
      </c>
      <c r="B31" s="129">
        <v>629015.42529000004</v>
      </c>
      <c r="C31" s="129">
        <v>693509.36447999999</v>
      </c>
      <c r="D31" s="135">
        <f t="shared" si="1"/>
        <v>0.10253157012845239</v>
      </c>
    </row>
    <row r="32" spans="1:4" x14ac:dyDescent="0.25">
      <c r="A32" s="123"/>
      <c r="B32" s="124"/>
      <c r="C32" s="124"/>
      <c r="D32" s="123"/>
    </row>
    <row r="33" spans="1:4" ht="19" x14ac:dyDescent="0.4">
      <c r="A33" s="151" t="s">
        <v>67</v>
      </c>
      <c r="B33" s="151"/>
      <c r="C33" s="151"/>
      <c r="D33" s="151"/>
    </row>
    <row r="34" spans="1:4" ht="15.5" x14ac:dyDescent="0.35">
      <c r="A34" s="150" t="s">
        <v>71</v>
      </c>
      <c r="B34" s="150"/>
      <c r="C34" s="150"/>
      <c r="D34" s="150"/>
    </row>
    <row r="35" spans="1:4" x14ac:dyDescent="0.25">
      <c r="A35" s="123"/>
      <c r="B35" s="124"/>
      <c r="C35" s="124"/>
      <c r="D35" s="123"/>
    </row>
    <row r="36" spans="1:4" ht="13" x14ac:dyDescent="0.3">
      <c r="A36" s="125" t="s">
        <v>69</v>
      </c>
      <c r="B36" s="126" t="s">
        <v>155</v>
      </c>
      <c r="C36" s="126" t="s">
        <v>156</v>
      </c>
      <c r="D36" s="127" t="s">
        <v>64</v>
      </c>
    </row>
    <row r="37" spans="1:4" x14ac:dyDescent="0.25">
      <c r="A37" s="128" t="s">
        <v>133</v>
      </c>
      <c r="B37" s="129">
        <v>142783.85787000001</v>
      </c>
      <c r="C37" s="129">
        <v>235282.48798000001</v>
      </c>
      <c r="D37" s="135">
        <f t="shared" ref="D37:D46" si="2">(C37-B37)/B37</f>
        <v>0.64782274053847844</v>
      </c>
    </row>
    <row r="38" spans="1:4" x14ac:dyDescent="0.25">
      <c r="A38" s="128" t="s">
        <v>152</v>
      </c>
      <c r="B38" s="129">
        <v>549892.26480999996</v>
      </c>
      <c r="C38" s="129">
        <v>876046.12699000002</v>
      </c>
      <c r="D38" s="135">
        <f t="shared" si="2"/>
        <v>0.59312320440203592</v>
      </c>
    </row>
    <row r="39" spans="1:4" x14ac:dyDescent="0.25">
      <c r="A39" s="128" t="s">
        <v>151</v>
      </c>
      <c r="B39" s="129">
        <v>461385.96178999997</v>
      </c>
      <c r="C39" s="129">
        <v>575242.84372</v>
      </c>
      <c r="D39" s="135">
        <f t="shared" si="2"/>
        <v>0.24677144811315704</v>
      </c>
    </row>
    <row r="40" spans="1:4" x14ac:dyDescent="0.25">
      <c r="A40" s="128" t="s">
        <v>142</v>
      </c>
      <c r="B40" s="129">
        <v>2440280.3053299999</v>
      </c>
      <c r="C40" s="129">
        <v>3032556.1972099999</v>
      </c>
      <c r="D40" s="135">
        <f t="shared" si="2"/>
        <v>0.24270813913728093</v>
      </c>
    </row>
    <row r="41" spans="1:4" x14ac:dyDescent="0.25">
      <c r="A41" s="128" t="s">
        <v>131</v>
      </c>
      <c r="B41" s="129">
        <v>185263.85227</v>
      </c>
      <c r="C41" s="129">
        <v>218099.24849</v>
      </c>
      <c r="D41" s="135">
        <f t="shared" si="2"/>
        <v>0.17723584939897674</v>
      </c>
    </row>
    <row r="42" spans="1:4" x14ac:dyDescent="0.25">
      <c r="A42" s="128" t="s">
        <v>149</v>
      </c>
      <c r="B42" s="129">
        <v>1249228.7747</v>
      </c>
      <c r="C42" s="129">
        <v>1465653.8407999999</v>
      </c>
      <c r="D42" s="135">
        <f t="shared" si="2"/>
        <v>0.17324694282036052</v>
      </c>
    </row>
    <row r="43" spans="1:4" x14ac:dyDescent="0.25">
      <c r="A43" s="130" t="s">
        <v>147</v>
      </c>
      <c r="B43" s="129">
        <v>922002.52339999995</v>
      </c>
      <c r="C43" s="129">
        <v>1068839.03981</v>
      </c>
      <c r="D43" s="135">
        <f t="shared" si="2"/>
        <v>0.15925825871768981</v>
      </c>
    </row>
    <row r="44" spans="1:4" x14ac:dyDescent="0.25">
      <c r="A44" s="128" t="s">
        <v>132</v>
      </c>
      <c r="B44" s="129">
        <v>119572.7738</v>
      </c>
      <c r="C44" s="129">
        <v>137232.41467999999</v>
      </c>
      <c r="D44" s="135">
        <f t="shared" si="2"/>
        <v>0.14768948079717453</v>
      </c>
    </row>
    <row r="45" spans="1:4" x14ac:dyDescent="0.25">
      <c r="A45" s="128" t="s">
        <v>130</v>
      </c>
      <c r="B45" s="129">
        <v>248942.20541</v>
      </c>
      <c r="C45" s="129">
        <v>284065.96094000002</v>
      </c>
      <c r="D45" s="135">
        <f t="shared" si="2"/>
        <v>0.14109200756919585</v>
      </c>
    </row>
    <row r="46" spans="1:4" x14ac:dyDescent="0.25">
      <c r="A46" s="128" t="s">
        <v>129</v>
      </c>
      <c r="B46" s="129">
        <v>936772.17902000004</v>
      </c>
      <c r="C46" s="129">
        <v>1066249.73581</v>
      </c>
      <c r="D46" s="135">
        <f t="shared" si="2"/>
        <v>0.13821669738895567</v>
      </c>
    </row>
    <row r="47" spans="1:4" x14ac:dyDescent="0.25">
      <c r="A47" s="123"/>
      <c r="B47" s="124"/>
      <c r="C47" s="124"/>
      <c r="D47" s="123"/>
    </row>
    <row r="48" spans="1:4" ht="19" x14ac:dyDescent="0.4">
      <c r="A48" s="151" t="s">
        <v>70</v>
      </c>
      <c r="B48" s="151"/>
      <c r="C48" s="151"/>
      <c r="D48" s="151"/>
    </row>
    <row r="49" spans="1:4" ht="15.5" x14ac:dyDescent="0.35">
      <c r="A49" s="150" t="s">
        <v>68</v>
      </c>
      <c r="B49" s="150"/>
      <c r="C49" s="150"/>
      <c r="D49" s="150"/>
    </row>
    <row r="50" spans="1:4" x14ac:dyDescent="0.25">
      <c r="A50" s="123"/>
      <c r="B50" s="124"/>
      <c r="C50" s="124"/>
      <c r="D50" s="123"/>
    </row>
    <row r="51" spans="1:4" ht="13" x14ac:dyDescent="0.3">
      <c r="A51" s="125" t="s">
        <v>69</v>
      </c>
      <c r="B51" s="126" t="s">
        <v>155</v>
      </c>
      <c r="C51" s="126" t="s">
        <v>156</v>
      </c>
      <c r="D51" s="127" t="s">
        <v>64</v>
      </c>
    </row>
    <row r="52" spans="1:4" x14ac:dyDescent="0.25">
      <c r="A52" s="128" t="s">
        <v>144</v>
      </c>
      <c r="B52" s="129">
        <v>3025830.7464700001</v>
      </c>
      <c r="C52" s="129">
        <v>3216146.6938999998</v>
      </c>
      <c r="D52" s="135">
        <f t="shared" ref="D52:D61" si="3">(C52-B52)/B52</f>
        <v>6.2897089552026803E-2</v>
      </c>
    </row>
    <row r="53" spans="1:4" x14ac:dyDescent="0.25">
      <c r="A53" s="128" t="s">
        <v>142</v>
      </c>
      <c r="B53" s="129">
        <v>2440280.3053299999</v>
      </c>
      <c r="C53" s="129">
        <v>3032556.1972099999</v>
      </c>
      <c r="D53" s="135">
        <f t="shared" si="3"/>
        <v>0.24270813913728093</v>
      </c>
    </row>
    <row r="54" spans="1:4" x14ac:dyDescent="0.25">
      <c r="A54" s="128" t="s">
        <v>143</v>
      </c>
      <c r="B54" s="129">
        <v>1647337.03455</v>
      </c>
      <c r="C54" s="129">
        <v>1646187.4258300001</v>
      </c>
      <c r="D54" s="135">
        <f t="shared" si="3"/>
        <v>-6.9785884484405971E-4</v>
      </c>
    </row>
    <row r="55" spans="1:4" x14ac:dyDescent="0.25">
      <c r="A55" s="128" t="s">
        <v>146</v>
      </c>
      <c r="B55" s="129">
        <v>1379703.2011800001</v>
      </c>
      <c r="C55" s="129">
        <v>1499126.74554</v>
      </c>
      <c r="D55" s="135">
        <f t="shared" si="3"/>
        <v>8.6557416303638474E-2</v>
      </c>
    </row>
    <row r="56" spans="1:4" x14ac:dyDescent="0.25">
      <c r="A56" s="128" t="s">
        <v>149</v>
      </c>
      <c r="B56" s="129">
        <v>1249228.7747</v>
      </c>
      <c r="C56" s="129">
        <v>1465653.8407999999</v>
      </c>
      <c r="D56" s="135">
        <f t="shared" si="3"/>
        <v>0.17324694282036052</v>
      </c>
    </row>
    <row r="57" spans="1:4" x14ac:dyDescent="0.25">
      <c r="A57" s="128" t="s">
        <v>148</v>
      </c>
      <c r="B57" s="129">
        <v>1142773.9772300001</v>
      </c>
      <c r="C57" s="129">
        <v>1209199.54284</v>
      </c>
      <c r="D57" s="135">
        <f t="shared" si="3"/>
        <v>5.8126599776983555E-2</v>
      </c>
    </row>
    <row r="58" spans="1:4" x14ac:dyDescent="0.25">
      <c r="A58" s="128" t="s">
        <v>147</v>
      </c>
      <c r="B58" s="129">
        <v>922002.52339999995</v>
      </c>
      <c r="C58" s="129">
        <v>1068839.03981</v>
      </c>
      <c r="D58" s="135">
        <f t="shared" si="3"/>
        <v>0.15925825871768981</v>
      </c>
    </row>
    <row r="59" spans="1:4" x14ac:dyDescent="0.25">
      <c r="A59" s="128" t="s">
        <v>129</v>
      </c>
      <c r="B59" s="129">
        <v>936772.17902000004</v>
      </c>
      <c r="C59" s="129">
        <v>1066249.73581</v>
      </c>
      <c r="D59" s="135">
        <f t="shared" si="3"/>
        <v>0.13821669738895567</v>
      </c>
    </row>
    <row r="60" spans="1:4" x14ac:dyDescent="0.25">
      <c r="A60" s="128" t="s">
        <v>152</v>
      </c>
      <c r="B60" s="129">
        <v>549892.26480999996</v>
      </c>
      <c r="C60" s="129">
        <v>876046.12699000002</v>
      </c>
      <c r="D60" s="135">
        <f t="shared" si="3"/>
        <v>0.59312320440203592</v>
      </c>
    </row>
    <row r="61" spans="1:4" x14ac:dyDescent="0.25">
      <c r="A61" s="128" t="s">
        <v>139</v>
      </c>
      <c r="B61" s="129">
        <v>846704.64538999996</v>
      </c>
      <c r="C61" s="129">
        <v>865933.16601000004</v>
      </c>
      <c r="D61" s="135">
        <f t="shared" si="3"/>
        <v>2.2709832436484684E-2</v>
      </c>
    </row>
    <row r="62" spans="1:4" x14ac:dyDescent="0.25">
      <c r="A62" s="123"/>
      <c r="B62" s="124"/>
      <c r="C62" s="124"/>
      <c r="D62" s="123"/>
    </row>
    <row r="63" spans="1:4" ht="19" x14ac:dyDescent="0.4">
      <c r="A63" s="151" t="s">
        <v>72</v>
      </c>
      <c r="B63" s="151"/>
      <c r="C63" s="151"/>
      <c r="D63" s="151"/>
    </row>
    <row r="64" spans="1:4" ht="15.5" x14ac:dyDescent="0.35">
      <c r="A64" s="150" t="s">
        <v>73</v>
      </c>
      <c r="B64" s="150"/>
      <c r="C64" s="150"/>
      <c r="D64" s="150"/>
    </row>
    <row r="65" spans="1:4" x14ac:dyDescent="0.25">
      <c r="A65" s="123"/>
      <c r="B65" s="124"/>
      <c r="C65" s="124"/>
      <c r="D65" s="123"/>
    </row>
    <row r="66" spans="1:4" ht="13" x14ac:dyDescent="0.3">
      <c r="A66" s="125" t="s">
        <v>74</v>
      </c>
      <c r="B66" s="126" t="s">
        <v>155</v>
      </c>
      <c r="C66" s="126" t="s">
        <v>156</v>
      </c>
      <c r="D66" s="127" t="s">
        <v>64</v>
      </c>
    </row>
    <row r="67" spans="1:4" x14ac:dyDescent="0.25">
      <c r="A67" s="128" t="s">
        <v>177</v>
      </c>
      <c r="B67" s="134">
        <v>8051652.0770899998</v>
      </c>
      <c r="C67" s="134">
        <v>8772292.4596800003</v>
      </c>
      <c r="D67" s="135">
        <f t="shared" ref="D67:D76" si="4">(C67-B67)/B67</f>
        <v>8.9502176160901864E-2</v>
      </c>
    </row>
    <row r="68" spans="1:4" x14ac:dyDescent="0.25">
      <c r="A68" s="128" t="s">
        <v>178</v>
      </c>
      <c r="B68" s="134">
        <v>1441431.96814</v>
      </c>
      <c r="C68" s="134">
        <v>1752058.2163199999</v>
      </c>
      <c r="D68" s="135">
        <f t="shared" si="4"/>
        <v>0.21549837595237106</v>
      </c>
    </row>
    <row r="69" spans="1:4" x14ac:dyDescent="0.25">
      <c r="A69" s="128" t="s">
        <v>179</v>
      </c>
      <c r="B69" s="134">
        <v>1431864.3935100001</v>
      </c>
      <c r="C69" s="134">
        <v>1594060.2281800001</v>
      </c>
      <c r="D69" s="135">
        <f t="shared" si="4"/>
        <v>0.1132759746000816</v>
      </c>
    </row>
    <row r="70" spans="1:4" x14ac:dyDescent="0.25">
      <c r="A70" s="128" t="s">
        <v>180</v>
      </c>
      <c r="B70" s="134">
        <v>1061980.83562</v>
      </c>
      <c r="C70" s="134">
        <v>1420395.7631099999</v>
      </c>
      <c r="D70" s="135">
        <f t="shared" si="4"/>
        <v>0.3374966058410574</v>
      </c>
    </row>
    <row r="71" spans="1:4" x14ac:dyDescent="0.25">
      <c r="A71" s="128" t="s">
        <v>181</v>
      </c>
      <c r="B71" s="134">
        <v>1280841.1581300001</v>
      </c>
      <c r="C71" s="134">
        <v>1209005.2764099999</v>
      </c>
      <c r="D71" s="135">
        <f t="shared" si="4"/>
        <v>-5.6084926115958819E-2</v>
      </c>
    </row>
    <row r="72" spans="1:4" x14ac:dyDescent="0.25">
      <c r="A72" s="128" t="s">
        <v>182</v>
      </c>
      <c r="B72" s="134">
        <v>870017.39356</v>
      </c>
      <c r="C72" s="134">
        <v>902026.45487000002</v>
      </c>
      <c r="D72" s="135">
        <f t="shared" si="4"/>
        <v>3.6791288940814196E-2</v>
      </c>
    </row>
    <row r="73" spans="1:4" x14ac:dyDescent="0.25">
      <c r="A73" s="128" t="s">
        <v>183</v>
      </c>
      <c r="B73" s="134">
        <v>501167.30482000002</v>
      </c>
      <c r="C73" s="134">
        <v>603743.18576999998</v>
      </c>
      <c r="D73" s="135">
        <f t="shared" si="4"/>
        <v>0.20467392817422769</v>
      </c>
    </row>
    <row r="74" spans="1:4" x14ac:dyDescent="0.25">
      <c r="A74" s="128" t="s">
        <v>184</v>
      </c>
      <c r="B74" s="134">
        <v>487634.30508000002</v>
      </c>
      <c r="C74" s="134">
        <v>484467.76311</v>
      </c>
      <c r="D74" s="135">
        <f t="shared" si="4"/>
        <v>-6.4936817139649881E-3</v>
      </c>
    </row>
    <row r="75" spans="1:4" x14ac:dyDescent="0.25">
      <c r="A75" s="128" t="s">
        <v>185</v>
      </c>
      <c r="B75" s="134">
        <v>362344.47090999997</v>
      </c>
      <c r="C75" s="134">
        <v>416067.03333000001</v>
      </c>
      <c r="D75" s="135">
        <f t="shared" si="4"/>
        <v>0.14826378414186916</v>
      </c>
    </row>
    <row r="76" spans="1:4" x14ac:dyDescent="0.25">
      <c r="A76" s="128" t="s">
        <v>186</v>
      </c>
      <c r="B76" s="134">
        <v>271674.48115000001</v>
      </c>
      <c r="C76" s="134">
        <v>332291.03252000001</v>
      </c>
      <c r="D76" s="135">
        <f t="shared" si="4"/>
        <v>0.22312199185366879</v>
      </c>
    </row>
    <row r="77" spans="1:4" x14ac:dyDescent="0.25">
      <c r="A77" s="123"/>
      <c r="B77" s="124"/>
      <c r="C77" s="124"/>
      <c r="D77" s="123"/>
    </row>
    <row r="78" spans="1:4" ht="19" x14ac:dyDescent="0.4">
      <c r="A78" s="151" t="s">
        <v>75</v>
      </c>
      <c r="B78" s="151"/>
      <c r="C78" s="151"/>
      <c r="D78" s="151"/>
    </row>
    <row r="79" spans="1:4" ht="15.5" x14ac:dyDescent="0.35">
      <c r="A79" s="150" t="s">
        <v>76</v>
      </c>
      <c r="B79" s="150"/>
      <c r="C79" s="150"/>
      <c r="D79" s="150"/>
    </row>
    <row r="80" spans="1:4" x14ac:dyDescent="0.25">
      <c r="A80" s="123"/>
      <c r="B80" s="124"/>
      <c r="C80" s="124"/>
      <c r="D80" s="123"/>
    </row>
    <row r="81" spans="1:4" ht="13" x14ac:dyDescent="0.3">
      <c r="A81" s="125" t="s">
        <v>74</v>
      </c>
      <c r="B81" s="126" t="s">
        <v>155</v>
      </c>
      <c r="C81" s="126" t="s">
        <v>156</v>
      </c>
      <c r="D81" s="127" t="s">
        <v>64</v>
      </c>
    </row>
    <row r="82" spans="1:4" x14ac:dyDescent="0.25">
      <c r="A82" s="128" t="s">
        <v>187</v>
      </c>
      <c r="B82" s="134">
        <v>70.516159999999999</v>
      </c>
      <c r="C82" s="134">
        <v>1808.2238600000001</v>
      </c>
      <c r="D82" s="135">
        <f t="shared" ref="D82:D91" si="5">(C82-B82)/B82</f>
        <v>24.642687576861817</v>
      </c>
    </row>
    <row r="83" spans="1:4" x14ac:dyDescent="0.25">
      <c r="A83" s="128" t="s">
        <v>188</v>
      </c>
      <c r="B83" s="134">
        <v>591.89274999999998</v>
      </c>
      <c r="C83" s="134">
        <v>5079.6649500000003</v>
      </c>
      <c r="D83" s="135">
        <f t="shared" si="5"/>
        <v>7.5820698935744701</v>
      </c>
    </row>
    <row r="84" spans="1:4" x14ac:dyDescent="0.25">
      <c r="A84" s="128" t="s">
        <v>189</v>
      </c>
      <c r="B84" s="134">
        <v>1549.3140000000001</v>
      </c>
      <c r="C84" s="134">
        <v>5589.1217500000002</v>
      </c>
      <c r="D84" s="135">
        <f t="shared" si="5"/>
        <v>2.6074816015346145</v>
      </c>
    </row>
    <row r="85" spans="1:4" x14ac:dyDescent="0.25">
      <c r="A85" s="128" t="s">
        <v>190</v>
      </c>
      <c r="B85" s="134">
        <v>404.30367999999999</v>
      </c>
      <c r="C85" s="134">
        <v>1440.99569</v>
      </c>
      <c r="D85" s="135">
        <f t="shared" si="5"/>
        <v>2.5641419093687201</v>
      </c>
    </row>
    <row r="86" spans="1:4" x14ac:dyDescent="0.25">
      <c r="A86" s="128" t="s">
        <v>191</v>
      </c>
      <c r="B86" s="134">
        <v>145.53800000000001</v>
      </c>
      <c r="C86" s="134">
        <v>385.39449999999999</v>
      </c>
      <c r="D86" s="135">
        <f t="shared" si="5"/>
        <v>1.6480678585661475</v>
      </c>
    </row>
    <row r="87" spans="1:4" x14ac:dyDescent="0.25">
      <c r="A87" s="128" t="s">
        <v>192</v>
      </c>
      <c r="B87" s="134">
        <v>3926.7929800000002</v>
      </c>
      <c r="C87" s="134">
        <v>10110.55082</v>
      </c>
      <c r="D87" s="135">
        <f t="shared" si="5"/>
        <v>1.5747603378877386</v>
      </c>
    </row>
    <row r="88" spans="1:4" x14ac:dyDescent="0.25">
      <c r="A88" s="128" t="s">
        <v>193</v>
      </c>
      <c r="B88" s="134">
        <v>2432.3767899999998</v>
      </c>
      <c r="C88" s="134">
        <v>6257.95532</v>
      </c>
      <c r="D88" s="135">
        <f t="shared" si="5"/>
        <v>1.5727738176616957</v>
      </c>
    </row>
    <row r="89" spans="1:4" x14ac:dyDescent="0.25">
      <c r="A89" s="128" t="s">
        <v>194</v>
      </c>
      <c r="B89" s="134">
        <v>148.24284</v>
      </c>
      <c r="C89" s="134">
        <v>302.92252999999999</v>
      </c>
      <c r="D89" s="135">
        <f t="shared" si="5"/>
        <v>1.0434209841095867</v>
      </c>
    </row>
    <row r="90" spans="1:4" x14ac:dyDescent="0.25">
      <c r="A90" s="128" t="s">
        <v>195</v>
      </c>
      <c r="B90" s="134">
        <v>27781.59907</v>
      </c>
      <c r="C90" s="134">
        <v>55327.243600000002</v>
      </c>
      <c r="D90" s="135">
        <f t="shared" si="5"/>
        <v>0.99150680493928822</v>
      </c>
    </row>
    <row r="91" spans="1:4" x14ac:dyDescent="0.25">
      <c r="A91" s="128" t="s">
        <v>196</v>
      </c>
      <c r="B91" s="134">
        <v>433.40775000000002</v>
      </c>
      <c r="C91" s="134">
        <v>746.06565000000001</v>
      </c>
      <c r="D91" s="135">
        <f t="shared" si="5"/>
        <v>0.72139434516341705</v>
      </c>
    </row>
    <row r="92" spans="1:4" ht="13" x14ac:dyDescent="0.3">
      <c r="A92" s="123" t="s">
        <v>115</v>
      </c>
      <c r="B92" s="124"/>
      <c r="C92" s="124"/>
      <c r="D92" s="123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showGridLines="0" zoomScale="80" zoomScaleNormal="80" workbookViewId="0">
      <selection activeCell="J2" sqref="J2"/>
    </sheetView>
  </sheetViews>
  <sheetFormatPr defaultColWidth="9.08984375" defaultRowHeight="12.5" x14ac:dyDescent="0.25"/>
  <cols>
    <col min="1" max="1" width="44.6328125" style="17" customWidth="1"/>
    <col min="2" max="2" width="17.81640625" style="19" customWidth="1"/>
    <col min="3" max="3" width="17.81640625" style="17" customWidth="1"/>
    <col min="4" max="5" width="10.81640625" style="17" customWidth="1"/>
    <col min="6" max="7" width="17.81640625" style="17" customWidth="1"/>
    <col min="8" max="9" width="10.81640625" style="17" customWidth="1"/>
    <col min="10" max="11" width="17.81640625" style="17" customWidth="1"/>
    <col min="12" max="13" width="10.81640625" style="17" customWidth="1"/>
    <col min="14" max="16384" width="9.08984375" style="17"/>
  </cols>
  <sheetData>
    <row r="1" spans="1:13" ht="25" x14ac:dyDescent="0.5">
      <c r="B1" s="149" t="s">
        <v>116</v>
      </c>
      <c r="C1" s="149"/>
      <c r="D1" s="149"/>
      <c r="E1" s="149"/>
      <c r="F1" s="149"/>
      <c r="G1" s="149"/>
      <c r="H1" s="149"/>
      <c r="I1" s="149"/>
      <c r="J1" s="149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5" x14ac:dyDescent="0.25">
      <c r="A5" s="153" t="s">
        <v>111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5"/>
    </row>
    <row r="6" spans="1:13" ht="18" x14ac:dyDescent="0.25">
      <c r="A6" s="87"/>
      <c r="B6" s="152" t="str">
        <f>SEKTOR_USD!B6</f>
        <v>1 - 31 MAYIS</v>
      </c>
      <c r="C6" s="152"/>
      <c r="D6" s="152"/>
      <c r="E6" s="152"/>
      <c r="F6" s="152" t="str">
        <f>SEKTOR_USD!F6</f>
        <v>1 OCAK  -  31 MAYIS</v>
      </c>
      <c r="G6" s="152"/>
      <c r="H6" s="152"/>
      <c r="I6" s="152"/>
      <c r="J6" s="152" t="s">
        <v>103</v>
      </c>
      <c r="K6" s="152"/>
      <c r="L6" s="152"/>
      <c r="M6" s="152"/>
    </row>
    <row r="7" spans="1:13" ht="29" x14ac:dyDescent="0.4">
      <c r="A7" s="88" t="s">
        <v>1</v>
      </c>
      <c r="B7" s="89">
        <f>SEKTOR_USD!B7</f>
        <v>2023</v>
      </c>
      <c r="C7" s="90">
        <f>SEKTOR_USD!C7</f>
        <v>2024</v>
      </c>
      <c r="D7" s="7" t="s">
        <v>117</v>
      </c>
      <c r="E7" s="7" t="s">
        <v>118</v>
      </c>
      <c r="F7" s="5"/>
      <c r="G7" s="6"/>
      <c r="H7" s="7" t="s">
        <v>117</v>
      </c>
      <c r="I7" s="7" t="s">
        <v>118</v>
      </c>
      <c r="J7" s="5"/>
      <c r="K7" s="5"/>
      <c r="L7" s="7" t="s">
        <v>117</v>
      </c>
      <c r="M7" s="7" t="s">
        <v>118</v>
      </c>
    </row>
    <row r="8" spans="1:13" ht="16.5" x14ac:dyDescent="0.35">
      <c r="A8" s="91" t="s">
        <v>2</v>
      </c>
      <c r="B8" s="92">
        <f>SEKTOR_USD!B8*$B$52</f>
        <v>56939981.643888369</v>
      </c>
      <c r="C8" s="92">
        <f>SEKTOR_USD!C8*$C$52</f>
        <v>102014430.91682492</v>
      </c>
      <c r="D8" s="93">
        <f t="shared" ref="D8:D42" si="0">(C8-B8)/B8*100</f>
        <v>79.161334393887358</v>
      </c>
      <c r="E8" s="93">
        <f t="shared" ref="E8:E43" si="1">C8/C$43*100</f>
        <v>15.197106387793808</v>
      </c>
      <c r="F8" s="92">
        <f>SEKTOR_USD!F8*$B$53</f>
        <v>268313787.44231007</v>
      </c>
      <c r="G8" s="92">
        <f>SEKTOR_USD!G8*$C$53</f>
        <v>474352207.90974307</v>
      </c>
      <c r="H8" s="93">
        <f t="shared" ref="H8:H42" si="2">(G8-F8)/F8*100</f>
        <v>76.790098053285149</v>
      </c>
      <c r="I8" s="93">
        <f t="shared" ref="I8:I43" si="3">G8/G$43*100</f>
        <v>16.272324980828675</v>
      </c>
      <c r="J8" s="92">
        <f>SEKTOR_USD!J8*$B$54</f>
        <v>644796289.26004684</v>
      </c>
      <c r="K8" s="92">
        <f>SEKTOR_USD!K8*$C$54</f>
        <v>1044540179.1024866</v>
      </c>
      <c r="L8" s="93">
        <f t="shared" ref="L8:L42" si="4">(K8-J8)/J8*100</f>
        <v>61.995376912168112</v>
      </c>
      <c r="M8" s="93">
        <f t="shared" ref="M8:M43" si="5">K8/K$43*100</f>
        <v>16.103604939765585</v>
      </c>
    </row>
    <row r="9" spans="1:13" s="21" customFormat="1" ht="15.5" x14ac:dyDescent="0.35">
      <c r="A9" s="94" t="s">
        <v>3</v>
      </c>
      <c r="B9" s="92">
        <f>SEKTOR_USD!B9*$B$52</f>
        <v>36431634.878472507</v>
      </c>
      <c r="C9" s="92">
        <f>SEKTOR_USD!C9*$C$52</f>
        <v>67859809.586178452</v>
      </c>
      <c r="D9" s="95">
        <f t="shared" si="0"/>
        <v>86.266166238608434</v>
      </c>
      <c r="E9" s="95">
        <f t="shared" si="1"/>
        <v>10.109086885730981</v>
      </c>
      <c r="F9" s="92">
        <f>SEKTOR_USD!F9*$B$53</f>
        <v>178029109.27100858</v>
      </c>
      <c r="G9" s="92">
        <f>SEKTOR_USD!G9*$C$53</f>
        <v>321630440.72981864</v>
      </c>
      <c r="H9" s="95">
        <f t="shared" si="2"/>
        <v>80.661714281909866</v>
      </c>
      <c r="I9" s="95">
        <f t="shared" si="3"/>
        <v>11.033310202866383</v>
      </c>
      <c r="J9" s="92">
        <f>SEKTOR_USD!J9*$B$54</f>
        <v>418584673.56192774</v>
      </c>
      <c r="K9" s="92">
        <f>SEKTOR_USD!K9*$C$54</f>
        <v>709278502.26599944</v>
      </c>
      <c r="L9" s="95">
        <f t="shared" si="4"/>
        <v>69.446840045629344</v>
      </c>
      <c r="M9" s="95">
        <f t="shared" si="5"/>
        <v>10.934898457017233</v>
      </c>
    </row>
    <row r="10" spans="1:13" ht="14" x14ac:dyDescent="0.3">
      <c r="A10" s="96" t="str">
        <f>SEKTOR_USD!A10</f>
        <v xml:space="preserve"> Hububat, Bakliyat, Yağlı Tohumlar ve Mamulleri </v>
      </c>
      <c r="B10" s="97">
        <f>SEKTOR_USD!B10*$B$52</f>
        <v>18488113.242606424</v>
      </c>
      <c r="C10" s="97">
        <f>SEKTOR_USD!C10*$C$52</f>
        <v>34401673.401126288</v>
      </c>
      <c r="D10" s="98">
        <f t="shared" si="0"/>
        <v>86.07454935880952</v>
      </c>
      <c r="E10" s="98">
        <f t="shared" si="1"/>
        <v>5.124822889237211</v>
      </c>
      <c r="F10" s="97">
        <f>SEKTOR_USD!F10*$B$53</f>
        <v>90178603.905942023</v>
      </c>
      <c r="G10" s="97">
        <f>SEKTOR_USD!G10*$C$53</f>
        <v>159202789.39496118</v>
      </c>
      <c r="H10" s="98">
        <f t="shared" si="2"/>
        <v>76.541643471230358</v>
      </c>
      <c r="I10" s="98">
        <f t="shared" si="3"/>
        <v>5.4613417702952001</v>
      </c>
      <c r="J10" s="97">
        <f>SEKTOR_USD!J10*$B$54</f>
        <v>217909374.9220781</v>
      </c>
      <c r="K10" s="97">
        <f>SEKTOR_USD!K10*$C$54</f>
        <v>366256702.98862278</v>
      </c>
      <c r="L10" s="98">
        <f t="shared" si="4"/>
        <v>68.077533662602633</v>
      </c>
      <c r="M10" s="98">
        <f t="shared" si="5"/>
        <v>5.6465546940833828</v>
      </c>
    </row>
    <row r="11" spans="1:13" ht="14" x14ac:dyDescent="0.3">
      <c r="A11" s="96" t="str">
        <f>SEKTOR_USD!A11</f>
        <v xml:space="preserve"> Yaş Meyve ve Sebze  </v>
      </c>
      <c r="B11" s="97">
        <f>SEKTOR_USD!B11*$B$52</f>
        <v>4913117.39135883</v>
      </c>
      <c r="C11" s="97">
        <f>SEKTOR_USD!C11*$C$52</f>
        <v>9165155.2956411298</v>
      </c>
      <c r="D11" s="98">
        <f t="shared" si="0"/>
        <v>86.544602247053277</v>
      </c>
      <c r="E11" s="98">
        <f t="shared" si="1"/>
        <v>1.3653346770328196</v>
      </c>
      <c r="F11" s="97">
        <f>SEKTOR_USD!F11*$B$53</f>
        <v>27232845.976807609</v>
      </c>
      <c r="G11" s="97">
        <f>SEKTOR_USD!G11*$C$53</f>
        <v>45938632.105900697</v>
      </c>
      <c r="H11" s="98">
        <f t="shared" si="2"/>
        <v>68.688326387273491</v>
      </c>
      <c r="I11" s="98">
        <f t="shared" si="3"/>
        <v>1.5758930565454041</v>
      </c>
      <c r="J11" s="97">
        <f>SEKTOR_USD!J11*$B$54</f>
        <v>59488752.228768907</v>
      </c>
      <c r="K11" s="97">
        <f>SEKTOR_USD!K11*$C$54</f>
        <v>101940427.00961342</v>
      </c>
      <c r="L11" s="98">
        <f t="shared" si="4"/>
        <v>71.360842496062276</v>
      </c>
      <c r="M11" s="98">
        <f t="shared" si="5"/>
        <v>1.5716086339200124</v>
      </c>
    </row>
    <row r="12" spans="1:13" ht="14" x14ac:dyDescent="0.3">
      <c r="A12" s="96" t="str">
        <f>SEKTOR_USD!A12</f>
        <v xml:space="preserve"> Meyve Sebze Mamulleri </v>
      </c>
      <c r="B12" s="97">
        <f>SEKTOR_USD!B12*$B$52</f>
        <v>3656362.9420682658</v>
      </c>
      <c r="C12" s="97">
        <f>SEKTOR_USD!C12*$C$52</f>
        <v>7036793.4111460885</v>
      </c>
      <c r="D12" s="98">
        <f t="shared" si="0"/>
        <v>92.453362060540996</v>
      </c>
      <c r="E12" s="98">
        <f t="shared" si="1"/>
        <v>1.048272260473655</v>
      </c>
      <c r="F12" s="97">
        <f>SEKTOR_USD!F12*$B$53</f>
        <v>17286053.538348328</v>
      </c>
      <c r="G12" s="97">
        <f>SEKTOR_USD!G12*$C$53</f>
        <v>35480060.955511078</v>
      </c>
      <c r="H12" s="98">
        <f t="shared" si="2"/>
        <v>105.25252265822367</v>
      </c>
      <c r="I12" s="98">
        <f t="shared" si="3"/>
        <v>1.2171189942422285</v>
      </c>
      <c r="J12" s="97">
        <f>SEKTOR_USD!J12*$B$54</f>
        <v>45506050.807863817</v>
      </c>
      <c r="K12" s="97">
        <f>SEKTOR_USD!K12*$C$54</f>
        <v>76064177.849804923</v>
      </c>
      <c r="L12" s="98">
        <f t="shared" si="4"/>
        <v>67.151788607110703</v>
      </c>
      <c r="M12" s="98">
        <f t="shared" si="5"/>
        <v>1.1726762595325144</v>
      </c>
    </row>
    <row r="13" spans="1:13" ht="14" x14ac:dyDescent="0.3">
      <c r="A13" s="96" t="str">
        <f>SEKTOR_USD!A13</f>
        <v xml:space="preserve"> Kuru Meyve ve Mamulleri  </v>
      </c>
      <c r="B13" s="97">
        <f>SEKTOR_USD!B13*$B$52</f>
        <v>2359885.3939702287</v>
      </c>
      <c r="C13" s="97">
        <f>SEKTOR_USD!C13*$C$52</f>
        <v>4427691.329070162</v>
      </c>
      <c r="D13" s="98">
        <f t="shared" si="0"/>
        <v>87.623150699750454</v>
      </c>
      <c r="E13" s="98">
        <f t="shared" si="1"/>
        <v>0.65959389838730931</v>
      </c>
      <c r="F13" s="97">
        <f>SEKTOR_USD!F13*$B$53</f>
        <v>11706195.025304198</v>
      </c>
      <c r="G13" s="97">
        <f>SEKTOR_USD!G13*$C$53</f>
        <v>23360548.799862757</v>
      </c>
      <c r="H13" s="98">
        <f t="shared" si="2"/>
        <v>99.557146872800445</v>
      </c>
      <c r="I13" s="98">
        <f t="shared" si="3"/>
        <v>0.80136749753297876</v>
      </c>
      <c r="J13" s="97">
        <f>SEKTOR_USD!J13*$B$54</f>
        <v>28640921.422932275</v>
      </c>
      <c r="K13" s="97">
        <f>SEKTOR_USD!K13*$C$54</f>
        <v>50248899.403035082</v>
      </c>
      <c r="L13" s="98">
        <f t="shared" si="4"/>
        <v>75.44442324680827</v>
      </c>
      <c r="M13" s="98">
        <f t="shared" si="5"/>
        <v>0.77468386648351706</v>
      </c>
    </row>
    <row r="14" spans="1:13" ht="14" x14ac:dyDescent="0.3">
      <c r="A14" s="96" t="str">
        <f>SEKTOR_USD!A14</f>
        <v xml:space="preserve"> Fındık ve Mamulleri </v>
      </c>
      <c r="B14" s="97">
        <f>SEKTOR_USD!B14*$B$52</f>
        <v>2817978.7921097316</v>
      </c>
      <c r="C14" s="97">
        <f>SEKTOR_USD!C14*$C$52</f>
        <v>7591196.5430345573</v>
      </c>
      <c r="D14" s="98">
        <f t="shared" si="0"/>
        <v>169.38444548588205</v>
      </c>
      <c r="E14" s="98">
        <f t="shared" si="1"/>
        <v>1.1308617853214145</v>
      </c>
      <c r="F14" s="97">
        <f>SEKTOR_USD!F14*$B$53</f>
        <v>13785184.094416453</v>
      </c>
      <c r="G14" s="97">
        <f>SEKTOR_USD!G14*$C$53</f>
        <v>32092215.153604206</v>
      </c>
      <c r="H14" s="98">
        <f t="shared" si="2"/>
        <v>132.80222399498336</v>
      </c>
      <c r="I14" s="98">
        <f t="shared" si="3"/>
        <v>1.1009012831104736</v>
      </c>
      <c r="J14" s="97">
        <f>SEKTOR_USD!J14*$B$54</f>
        <v>32364916.417038448</v>
      </c>
      <c r="K14" s="97">
        <f>SEKTOR_USD!K14*$C$54</f>
        <v>62496536.310928956</v>
      </c>
      <c r="L14" s="98">
        <f t="shared" si="4"/>
        <v>93.099637600262028</v>
      </c>
      <c r="M14" s="98">
        <f t="shared" si="5"/>
        <v>0.96350485217301385</v>
      </c>
    </row>
    <row r="15" spans="1:13" ht="14" x14ac:dyDescent="0.3">
      <c r="A15" s="96" t="str">
        <f>SEKTOR_USD!A15</f>
        <v xml:space="preserve"> Zeytin ve Zeytinyağı </v>
      </c>
      <c r="B15" s="97">
        <f>SEKTOR_USD!B15*$B$52</f>
        <v>2045161.9839656502</v>
      </c>
      <c r="C15" s="97">
        <f>SEKTOR_USD!C15*$C$52</f>
        <v>2258921.5090390989</v>
      </c>
      <c r="D15" s="98">
        <f t="shared" si="0"/>
        <v>10.451960614824282</v>
      </c>
      <c r="E15" s="98">
        <f t="shared" si="1"/>
        <v>0.33651190509048978</v>
      </c>
      <c r="F15" s="97">
        <f>SEKTOR_USD!F15*$B$53</f>
        <v>9191782.7685151398</v>
      </c>
      <c r="G15" s="97">
        <f>SEKTOR_USD!G15*$C$53</f>
        <v>11465131.138120139</v>
      </c>
      <c r="H15" s="98">
        <f t="shared" si="2"/>
        <v>24.732398783312856</v>
      </c>
      <c r="I15" s="98">
        <f t="shared" si="3"/>
        <v>0.39330340771346722</v>
      </c>
      <c r="J15" s="97">
        <f>SEKTOR_USD!J15*$B$54</f>
        <v>14989379.530509999</v>
      </c>
      <c r="K15" s="97">
        <f>SEKTOR_USD!K15*$C$54</f>
        <v>21830515.394086987</v>
      </c>
      <c r="L15" s="98">
        <f t="shared" si="4"/>
        <v>45.639886892264343</v>
      </c>
      <c r="M15" s="98">
        <f t="shared" si="5"/>
        <v>0.33655957192562436</v>
      </c>
    </row>
    <row r="16" spans="1:13" ht="14" x14ac:dyDescent="0.3">
      <c r="A16" s="96" t="str">
        <f>SEKTOR_USD!A16</f>
        <v xml:space="preserve"> Tütün </v>
      </c>
      <c r="B16" s="97">
        <f>SEKTOR_USD!B16*$B$52</f>
        <v>1874759.6831853813</v>
      </c>
      <c r="C16" s="97">
        <f>SEKTOR_USD!C16*$C$52</f>
        <v>2504431.4601225611</v>
      </c>
      <c r="D16" s="98">
        <f t="shared" si="0"/>
        <v>33.586799555413528</v>
      </c>
      <c r="E16" s="98">
        <f t="shared" si="1"/>
        <v>0.37308556248725011</v>
      </c>
      <c r="F16" s="97">
        <f>SEKTOR_USD!F16*$B$53</f>
        <v>7183984.0373105016</v>
      </c>
      <c r="G16" s="97">
        <f>SEKTOR_USD!G16*$C$53</f>
        <v>11632746.81459395</v>
      </c>
      <c r="H16" s="98">
        <f t="shared" si="2"/>
        <v>61.926122805653549</v>
      </c>
      <c r="I16" s="98">
        <f t="shared" si="3"/>
        <v>0.39905334776641255</v>
      </c>
      <c r="J16" s="97">
        <f>SEKTOR_USD!J16*$B$54</f>
        <v>17127803.527159739</v>
      </c>
      <c r="K16" s="97">
        <f>SEKTOR_USD!K16*$C$54</f>
        <v>26491639.439255729</v>
      </c>
      <c r="L16" s="98">
        <f t="shared" si="4"/>
        <v>54.670383725780461</v>
      </c>
      <c r="M16" s="98">
        <f t="shared" si="5"/>
        <v>0.40841980449526571</v>
      </c>
    </row>
    <row r="17" spans="1:13" ht="14" x14ac:dyDescent="0.3">
      <c r="A17" s="96" t="str">
        <f>SEKTOR_USD!A17</f>
        <v xml:space="preserve"> Süs Bitkileri ve Mamulleri</v>
      </c>
      <c r="B17" s="97">
        <f>SEKTOR_USD!B17*$B$52</f>
        <v>276255.44920799177</v>
      </c>
      <c r="C17" s="97">
        <f>SEKTOR_USD!C17*$C$52</f>
        <v>473946.63699856208</v>
      </c>
      <c r="D17" s="98">
        <f t="shared" si="0"/>
        <v>71.5610093329704</v>
      </c>
      <c r="E17" s="98">
        <f t="shared" si="1"/>
        <v>7.0603907700830346E-2</v>
      </c>
      <c r="F17" s="97">
        <f>SEKTOR_USD!F17*$B$53</f>
        <v>1464459.9243643391</v>
      </c>
      <c r="G17" s="97">
        <f>SEKTOR_USD!G17*$C$53</f>
        <v>2458316.3672647085</v>
      </c>
      <c r="H17" s="98">
        <f t="shared" si="2"/>
        <v>67.865048839199943</v>
      </c>
      <c r="I17" s="98">
        <f t="shared" si="3"/>
        <v>8.433084566022081E-2</v>
      </c>
      <c r="J17" s="97">
        <f>SEKTOR_USD!J17*$B$54</f>
        <v>2557474.7055764613</v>
      </c>
      <c r="K17" s="97">
        <f>SEKTOR_USD!K17*$C$54</f>
        <v>3949603.8706514365</v>
      </c>
      <c r="L17" s="98">
        <f t="shared" si="4"/>
        <v>54.433741301116243</v>
      </c>
      <c r="M17" s="98">
        <f t="shared" si="5"/>
        <v>6.0890774403900901E-2</v>
      </c>
    </row>
    <row r="18" spans="1:13" s="21" customFormat="1" ht="15.5" x14ac:dyDescent="0.35">
      <c r="A18" s="94" t="s">
        <v>12</v>
      </c>
      <c r="B18" s="92">
        <f>SEKTOR_USD!B18*$B$52</f>
        <v>6118469.4990517851</v>
      </c>
      <c r="C18" s="92">
        <f>SEKTOR_USD!C18*$C$52</f>
        <v>10280372.427140648</v>
      </c>
      <c r="D18" s="95">
        <f t="shared" si="0"/>
        <v>68.021960863478299</v>
      </c>
      <c r="E18" s="95">
        <f t="shared" si="1"/>
        <v>1.5314687547370478</v>
      </c>
      <c r="F18" s="92">
        <f>SEKTOR_USD!F18*$B$53</f>
        <v>26878418.588256594</v>
      </c>
      <c r="G18" s="92">
        <f>SEKTOR_USD!G18*$C$53</f>
        <v>50123335.656565055</v>
      </c>
      <c r="H18" s="95">
        <f t="shared" si="2"/>
        <v>86.481713914762679</v>
      </c>
      <c r="I18" s="95">
        <f t="shared" si="3"/>
        <v>1.7194464225661961</v>
      </c>
      <c r="J18" s="92">
        <f>SEKTOR_USD!J18*$B$54</f>
        <v>70132596.024413496</v>
      </c>
      <c r="K18" s="92">
        <f>SEKTOR_USD!K18*$C$54</f>
        <v>106187127.86408651</v>
      </c>
      <c r="L18" s="95">
        <f t="shared" si="4"/>
        <v>51.409093465073298</v>
      </c>
      <c r="M18" s="95">
        <f t="shared" si="5"/>
        <v>1.6370797323286543</v>
      </c>
    </row>
    <row r="19" spans="1:13" ht="14" x14ac:dyDescent="0.3">
      <c r="A19" s="96" t="str">
        <f>SEKTOR_USD!A19</f>
        <v xml:space="preserve"> Su Ürünleri ve Hayvansal Mamuller</v>
      </c>
      <c r="B19" s="97">
        <f>SEKTOR_USD!B19*$B$52</f>
        <v>6118469.4990517851</v>
      </c>
      <c r="C19" s="97">
        <f>SEKTOR_USD!C19*$C$52</f>
        <v>10280372.427140648</v>
      </c>
      <c r="D19" s="98">
        <f t="shared" si="0"/>
        <v>68.021960863478299</v>
      </c>
      <c r="E19" s="98">
        <f t="shared" si="1"/>
        <v>1.5314687547370478</v>
      </c>
      <c r="F19" s="97">
        <f>SEKTOR_USD!F19*$B$53</f>
        <v>26878418.588256594</v>
      </c>
      <c r="G19" s="97">
        <f>SEKTOR_USD!G19*$C$53</f>
        <v>50123335.656565055</v>
      </c>
      <c r="H19" s="98">
        <f t="shared" si="2"/>
        <v>86.481713914762679</v>
      </c>
      <c r="I19" s="98">
        <f t="shared" si="3"/>
        <v>1.7194464225661961</v>
      </c>
      <c r="J19" s="97">
        <f>SEKTOR_USD!J19*$B$54</f>
        <v>70132596.024413496</v>
      </c>
      <c r="K19" s="97">
        <f>SEKTOR_USD!K19*$C$54</f>
        <v>106187127.86408651</v>
      </c>
      <c r="L19" s="98">
        <f t="shared" si="4"/>
        <v>51.409093465073298</v>
      </c>
      <c r="M19" s="98">
        <f t="shared" si="5"/>
        <v>1.6370797323286543</v>
      </c>
    </row>
    <row r="20" spans="1:13" s="21" customFormat="1" ht="15.5" x14ac:dyDescent="0.35">
      <c r="A20" s="94" t="s">
        <v>109</v>
      </c>
      <c r="B20" s="92">
        <f>SEKTOR_USD!B20*$B$52</f>
        <v>14389877.266364068</v>
      </c>
      <c r="C20" s="92">
        <f>SEKTOR_USD!C20*$C$52</f>
        <v>23874248.903505825</v>
      </c>
      <c r="D20" s="95">
        <f t="shared" si="0"/>
        <v>65.910024537257229</v>
      </c>
      <c r="E20" s="95">
        <f t="shared" si="1"/>
        <v>3.5565507473257783</v>
      </c>
      <c r="F20" s="92">
        <f>SEKTOR_USD!F20*$B$53</f>
        <v>63406259.583044872</v>
      </c>
      <c r="G20" s="92">
        <f>SEKTOR_USD!G20*$C$53</f>
        <v>102598431.52335942</v>
      </c>
      <c r="H20" s="95">
        <f t="shared" si="2"/>
        <v>61.811203180947004</v>
      </c>
      <c r="I20" s="95">
        <f t="shared" si="3"/>
        <v>3.5195683553960966</v>
      </c>
      <c r="J20" s="92">
        <f>SEKTOR_USD!J20*$B$54</f>
        <v>156079019.67370549</v>
      </c>
      <c r="K20" s="92">
        <f>SEKTOR_USD!K20*$C$54</f>
        <v>229074548.97240075</v>
      </c>
      <c r="L20" s="95">
        <f t="shared" si="4"/>
        <v>46.76831610763427</v>
      </c>
      <c r="M20" s="95">
        <f t="shared" si="5"/>
        <v>3.5316267504197003</v>
      </c>
    </row>
    <row r="21" spans="1:13" ht="14" x14ac:dyDescent="0.3">
      <c r="A21" s="96" t="str">
        <f>SEKTOR_USD!A21</f>
        <v xml:space="preserve"> Mobilya, Kağıt ve Orman Ürünleri</v>
      </c>
      <c r="B21" s="97">
        <f>SEKTOR_USD!B21*$B$52</f>
        <v>14389877.266364068</v>
      </c>
      <c r="C21" s="97">
        <f>SEKTOR_USD!C21*$C$52</f>
        <v>23874248.903505825</v>
      </c>
      <c r="D21" s="98">
        <f t="shared" si="0"/>
        <v>65.910024537257229</v>
      </c>
      <c r="E21" s="98">
        <f t="shared" si="1"/>
        <v>3.5565507473257783</v>
      </c>
      <c r="F21" s="97">
        <f>SEKTOR_USD!F21*$B$53</f>
        <v>63406259.583044872</v>
      </c>
      <c r="G21" s="97">
        <f>SEKTOR_USD!G21*$C$53</f>
        <v>102598431.52335942</v>
      </c>
      <c r="H21" s="98">
        <f t="shared" si="2"/>
        <v>61.811203180947004</v>
      </c>
      <c r="I21" s="98">
        <f t="shared" si="3"/>
        <v>3.5195683553960966</v>
      </c>
      <c r="J21" s="97">
        <f>SEKTOR_USD!J21*$B$54</f>
        <v>156079019.67370549</v>
      </c>
      <c r="K21" s="97">
        <f>SEKTOR_USD!K21*$C$54</f>
        <v>229074548.97240075</v>
      </c>
      <c r="L21" s="98">
        <f t="shared" si="4"/>
        <v>46.76831610763427</v>
      </c>
      <c r="M21" s="98">
        <f t="shared" si="5"/>
        <v>3.5316267504197003</v>
      </c>
    </row>
    <row r="22" spans="1:13" ht="16.5" x14ac:dyDescent="0.35">
      <c r="A22" s="91" t="s">
        <v>14</v>
      </c>
      <c r="B22" s="92">
        <f>SEKTOR_USD!B22*$B$52</f>
        <v>302729130.02985114</v>
      </c>
      <c r="C22" s="92">
        <f>SEKTOR_USD!C22*$C$52</f>
        <v>551632250.30914545</v>
      </c>
      <c r="D22" s="95">
        <f t="shared" si="0"/>
        <v>82.219745504752311</v>
      </c>
      <c r="E22" s="95">
        <f t="shared" si="1"/>
        <v>82.176746167620578</v>
      </c>
      <c r="F22" s="92">
        <f>SEKTOR_USD!F22*$B$53</f>
        <v>1404013327.0495265</v>
      </c>
      <c r="G22" s="92">
        <f>SEKTOR_USD!G22*$C$53</f>
        <v>2364789475.5260077</v>
      </c>
      <c r="H22" s="95">
        <f t="shared" si="2"/>
        <v>68.430700048660569</v>
      </c>
      <c r="I22" s="95">
        <f t="shared" si="3"/>
        <v>81.122470213787764</v>
      </c>
      <c r="J22" s="92">
        <f>SEKTOR_USD!J22*$B$54</f>
        <v>3371727101.640996</v>
      </c>
      <c r="K22" s="92">
        <f>SEKTOR_USD!K22*$C$54</f>
        <v>5273405916.4546738</v>
      </c>
      <c r="L22" s="95">
        <f t="shared" si="4"/>
        <v>56.400733436823636</v>
      </c>
      <c r="M22" s="95">
        <f t="shared" si="5"/>
        <v>81.299740560077026</v>
      </c>
    </row>
    <row r="23" spans="1:13" s="21" customFormat="1" ht="15.5" x14ac:dyDescent="0.35">
      <c r="A23" s="94" t="s">
        <v>15</v>
      </c>
      <c r="B23" s="92">
        <f>SEKTOR_USD!B23*$B$52</f>
        <v>24264201.618295845</v>
      </c>
      <c r="C23" s="92">
        <f>SEKTOR_USD!C23*$C$52</f>
        <v>40769826.892639942</v>
      </c>
      <c r="D23" s="95">
        <f t="shared" si="0"/>
        <v>68.024596621792099</v>
      </c>
      <c r="E23" s="95">
        <f t="shared" si="1"/>
        <v>6.0734877519882362</v>
      </c>
      <c r="F23" s="92">
        <f>SEKTOR_USD!F23*$B$53</f>
        <v>113856445.93563792</v>
      </c>
      <c r="G23" s="92">
        <f>SEKTOR_USD!G23*$C$53</f>
        <v>183528180.47436252</v>
      </c>
      <c r="H23" s="95">
        <f t="shared" si="2"/>
        <v>61.192613177219179</v>
      </c>
      <c r="I23" s="95">
        <f t="shared" si="3"/>
        <v>6.2958075160625011</v>
      </c>
      <c r="J23" s="92">
        <f>SEKTOR_USD!J23*$B$54</f>
        <v>273522296.52107179</v>
      </c>
      <c r="K23" s="92">
        <f>SEKTOR_USD!K23*$C$54</f>
        <v>405966038.37344086</v>
      </c>
      <c r="L23" s="95">
        <f t="shared" si="4"/>
        <v>48.421552296438023</v>
      </c>
      <c r="M23" s="95">
        <f t="shared" si="5"/>
        <v>6.258750818513195</v>
      </c>
    </row>
    <row r="24" spans="1:13" ht="14" x14ac:dyDescent="0.3">
      <c r="A24" s="96" t="str">
        <f>SEKTOR_USD!A24</f>
        <v xml:space="preserve"> Tekstil ve Hammaddeleri</v>
      </c>
      <c r="B24" s="97">
        <f>SEKTOR_USD!B24*$B$52</f>
        <v>16710542.56050555</v>
      </c>
      <c r="C24" s="97">
        <f>SEKTOR_USD!C24*$C$52</f>
        <v>27938623.536116526</v>
      </c>
      <c r="D24" s="98">
        <f t="shared" si="0"/>
        <v>67.19160036220444</v>
      </c>
      <c r="E24" s="98">
        <f t="shared" si="1"/>
        <v>4.1620212982716076</v>
      </c>
      <c r="F24" s="97">
        <f>SEKTOR_USD!F24*$B$53</f>
        <v>77191473.20562759</v>
      </c>
      <c r="G24" s="97">
        <f>SEKTOR_USD!G24*$C$53</f>
        <v>125284191.6286387</v>
      </c>
      <c r="H24" s="98">
        <f t="shared" si="2"/>
        <v>62.303148813987065</v>
      </c>
      <c r="I24" s="98">
        <f t="shared" si="3"/>
        <v>4.2977876926621779</v>
      </c>
      <c r="J24" s="97">
        <f>SEKTOR_USD!J24*$B$54</f>
        <v>184793111.58748168</v>
      </c>
      <c r="K24" s="97">
        <f>SEKTOR_USD!K24*$C$54</f>
        <v>274576210.12140137</v>
      </c>
      <c r="L24" s="98">
        <f t="shared" si="4"/>
        <v>48.585738809542192</v>
      </c>
      <c r="M24" s="98">
        <f t="shared" si="5"/>
        <v>4.2331227674290108</v>
      </c>
    </row>
    <row r="25" spans="1:13" ht="14" x14ac:dyDescent="0.3">
      <c r="A25" s="96" t="str">
        <f>SEKTOR_USD!A25</f>
        <v xml:space="preserve"> Deri ve Deri Mamulleri </v>
      </c>
      <c r="B25" s="97">
        <f>SEKTOR_USD!B25*$B$52</f>
        <v>2944546.6249688123</v>
      </c>
      <c r="C25" s="97">
        <f>SEKTOR_USD!C25*$C$52</f>
        <v>4415798.6061654277</v>
      </c>
      <c r="D25" s="98">
        <f t="shared" si="0"/>
        <v>49.965314480703746</v>
      </c>
      <c r="E25" s="98">
        <f t="shared" si="1"/>
        <v>0.65782223751933711</v>
      </c>
      <c r="F25" s="97">
        <f>SEKTOR_USD!F25*$B$53</f>
        <v>16527122.859707762</v>
      </c>
      <c r="G25" s="97">
        <f>SEKTOR_USD!G25*$C$53</f>
        <v>20524475.194285497</v>
      </c>
      <c r="H25" s="98">
        <f t="shared" si="2"/>
        <v>24.186619585935709</v>
      </c>
      <c r="I25" s="98">
        <f t="shared" si="3"/>
        <v>0.70407795063097556</v>
      </c>
      <c r="J25" s="97">
        <f>SEKTOR_USD!J25*$B$54</f>
        <v>39160830.906506807</v>
      </c>
      <c r="K25" s="97">
        <f>SEKTOR_USD!K25*$C$54</f>
        <v>47616623.650144547</v>
      </c>
      <c r="L25" s="98">
        <f t="shared" si="4"/>
        <v>21.592475307342777</v>
      </c>
      <c r="M25" s="98">
        <f t="shared" si="5"/>
        <v>0.73410225012722174</v>
      </c>
    </row>
    <row r="26" spans="1:13" ht="14" x14ac:dyDescent="0.3">
      <c r="A26" s="96" t="str">
        <f>SEKTOR_USD!A26</f>
        <v xml:space="preserve"> Halı </v>
      </c>
      <c r="B26" s="97">
        <f>SEKTOR_USD!B26*$B$52</f>
        <v>4609112.4328214824</v>
      </c>
      <c r="C26" s="97">
        <f>SEKTOR_USD!C26*$C$52</f>
        <v>8415404.7503579855</v>
      </c>
      <c r="D26" s="98">
        <f t="shared" si="0"/>
        <v>82.581893434230452</v>
      </c>
      <c r="E26" s="98">
        <f t="shared" si="1"/>
        <v>1.2536442161972912</v>
      </c>
      <c r="F26" s="97">
        <f>SEKTOR_USD!F26*$B$53</f>
        <v>20137849.87030255</v>
      </c>
      <c r="G26" s="97">
        <f>SEKTOR_USD!G26*$C$53</f>
        <v>37719513.651438348</v>
      </c>
      <c r="H26" s="98">
        <f t="shared" si="2"/>
        <v>87.306559013847945</v>
      </c>
      <c r="I26" s="98">
        <f t="shared" si="3"/>
        <v>1.2939418727693486</v>
      </c>
      <c r="J26" s="97">
        <f>SEKTOR_USD!J26*$B$54</f>
        <v>49568354.027083293</v>
      </c>
      <c r="K26" s="97">
        <f>SEKTOR_USD!K26*$C$54</f>
        <v>83773204.60189493</v>
      </c>
      <c r="L26" s="98">
        <f t="shared" si="4"/>
        <v>69.005419377296036</v>
      </c>
      <c r="M26" s="98">
        <f t="shared" si="5"/>
        <v>1.2915258009569628</v>
      </c>
    </row>
    <row r="27" spans="1:13" s="21" customFormat="1" ht="15.5" x14ac:dyDescent="0.35">
      <c r="A27" s="94" t="s">
        <v>19</v>
      </c>
      <c r="B27" s="92">
        <f>SEKTOR_USD!B27*$B$52</f>
        <v>48161313.539265551</v>
      </c>
      <c r="C27" s="92">
        <f>SEKTOR_USD!C27*$C$52</f>
        <v>97842939.00689894</v>
      </c>
      <c r="D27" s="95">
        <f t="shared" si="0"/>
        <v>103.15670777361241</v>
      </c>
      <c r="E27" s="95">
        <f t="shared" si="1"/>
        <v>14.575678558601155</v>
      </c>
      <c r="F27" s="92">
        <f>SEKTOR_USD!F27*$B$53</f>
        <v>234795739.79636294</v>
      </c>
      <c r="G27" s="92">
        <f>SEKTOR_USD!G27*$C$53</f>
        <v>427874972.59179169</v>
      </c>
      <c r="H27" s="95">
        <f t="shared" si="2"/>
        <v>82.232851823838587</v>
      </c>
      <c r="I27" s="95">
        <f t="shared" si="3"/>
        <v>14.67795551296682</v>
      </c>
      <c r="J27" s="92">
        <f>SEKTOR_USD!J27*$B$54</f>
        <v>593813325.84759402</v>
      </c>
      <c r="K27" s="92">
        <f>SEKTOR_USD!K27*$C$54</f>
        <v>920023545.94137192</v>
      </c>
      <c r="L27" s="95">
        <f t="shared" si="4"/>
        <v>54.934809626940208</v>
      </c>
      <c r="M27" s="95">
        <f t="shared" si="5"/>
        <v>14.183940470200392</v>
      </c>
    </row>
    <row r="28" spans="1:13" ht="14" x14ac:dyDescent="0.3">
      <c r="A28" s="96" t="str">
        <f>SEKTOR_USD!A28</f>
        <v xml:space="preserve"> Kimyevi Maddeler ve Mamulleri  </v>
      </c>
      <c r="B28" s="97">
        <f>SEKTOR_USD!B28*$B$52</f>
        <v>48161313.539265551</v>
      </c>
      <c r="C28" s="97">
        <f>SEKTOR_USD!C28*$C$52</f>
        <v>97842939.00689894</v>
      </c>
      <c r="D28" s="98">
        <f t="shared" si="0"/>
        <v>103.15670777361241</v>
      </c>
      <c r="E28" s="98">
        <f t="shared" si="1"/>
        <v>14.575678558601155</v>
      </c>
      <c r="F28" s="97">
        <f>SEKTOR_USD!F28*$B$53</f>
        <v>234795739.79636294</v>
      </c>
      <c r="G28" s="97">
        <f>SEKTOR_USD!G28*$C$53</f>
        <v>427874972.59179169</v>
      </c>
      <c r="H28" s="98">
        <f t="shared" si="2"/>
        <v>82.232851823838587</v>
      </c>
      <c r="I28" s="98">
        <f t="shared" si="3"/>
        <v>14.67795551296682</v>
      </c>
      <c r="J28" s="97">
        <f>SEKTOR_USD!J28*$B$54</f>
        <v>593813325.84759402</v>
      </c>
      <c r="K28" s="97">
        <f>SEKTOR_USD!K28*$C$54</f>
        <v>920023545.94137192</v>
      </c>
      <c r="L28" s="98">
        <f t="shared" si="4"/>
        <v>54.934809626940208</v>
      </c>
      <c r="M28" s="98">
        <f t="shared" si="5"/>
        <v>14.183940470200392</v>
      </c>
    </row>
    <row r="29" spans="1:13" s="21" customFormat="1" ht="15.5" x14ac:dyDescent="0.35">
      <c r="A29" s="94" t="s">
        <v>21</v>
      </c>
      <c r="B29" s="92">
        <f>SEKTOR_USD!B29*$B$52</f>
        <v>230303614.87228972</v>
      </c>
      <c r="C29" s="92">
        <f>SEKTOR_USD!C29*$C$52</f>
        <v>413019484.40960652</v>
      </c>
      <c r="D29" s="95">
        <f t="shared" si="0"/>
        <v>79.336952500132597</v>
      </c>
      <c r="E29" s="95">
        <f t="shared" si="1"/>
        <v>61.527579857031178</v>
      </c>
      <c r="F29" s="92">
        <f>SEKTOR_USD!F29*$B$53</f>
        <v>1055361141.3175255</v>
      </c>
      <c r="G29" s="92">
        <f>SEKTOR_USD!G29*$C$53</f>
        <v>1753386322.4598532</v>
      </c>
      <c r="H29" s="95">
        <f t="shared" si="2"/>
        <v>66.140883325579409</v>
      </c>
      <c r="I29" s="95">
        <f t="shared" si="3"/>
        <v>60.148707184758429</v>
      </c>
      <c r="J29" s="92">
        <f>SEKTOR_USD!J29*$B$54</f>
        <v>2504391479.2723303</v>
      </c>
      <c r="K29" s="92">
        <f>SEKTOR_USD!K29*$C$54</f>
        <v>3947416332.1398606</v>
      </c>
      <c r="L29" s="95">
        <f t="shared" si="4"/>
        <v>57.619779687431773</v>
      </c>
      <c r="M29" s="95">
        <f t="shared" si="5"/>
        <v>60.857049271363429</v>
      </c>
    </row>
    <row r="30" spans="1:13" ht="14" x14ac:dyDescent="0.3">
      <c r="A30" s="96" t="str">
        <f>SEKTOR_USD!A30</f>
        <v xml:space="preserve"> Hazırgiyim ve Konfeksiyon </v>
      </c>
      <c r="B30" s="97">
        <f>SEKTOR_USD!B30*$B$52</f>
        <v>32511804.177789971</v>
      </c>
      <c r="C30" s="97">
        <f>SEKTOR_USD!C30*$C$52</f>
        <v>53112887.420715779</v>
      </c>
      <c r="D30" s="98">
        <f t="shared" si="0"/>
        <v>63.364933949126012</v>
      </c>
      <c r="E30" s="98">
        <f t="shared" si="1"/>
        <v>7.9122354890518762</v>
      </c>
      <c r="F30" s="97">
        <f>SEKTOR_USD!F30*$B$53</f>
        <v>159500496.79797164</v>
      </c>
      <c r="G30" s="97">
        <f>SEKTOR_USD!G30*$C$53</f>
        <v>233352747.01934385</v>
      </c>
      <c r="H30" s="98">
        <f t="shared" si="2"/>
        <v>46.302207017521582</v>
      </c>
      <c r="I30" s="98">
        <f t="shared" si="3"/>
        <v>8.0050048705378227</v>
      </c>
      <c r="J30" s="97">
        <f>SEKTOR_USD!J30*$B$54</f>
        <v>383514547.96611249</v>
      </c>
      <c r="K30" s="97">
        <f>SEKTOR_USD!K30*$C$54</f>
        <v>529673967.12450188</v>
      </c>
      <c r="L30" s="98">
        <f t="shared" si="4"/>
        <v>38.110527992618444</v>
      </c>
      <c r="M30" s="98">
        <f t="shared" si="5"/>
        <v>8.165947547159373</v>
      </c>
    </row>
    <row r="31" spans="1:13" ht="14" x14ac:dyDescent="0.3">
      <c r="A31" s="96" t="str">
        <f>SEKTOR_USD!A31</f>
        <v xml:space="preserve"> Otomotiv Endüstrisi</v>
      </c>
      <c r="B31" s="97">
        <f>SEKTOR_USD!B31*$B$52</f>
        <v>59717722.992394008</v>
      </c>
      <c r="C31" s="97">
        <f>SEKTOR_USD!C31*$C$52</f>
        <v>103766335.83839451</v>
      </c>
      <c r="D31" s="98">
        <f t="shared" si="0"/>
        <v>73.761373740942503</v>
      </c>
      <c r="E31" s="98">
        <f t="shared" si="1"/>
        <v>15.458087949276022</v>
      </c>
      <c r="F31" s="97">
        <f>SEKTOR_USD!F31*$B$53</f>
        <v>274110377.68572074</v>
      </c>
      <c r="G31" s="97">
        <f>SEKTOR_USD!G31*$C$53</f>
        <v>475191509.17466754</v>
      </c>
      <c r="H31" s="98">
        <f t="shared" si="2"/>
        <v>73.357722967896862</v>
      </c>
      <c r="I31" s="98">
        <f t="shared" si="3"/>
        <v>16.301116631235139</v>
      </c>
      <c r="J31" s="97">
        <f>SEKTOR_USD!J31*$B$54</f>
        <v>607702215.28350782</v>
      </c>
      <c r="K31" s="97">
        <f>SEKTOR_USD!K31*$C$54</f>
        <v>1033793873.1471276</v>
      </c>
      <c r="L31" s="98">
        <f t="shared" si="4"/>
        <v>70.115205629921505</v>
      </c>
      <c r="M31" s="98">
        <f t="shared" si="5"/>
        <v>15.937929871320017</v>
      </c>
    </row>
    <row r="32" spans="1:13" ht="14" x14ac:dyDescent="0.3">
      <c r="A32" s="96" t="str">
        <f>SEKTOR_USD!A32</f>
        <v xml:space="preserve"> Gemi, Yat ve Hizmetleri</v>
      </c>
      <c r="B32" s="97">
        <f>SEKTOR_USD!B32*$B$52</f>
        <v>4022378.837307245</v>
      </c>
      <c r="C32" s="97">
        <f>SEKTOR_USD!C32*$C$52</f>
        <v>5430921.0640231725</v>
      </c>
      <c r="D32" s="98">
        <f t="shared" si="0"/>
        <v>35.017642138821188</v>
      </c>
      <c r="E32" s="98">
        <f t="shared" si="1"/>
        <v>0.80904519538968833</v>
      </c>
      <c r="F32" s="97">
        <f>SEKTOR_USD!F32*$B$53</f>
        <v>9375590.8198967949</v>
      </c>
      <c r="G32" s="97">
        <f>SEKTOR_USD!G32*$C$53</f>
        <v>22085368.957175259</v>
      </c>
      <c r="H32" s="98">
        <f t="shared" si="2"/>
        <v>135.56242354674743</v>
      </c>
      <c r="I32" s="98">
        <f t="shared" si="3"/>
        <v>0.75762333346415422</v>
      </c>
      <c r="J32" s="97">
        <f>SEKTOR_USD!J32*$B$54</f>
        <v>25293552.899361193</v>
      </c>
      <c r="K32" s="97">
        <f>SEKTOR_USD!K32*$C$54</f>
        <v>62198801.483923316</v>
      </c>
      <c r="L32" s="98">
        <f t="shared" si="4"/>
        <v>145.90772886435497</v>
      </c>
      <c r="M32" s="98">
        <f t="shared" si="5"/>
        <v>0.95891469458326184</v>
      </c>
    </row>
    <row r="33" spans="1:13" ht="14" x14ac:dyDescent="0.3">
      <c r="A33" s="96" t="str">
        <f>SEKTOR_USD!A33</f>
        <v xml:space="preserve"> Elektrik ve Elektronik</v>
      </c>
      <c r="B33" s="97">
        <f>SEKTOR_USD!B33*$B$52</f>
        <v>27229789.265611656</v>
      </c>
      <c r="C33" s="97">
        <f>SEKTOR_USD!C33*$C$52</f>
        <v>48368095.160916761</v>
      </c>
      <c r="D33" s="98">
        <f t="shared" si="0"/>
        <v>77.629340752925131</v>
      </c>
      <c r="E33" s="98">
        <f t="shared" si="1"/>
        <v>7.2054030133706943</v>
      </c>
      <c r="F33" s="97">
        <f>SEKTOR_USD!F33*$B$53</f>
        <v>125994983.59497447</v>
      </c>
      <c r="G33" s="97">
        <f>SEKTOR_USD!G33*$C$53</f>
        <v>209662544.36382732</v>
      </c>
      <c r="H33" s="98">
        <f t="shared" si="2"/>
        <v>66.405469790616394</v>
      </c>
      <c r="I33" s="98">
        <f t="shared" si="3"/>
        <v>7.1923288250926936</v>
      </c>
      <c r="J33" s="97">
        <f>SEKTOR_USD!J33*$B$54</f>
        <v>292032272.39113593</v>
      </c>
      <c r="K33" s="97">
        <f>SEKTOR_USD!K33*$C$54</f>
        <v>470592904.84421504</v>
      </c>
      <c r="L33" s="98">
        <f t="shared" si="4"/>
        <v>61.144143758852231</v>
      </c>
      <c r="M33" s="98">
        <f t="shared" si="5"/>
        <v>7.2550988259537181</v>
      </c>
    </row>
    <row r="34" spans="1:13" ht="14" x14ac:dyDescent="0.3">
      <c r="A34" s="96" t="str">
        <f>SEKTOR_USD!A34</f>
        <v xml:space="preserve"> Makine ve Aksamları</v>
      </c>
      <c r="B34" s="97">
        <f>SEKTOR_USD!B34*$B$52</f>
        <v>18196619.673761837</v>
      </c>
      <c r="C34" s="97">
        <f>SEKTOR_USD!C34*$C$52</f>
        <v>34485215.171457008</v>
      </c>
      <c r="D34" s="98">
        <f t="shared" si="0"/>
        <v>89.51440316787027</v>
      </c>
      <c r="E34" s="98">
        <f t="shared" si="1"/>
        <v>5.1372681203690274</v>
      </c>
      <c r="F34" s="97">
        <f>SEKTOR_USD!F34*$B$53</f>
        <v>86955938.836352438</v>
      </c>
      <c r="G34" s="97">
        <f>SEKTOR_USD!G34*$C$53</f>
        <v>147348785.86767814</v>
      </c>
      <c r="H34" s="98">
        <f t="shared" si="2"/>
        <v>69.452239650914009</v>
      </c>
      <c r="I34" s="98">
        <f t="shared" si="3"/>
        <v>5.054698363764369</v>
      </c>
      <c r="J34" s="97">
        <f>SEKTOR_USD!J34*$B$54</f>
        <v>200878799.37528786</v>
      </c>
      <c r="K34" s="97">
        <f>SEKTOR_USD!K34*$C$54</f>
        <v>331481937.86353076</v>
      </c>
      <c r="L34" s="98">
        <f t="shared" si="4"/>
        <v>65.015889628176311</v>
      </c>
      <c r="M34" s="98">
        <f t="shared" si="5"/>
        <v>5.1104345039258394</v>
      </c>
    </row>
    <row r="35" spans="1:13" ht="14" x14ac:dyDescent="0.3">
      <c r="A35" s="96" t="str">
        <f>SEKTOR_USD!A35</f>
        <v xml:space="preserve"> Demir ve Demir Dışı Metaller </v>
      </c>
      <c r="B35" s="97">
        <f>SEKTOR_USD!B35*$B$52</f>
        <v>22553759.788035829</v>
      </c>
      <c r="C35" s="97">
        <f>SEKTOR_USD!C35*$C$52</f>
        <v>39013831.706107475</v>
      </c>
      <c r="D35" s="98">
        <f t="shared" si="0"/>
        <v>72.981498751278167</v>
      </c>
      <c r="E35" s="98">
        <f t="shared" si="1"/>
        <v>5.8118968630683572</v>
      </c>
      <c r="F35" s="97">
        <f>SEKTOR_USD!F35*$B$53</f>
        <v>103628959.92274463</v>
      </c>
      <c r="G35" s="97">
        <f>SEKTOR_USD!G35*$C$53</f>
        <v>161621863.28597012</v>
      </c>
      <c r="H35" s="98">
        <f t="shared" si="2"/>
        <v>55.962062541647803</v>
      </c>
      <c r="I35" s="98">
        <f t="shared" si="3"/>
        <v>5.5443264299020241</v>
      </c>
      <c r="J35" s="97">
        <f>SEKTOR_USD!J35*$B$54</f>
        <v>246792226.15017658</v>
      </c>
      <c r="K35" s="97">
        <f>SEKTOR_USD!K35*$C$54</f>
        <v>352244606.65367883</v>
      </c>
      <c r="L35" s="98">
        <f t="shared" si="4"/>
        <v>42.72921483326342</v>
      </c>
      <c r="M35" s="98">
        <f t="shared" si="5"/>
        <v>5.4305311573442223</v>
      </c>
    </row>
    <row r="36" spans="1:13" ht="14" x14ac:dyDescent="0.3">
      <c r="A36" s="96" t="str">
        <f>SEKTOR_USD!A36</f>
        <v xml:space="preserve"> Çelik</v>
      </c>
      <c r="B36" s="97">
        <f>SEKTOR_USD!B36*$B$52</f>
        <v>24654749.115988608</v>
      </c>
      <c r="C36" s="97">
        <f>SEKTOR_USD!C36*$C$52</f>
        <v>47288119.337262549</v>
      </c>
      <c r="D36" s="98">
        <f t="shared" si="0"/>
        <v>91.801259525274162</v>
      </c>
      <c r="E36" s="98">
        <f t="shared" si="1"/>
        <v>7.0445188390355966</v>
      </c>
      <c r="F36" s="97">
        <f>SEKTOR_USD!F36*$B$53</f>
        <v>112206672.05479914</v>
      </c>
      <c r="G36" s="97">
        <f>SEKTOR_USD!G36*$C$53</f>
        <v>208715448.95118907</v>
      </c>
      <c r="H36" s="98">
        <f t="shared" si="2"/>
        <v>86.00983803285537</v>
      </c>
      <c r="I36" s="98">
        <f t="shared" si="3"/>
        <v>7.1598393708742494</v>
      </c>
      <c r="J36" s="97">
        <f>SEKTOR_USD!J36*$B$54</f>
        <v>321179380.74157965</v>
      </c>
      <c r="K36" s="97">
        <f>SEKTOR_USD!K36*$C$54</f>
        <v>451713007.05994159</v>
      </c>
      <c r="L36" s="98">
        <f t="shared" si="4"/>
        <v>40.641969611177828</v>
      </c>
      <c r="M36" s="98">
        <f t="shared" si="5"/>
        <v>6.9640287251536384</v>
      </c>
    </row>
    <row r="37" spans="1:13" ht="14" x14ac:dyDescent="0.3">
      <c r="A37" s="96" t="str">
        <f>SEKTOR_USD!A37</f>
        <v xml:space="preserve"> Çimento Cam Seramik ve Toprak Ürünleri</v>
      </c>
      <c r="B37" s="97">
        <f>SEKTOR_USD!B37*$B$52</f>
        <v>8881775.6551189199</v>
      </c>
      <c r="C37" s="97">
        <f>SEKTOR_USD!C37*$C$52</f>
        <v>13699150.708858369</v>
      </c>
      <c r="D37" s="98">
        <f t="shared" si="0"/>
        <v>54.238873405488505</v>
      </c>
      <c r="E37" s="98">
        <f t="shared" si="1"/>
        <v>2.0407647121482482</v>
      </c>
      <c r="F37" s="97">
        <f>SEKTOR_USD!F37*$B$53</f>
        <v>37823413.248449475</v>
      </c>
      <c r="G37" s="97">
        <f>SEKTOR_USD!G37*$C$53</f>
        <v>57639706.309091218</v>
      </c>
      <c r="H37" s="98">
        <f t="shared" si="2"/>
        <v>52.391604455354354</v>
      </c>
      <c r="I37" s="98">
        <f t="shared" si="3"/>
        <v>1.9772903282016923</v>
      </c>
      <c r="J37" s="97">
        <f>SEKTOR_USD!J37*$B$54</f>
        <v>94788341.519177526</v>
      </c>
      <c r="K37" s="97">
        <f>SEKTOR_USD!K37*$C$54</f>
        <v>128740683.11906023</v>
      </c>
      <c r="L37" s="98">
        <f t="shared" si="4"/>
        <v>35.819111354547211</v>
      </c>
      <c r="M37" s="98">
        <f t="shared" si="5"/>
        <v>1.9847863606417389</v>
      </c>
    </row>
    <row r="38" spans="1:13" ht="14" x14ac:dyDescent="0.3">
      <c r="A38" s="96" t="str">
        <f>SEKTOR_USD!A38</f>
        <v xml:space="preserve"> Mücevher</v>
      </c>
      <c r="B38" s="97">
        <f>SEKTOR_USD!B38*$B$52</f>
        <v>9105902.268624356</v>
      </c>
      <c r="C38" s="97">
        <f>SEKTOR_USD!C38*$C$52</f>
        <v>18559738.653493952</v>
      </c>
      <c r="D38" s="98">
        <f t="shared" si="0"/>
        <v>103.82097353981159</v>
      </c>
      <c r="E38" s="98">
        <f t="shared" si="1"/>
        <v>2.7648472898580687</v>
      </c>
      <c r="F38" s="97">
        <f>SEKTOR_USD!F38*$B$53</f>
        <v>50055310.184789553</v>
      </c>
      <c r="G38" s="97">
        <f>SEKTOR_USD!G38*$C$53</f>
        <v>75305935.388450384</v>
      </c>
      <c r="H38" s="98">
        <f t="shared" si="2"/>
        <v>50.445447466897939</v>
      </c>
      <c r="I38" s="98">
        <f t="shared" si="3"/>
        <v>2.5833181193062216</v>
      </c>
      <c r="J38" s="97">
        <f>SEKTOR_USD!J38*$B$54</f>
        <v>116788779.9720311</v>
      </c>
      <c r="K38" s="97">
        <f>SEKTOR_USD!K38*$C$54</f>
        <v>214901519.64933729</v>
      </c>
      <c r="L38" s="98">
        <f t="shared" si="4"/>
        <v>84.008703319618974</v>
      </c>
      <c r="M38" s="98">
        <f t="shared" si="5"/>
        <v>3.313122120741943</v>
      </c>
    </row>
    <row r="39" spans="1:13" ht="14" x14ac:dyDescent="0.3">
      <c r="A39" s="96" t="str">
        <f>SEKTOR_USD!A39</f>
        <v xml:space="preserve"> Savunma ve Havacılık Sanayii</v>
      </c>
      <c r="B39" s="97">
        <f>SEKTOR_USD!B39*$B$52</f>
        <v>10852660.540875804</v>
      </c>
      <c r="C39" s="97">
        <f>SEKTOR_USD!C39*$C$52</f>
        <v>28264909.92950822</v>
      </c>
      <c r="D39" s="98">
        <f t="shared" si="0"/>
        <v>160.44221896603483</v>
      </c>
      <c r="E39" s="98">
        <f t="shared" si="1"/>
        <v>4.210628235434311</v>
      </c>
      <c r="F39" s="97">
        <f>SEKTOR_USD!F39*$B$53</f>
        <v>39020088.441797026</v>
      </c>
      <c r="G39" s="97">
        <f>SEKTOR_USD!G39*$C$53</f>
        <v>69769588.57342416</v>
      </c>
      <c r="H39" s="98">
        <f t="shared" si="2"/>
        <v>78.804280973103303</v>
      </c>
      <c r="I39" s="98">
        <f t="shared" si="3"/>
        <v>2.393397564329435</v>
      </c>
      <c r="J39" s="97">
        <f>SEKTOR_USD!J39*$B$54</f>
        <v>87685056.764331356</v>
      </c>
      <c r="K39" s="97">
        <f>SEKTOR_USD!K39*$C$54</f>
        <v>165427851.3247599</v>
      </c>
      <c r="L39" s="98">
        <f t="shared" si="4"/>
        <v>88.661395030370628</v>
      </c>
      <c r="M39" s="98">
        <f t="shared" si="5"/>
        <v>2.5503899390995373</v>
      </c>
    </row>
    <row r="40" spans="1:13" ht="14" x14ac:dyDescent="0.3">
      <c r="A40" s="96" t="str">
        <f>SEKTOR_USD!A40</f>
        <v xml:space="preserve"> İklimlendirme Sanayii</v>
      </c>
      <c r="B40" s="97">
        <f>SEKTOR_USD!B40*$B$52</f>
        <v>12576452.556781525</v>
      </c>
      <c r="C40" s="97">
        <f>SEKTOR_USD!C40*$C$52</f>
        <v>21030279.418868683</v>
      </c>
      <c r="D40" s="98">
        <f t="shared" si="0"/>
        <v>67.219486766390673</v>
      </c>
      <c r="E40" s="98">
        <f t="shared" si="1"/>
        <v>3.1328841500292812</v>
      </c>
      <c r="F40" s="97">
        <f>SEKTOR_USD!F40*$B$53</f>
        <v>56689309.73002965</v>
      </c>
      <c r="G40" s="97">
        <f>SEKTOR_USD!G40*$C$53</f>
        <v>92692824.569036275</v>
      </c>
      <c r="H40" s="98">
        <f t="shared" si="2"/>
        <v>63.510236780912365</v>
      </c>
      <c r="I40" s="98">
        <f t="shared" si="3"/>
        <v>3.179763348050642</v>
      </c>
      <c r="J40" s="97">
        <f>SEKTOR_USD!J40*$B$54</f>
        <v>127736306.20962864</v>
      </c>
      <c r="K40" s="97">
        <f>SEKTOR_USD!K40*$C$54</f>
        <v>206647179.86978459</v>
      </c>
      <c r="L40" s="98">
        <f t="shared" si="4"/>
        <v>61.776386057895671</v>
      </c>
      <c r="M40" s="98">
        <f t="shared" si="5"/>
        <v>3.1858655254401493</v>
      </c>
    </row>
    <row r="41" spans="1:13" ht="16.5" x14ac:dyDescent="0.35">
      <c r="A41" s="91" t="s">
        <v>30</v>
      </c>
      <c r="B41" s="92">
        <f>SEKTOR_USD!B41*$B$52</f>
        <v>10780023.178602634</v>
      </c>
      <c r="C41" s="92">
        <f>SEKTOR_USD!C41*$C$52</f>
        <v>17628680.765060391</v>
      </c>
      <c r="D41" s="95">
        <f t="shared" si="0"/>
        <v>63.531009840978079</v>
      </c>
      <c r="E41" s="95">
        <f t="shared" si="1"/>
        <v>2.6261474445856301</v>
      </c>
      <c r="F41" s="92">
        <f>SEKTOR_USD!F41*$B$53</f>
        <v>44601671.486295573</v>
      </c>
      <c r="G41" s="92">
        <f>SEKTOR_USD!G41*$C$53</f>
        <v>75943951.030151173</v>
      </c>
      <c r="H41" s="95">
        <f t="shared" si="2"/>
        <v>70.27153579543743</v>
      </c>
      <c r="I41" s="95">
        <f t="shared" si="3"/>
        <v>2.6052048053835479</v>
      </c>
      <c r="J41" s="92">
        <f>SEKTOR_USD!J41*$B$54</f>
        <v>111557746.68234232</v>
      </c>
      <c r="K41" s="92">
        <f>SEKTOR_USD!K41*$C$54</f>
        <v>168428744.17292815</v>
      </c>
      <c r="L41" s="95">
        <f t="shared" si="4"/>
        <v>50.978976522826756</v>
      </c>
      <c r="M41" s="95">
        <f t="shared" si="5"/>
        <v>2.596654500157392</v>
      </c>
    </row>
    <row r="42" spans="1:13" ht="14" x14ac:dyDescent="0.3">
      <c r="A42" s="96" t="str">
        <f>SEKTOR_USD!A42</f>
        <v xml:space="preserve"> Madencilik Ürünleri</v>
      </c>
      <c r="B42" s="97">
        <f>SEKTOR_USD!B42*$B$52</f>
        <v>10780023.178602634</v>
      </c>
      <c r="C42" s="97">
        <f>SEKTOR_USD!C42*$C$52</f>
        <v>17628680.765060391</v>
      </c>
      <c r="D42" s="98">
        <f t="shared" si="0"/>
        <v>63.531009840978079</v>
      </c>
      <c r="E42" s="98">
        <f t="shared" si="1"/>
        <v>2.6261474445856301</v>
      </c>
      <c r="F42" s="97">
        <f>SEKTOR_USD!F42*$B$53</f>
        <v>44601671.486295573</v>
      </c>
      <c r="G42" s="97">
        <f>SEKTOR_USD!G42*$C$53</f>
        <v>75943951.030151173</v>
      </c>
      <c r="H42" s="98">
        <f t="shared" si="2"/>
        <v>70.27153579543743</v>
      </c>
      <c r="I42" s="98">
        <f t="shared" si="3"/>
        <v>2.6052048053835479</v>
      </c>
      <c r="J42" s="97">
        <f>SEKTOR_USD!J42*$B$54</f>
        <v>111557746.68234232</v>
      </c>
      <c r="K42" s="97">
        <f>SEKTOR_USD!K42*$C$54</f>
        <v>168428744.17292815</v>
      </c>
      <c r="L42" s="98">
        <f t="shared" si="4"/>
        <v>50.978976522826756</v>
      </c>
      <c r="M42" s="98">
        <f t="shared" si="5"/>
        <v>2.596654500157392</v>
      </c>
    </row>
    <row r="43" spans="1:13" ht="18" x14ac:dyDescent="0.4">
      <c r="A43" s="99" t="s">
        <v>32</v>
      </c>
      <c r="B43" s="100">
        <f>SEKTOR_USD!B43*$B$52</f>
        <v>370449134.85234207</v>
      </c>
      <c r="C43" s="100">
        <f>SEKTOR_USD!C43*$C$52</f>
        <v>671275361.99103069</v>
      </c>
      <c r="D43" s="101">
        <f>(C43-B43)/B43*100</f>
        <v>81.205811766464365</v>
      </c>
      <c r="E43" s="102">
        <f t="shared" si="1"/>
        <v>100</v>
      </c>
      <c r="F43" s="100">
        <f>SEKTOR_USD!F43*$B$53</f>
        <v>1716928785.9781322</v>
      </c>
      <c r="G43" s="100">
        <f>SEKTOR_USD!G43*$C$53</f>
        <v>2915085634.4659023</v>
      </c>
      <c r="H43" s="101">
        <f>(G43-F43)/F43*100</f>
        <v>69.784889057304824</v>
      </c>
      <c r="I43" s="101">
        <f t="shared" si="3"/>
        <v>100</v>
      </c>
      <c r="J43" s="100">
        <f>SEKTOR_USD!J43*$B$54</f>
        <v>4129581638.1565609</v>
      </c>
      <c r="K43" s="100">
        <f>SEKTOR_USD!K43*$C$54</f>
        <v>6486374839.7300882</v>
      </c>
      <c r="L43" s="101">
        <f>(K43-J43)/J43*100</f>
        <v>57.070991884436907</v>
      </c>
      <c r="M43" s="101">
        <f t="shared" si="5"/>
        <v>100</v>
      </c>
    </row>
    <row r="44" spans="1:13" ht="14" hidden="1" x14ac:dyDescent="0.3">
      <c r="A44" s="41" t="s">
        <v>33</v>
      </c>
      <c r="B44" s="39" t="e">
        <f>SEKTOR_USD!#REF!*2.1157</f>
        <v>#REF!</v>
      </c>
      <c r="C44" s="39" t="e">
        <f>SEKTOR_USD!#REF!*2.7012</f>
        <v>#REF!</v>
      </c>
      <c r="D44" s="40"/>
      <c r="E44" s="40"/>
      <c r="F44" s="39" t="e">
        <f>SEKTOR_USD!#REF!*2.1642</f>
        <v>#REF!</v>
      </c>
      <c r="G44" s="39" t="e">
        <f>SEKTOR_USD!#REF!*2.5613</f>
        <v>#REF!</v>
      </c>
      <c r="H44" s="40" t="e">
        <f>(G44-F44)/F44*100</f>
        <v>#REF!</v>
      </c>
      <c r="I44" s="40" t="e">
        <f t="shared" ref="I44:I45" si="6">G44/G$45*100</f>
        <v>#REF!</v>
      </c>
      <c r="J44" s="39" t="e">
        <f>SEKTOR_USD!#REF!*2.0809</f>
        <v>#REF!</v>
      </c>
      <c r="K44" s="39" t="e">
        <f>SEKTOR_USD!#REF!*2.3856</f>
        <v>#REF!</v>
      </c>
      <c r="L44" s="40" t="e">
        <f>(K44-J44)/J44*100</f>
        <v>#REF!</v>
      </c>
      <c r="M44" s="40" t="e">
        <f t="shared" ref="M44:M45" si="7">K44/K$45*100</f>
        <v>#REF!</v>
      </c>
    </row>
    <row r="45" spans="1:13" s="22" customFormat="1" ht="17.5" hidden="1" x14ac:dyDescent="0.35">
      <c r="A45" s="42" t="s">
        <v>34</v>
      </c>
      <c r="B45" s="43" t="e">
        <f>SEKTOR_USD!#REF!*2.1157</f>
        <v>#REF!</v>
      </c>
      <c r="C45" s="43" t="e">
        <f>SEKTOR_USD!#REF!*2.7012</f>
        <v>#REF!</v>
      </c>
      <c r="D45" s="44" t="e">
        <f>(C45-B45)/B45*100</f>
        <v>#REF!</v>
      </c>
      <c r="E45" s="45" t="e">
        <f>C45/C$45*100</f>
        <v>#REF!</v>
      </c>
      <c r="F45" s="43" t="e">
        <f>SEKTOR_USD!#REF!*2.1642</f>
        <v>#REF!</v>
      </c>
      <c r="G45" s="43" t="e">
        <f>SEKTOR_USD!#REF!*2.5613</f>
        <v>#REF!</v>
      </c>
      <c r="H45" s="44" t="e">
        <f>(G45-F45)/F45*100</f>
        <v>#REF!</v>
      </c>
      <c r="I45" s="45" t="e">
        <f t="shared" si="6"/>
        <v>#REF!</v>
      </c>
      <c r="J45" s="43" t="e">
        <f>SEKTOR_USD!#REF!*2.0809</f>
        <v>#REF!</v>
      </c>
      <c r="K45" s="43" t="e">
        <f>SEKTOR_USD!#REF!*2.3856</f>
        <v>#REF!</v>
      </c>
      <c r="L45" s="44" t="e">
        <f>(K45-J45)/J45*100</f>
        <v>#REF!</v>
      </c>
      <c r="M45" s="45" t="e">
        <f t="shared" si="7"/>
        <v>#REF!</v>
      </c>
    </row>
    <row r="46" spans="1:13" s="22" customFormat="1" ht="18" hidden="1" x14ac:dyDescent="0.4">
      <c r="A46" s="23"/>
      <c r="B46" s="24"/>
      <c r="C46" s="24"/>
      <c r="D46" s="25"/>
      <c r="E46" s="26"/>
      <c r="F46" s="26"/>
      <c r="G46" s="26"/>
      <c r="H46" s="26"/>
      <c r="I46" s="26"/>
    </row>
    <row r="47" spans="1:13" hidden="1" x14ac:dyDescent="0.25">
      <c r="A47" s="1" t="s">
        <v>113</v>
      </c>
    </row>
    <row r="48" spans="1:13" hidden="1" x14ac:dyDescent="0.25">
      <c r="A48" s="1" t="s">
        <v>110</v>
      </c>
    </row>
    <row r="50" spans="1:3" ht="13" x14ac:dyDescent="0.3">
      <c r="A50" s="27" t="s">
        <v>114</v>
      </c>
    </row>
    <row r="51" spans="1:3" ht="13" x14ac:dyDescent="0.3">
      <c r="A51" s="80"/>
      <c r="B51" s="81">
        <v>2023</v>
      </c>
      <c r="C51" s="81">
        <v>2024</v>
      </c>
    </row>
    <row r="52" spans="1:3" ht="13" x14ac:dyDescent="0.25">
      <c r="A52" s="83" t="s">
        <v>221</v>
      </c>
      <c r="B52" s="82">
        <v>19.735976000000001</v>
      </c>
      <c r="C52" s="82">
        <v>32.264180000000003</v>
      </c>
    </row>
    <row r="53" spans="1:3" ht="13" x14ac:dyDescent="0.25">
      <c r="A53" s="81" t="s">
        <v>222</v>
      </c>
      <c r="B53" s="82">
        <v>19.138466800000003</v>
      </c>
      <c r="C53" s="82">
        <v>31.501508000000001</v>
      </c>
    </row>
    <row r="54" spans="1:3" ht="13" x14ac:dyDescent="0.25">
      <c r="A54" s="81" t="s">
        <v>223</v>
      </c>
      <c r="B54" s="82">
        <v>18.51830975</v>
      </c>
      <c r="C54" s="82">
        <v>28.914828249999999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showGridLines="0" zoomScale="80" zoomScaleNormal="80" workbookViewId="0">
      <selection activeCell="I2" sqref="I2"/>
    </sheetView>
  </sheetViews>
  <sheetFormatPr defaultColWidth="9.08984375" defaultRowHeight="12.5" x14ac:dyDescent="0.25"/>
  <cols>
    <col min="1" max="1" width="51" style="17" customWidth="1"/>
    <col min="2" max="7" width="16.81640625" style="17" customWidth="1"/>
    <col min="8" max="16384" width="9.08984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5" x14ac:dyDescent="0.25">
      <c r="A5" s="153" t="s">
        <v>36</v>
      </c>
      <c r="B5" s="154"/>
      <c r="C5" s="154"/>
      <c r="D5" s="154"/>
      <c r="E5" s="154"/>
      <c r="F5" s="154"/>
      <c r="G5" s="155"/>
    </row>
    <row r="6" spans="1:7" ht="50.25" customHeight="1" x14ac:dyDescent="0.25">
      <c r="A6" s="87"/>
      <c r="B6" s="156" t="s">
        <v>121</v>
      </c>
      <c r="C6" s="156"/>
      <c r="D6" s="156" t="s">
        <v>122</v>
      </c>
      <c r="E6" s="156"/>
      <c r="F6" s="156" t="s">
        <v>119</v>
      </c>
      <c r="G6" s="156"/>
    </row>
    <row r="7" spans="1:7" ht="29" x14ac:dyDescent="0.4">
      <c r="A7" s="88" t="s">
        <v>1</v>
      </c>
      <c r="B7" s="103" t="s">
        <v>37</v>
      </c>
      <c r="C7" s="103" t="s">
        <v>38</v>
      </c>
      <c r="D7" s="103" t="s">
        <v>37</v>
      </c>
      <c r="E7" s="103" t="s">
        <v>38</v>
      </c>
      <c r="F7" s="103" t="s">
        <v>37</v>
      </c>
      <c r="G7" s="103" t="s">
        <v>38</v>
      </c>
    </row>
    <row r="8" spans="1:7" ht="16.5" x14ac:dyDescent="0.35">
      <c r="A8" s="91" t="s">
        <v>2</v>
      </c>
      <c r="B8" s="104">
        <f>SEKTOR_USD!D8</f>
        <v>9.5928610528993872</v>
      </c>
      <c r="C8" s="104">
        <f>SEKTOR_TL!D8</f>
        <v>79.161334393887358</v>
      </c>
      <c r="D8" s="104">
        <f>SEKTOR_USD!H8</f>
        <v>7.4072841897455586</v>
      </c>
      <c r="E8" s="104">
        <f>SEKTOR_TL!H8</f>
        <v>76.790098053285149</v>
      </c>
      <c r="F8" s="104">
        <f>SEKTOR_USD!L8</f>
        <v>3.7488634478583851</v>
      </c>
      <c r="G8" s="104">
        <f>SEKTOR_TL!L8</f>
        <v>61.995376912168112</v>
      </c>
    </row>
    <row r="9" spans="1:7" s="21" customFormat="1" ht="15.5" x14ac:dyDescent="0.35">
      <c r="A9" s="94" t="s">
        <v>3</v>
      </c>
      <c r="B9" s="104">
        <f>SEKTOR_USD!D9</f>
        <v>13.93888164822989</v>
      </c>
      <c r="C9" s="104">
        <f>SEKTOR_TL!D9</f>
        <v>86.266166238608434</v>
      </c>
      <c r="D9" s="104">
        <f>SEKTOR_USD!H9</f>
        <v>9.7594509067762267</v>
      </c>
      <c r="E9" s="104">
        <f>SEKTOR_TL!H9</f>
        <v>80.661714281909866</v>
      </c>
      <c r="F9" s="104">
        <f>SEKTOR_USD!L9</f>
        <v>8.5211035318416002</v>
      </c>
      <c r="G9" s="104">
        <f>SEKTOR_TL!L9</f>
        <v>69.446840045629344</v>
      </c>
    </row>
    <row r="10" spans="1:7" ht="14" x14ac:dyDescent="0.3">
      <c r="A10" s="96" t="s">
        <v>4</v>
      </c>
      <c r="B10" s="105">
        <f>SEKTOR_USD!D10</f>
        <v>13.821669738895567</v>
      </c>
      <c r="C10" s="105">
        <f>SEKTOR_TL!D10</f>
        <v>86.07454935880952</v>
      </c>
      <c r="D10" s="105">
        <f>SEKTOR_USD!H10</f>
        <v>7.256337772514863</v>
      </c>
      <c r="E10" s="105">
        <f>SEKTOR_TL!H10</f>
        <v>76.541643471230358</v>
      </c>
      <c r="F10" s="105">
        <f>SEKTOR_USD!L10</f>
        <v>7.6441403514173611</v>
      </c>
      <c r="G10" s="105">
        <f>SEKTOR_TL!L10</f>
        <v>68.077533662602633</v>
      </c>
    </row>
    <row r="11" spans="1:7" ht="14" x14ac:dyDescent="0.3">
      <c r="A11" s="96" t="s">
        <v>5</v>
      </c>
      <c r="B11" s="105">
        <f>SEKTOR_USD!D11</f>
        <v>14.109200756919584</v>
      </c>
      <c r="C11" s="105">
        <f>SEKTOR_TL!D11</f>
        <v>86.544602247053277</v>
      </c>
      <c r="D11" s="105">
        <f>SEKTOR_USD!H11</f>
        <v>2.4851233823599257</v>
      </c>
      <c r="E11" s="105">
        <f>SEKTOR_TL!H11</f>
        <v>68.688326387273491</v>
      </c>
      <c r="F11" s="105">
        <f>SEKTOR_USD!L11</f>
        <v>9.7469136916988095</v>
      </c>
      <c r="G11" s="105">
        <f>SEKTOR_TL!L11</f>
        <v>71.360842496062276</v>
      </c>
    </row>
    <row r="12" spans="1:7" ht="14" x14ac:dyDescent="0.3">
      <c r="A12" s="96" t="s">
        <v>6</v>
      </c>
      <c r="B12" s="105">
        <f>SEKTOR_USD!D12</f>
        <v>17.723584939897673</v>
      </c>
      <c r="C12" s="105">
        <f>SEKTOR_TL!D12</f>
        <v>92.453362060540996</v>
      </c>
      <c r="D12" s="105">
        <f>SEKTOR_USD!H12</f>
        <v>24.699382344193246</v>
      </c>
      <c r="E12" s="105">
        <f>SEKTOR_TL!H12</f>
        <v>105.25252265822367</v>
      </c>
      <c r="F12" s="105">
        <f>SEKTOR_USD!L12</f>
        <v>7.0512530778389486</v>
      </c>
      <c r="G12" s="105">
        <f>SEKTOR_TL!L12</f>
        <v>67.151788607110703</v>
      </c>
    </row>
    <row r="13" spans="1:7" ht="14" x14ac:dyDescent="0.3">
      <c r="A13" s="96" t="s">
        <v>7</v>
      </c>
      <c r="B13" s="105">
        <f>SEKTOR_USD!D13</f>
        <v>14.768948079717454</v>
      </c>
      <c r="C13" s="105">
        <f>SEKTOR_TL!D13</f>
        <v>87.623150699750454</v>
      </c>
      <c r="D13" s="105">
        <f>SEKTOR_USD!H13</f>
        <v>21.239206393795993</v>
      </c>
      <c r="E13" s="105">
        <f>SEKTOR_TL!H13</f>
        <v>99.557146872800445</v>
      </c>
      <c r="F13" s="105">
        <f>SEKTOR_USD!L13</f>
        <v>12.362215867372353</v>
      </c>
      <c r="G13" s="105">
        <f>SEKTOR_TL!L13</f>
        <v>75.44442324680827</v>
      </c>
    </row>
    <row r="14" spans="1:7" ht="14" x14ac:dyDescent="0.3">
      <c r="A14" s="96" t="s">
        <v>8</v>
      </c>
      <c r="B14" s="105">
        <f>SEKTOR_USD!D14</f>
        <v>64.782274053847843</v>
      </c>
      <c r="C14" s="105">
        <f>SEKTOR_TL!D14</f>
        <v>169.38444548588205</v>
      </c>
      <c r="D14" s="105">
        <f>SEKTOR_USD!H14</f>
        <v>41.436963427089033</v>
      </c>
      <c r="E14" s="105">
        <f>SEKTOR_TL!H14</f>
        <v>132.80222399498336</v>
      </c>
      <c r="F14" s="105">
        <f>SEKTOR_USD!L14</f>
        <v>23.669380664379325</v>
      </c>
      <c r="G14" s="105">
        <f>SEKTOR_TL!L14</f>
        <v>93.099637600262028</v>
      </c>
    </row>
    <row r="15" spans="1:7" ht="14" x14ac:dyDescent="0.3">
      <c r="A15" s="96" t="s">
        <v>9</v>
      </c>
      <c r="B15" s="105">
        <f>SEKTOR_USD!D15</f>
        <v>-32.436614107436881</v>
      </c>
      <c r="C15" s="105">
        <f>SEKTOR_TL!D15</f>
        <v>10.451960614824282</v>
      </c>
      <c r="D15" s="105">
        <f>SEKTOR_USD!H15</f>
        <v>-24.219917567159211</v>
      </c>
      <c r="E15" s="105">
        <f>SEKTOR_TL!H15</f>
        <v>24.732398783312856</v>
      </c>
      <c r="F15" s="105">
        <f>SEKTOR_USD!L15</f>
        <v>-6.7259015302670537</v>
      </c>
      <c r="G15" s="105">
        <f>SEKTOR_TL!L15</f>
        <v>45.639886892264343</v>
      </c>
    </row>
    <row r="16" spans="1:7" ht="14" x14ac:dyDescent="0.3">
      <c r="A16" s="96" t="s">
        <v>10</v>
      </c>
      <c r="B16" s="105">
        <f>SEKTOR_USD!D16</f>
        <v>-18.285049552089909</v>
      </c>
      <c r="C16" s="105">
        <f>SEKTOR_TL!D16</f>
        <v>33.586799555413528</v>
      </c>
      <c r="D16" s="105">
        <f>SEKTOR_USD!H16</f>
        <v>-1.6231945033004853</v>
      </c>
      <c r="E16" s="105">
        <f>SEKTOR_TL!H16</f>
        <v>61.926122805653549</v>
      </c>
      <c r="F16" s="105">
        <f>SEKTOR_USD!L16</f>
        <v>-0.94237979831812058</v>
      </c>
      <c r="G16" s="105">
        <f>SEKTOR_TL!L16</f>
        <v>54.670383725780461</v>
      </c>
    </row>
    <row r="17" spans="1:7" ht="14" x14ac:dyDescent="0.3">
      <c r="A17" s="106" t="s">
        <v>11</v>
      </c>
      <c r="B17" s="105">
        <f>SEKTOR_USD!D17</f>
        <v>4.94374760899795</v>
      </c>
      <c r="C17" s="105">
        <f>SEKTOR_TL!D17</f>
        <v>71.5610093329704</v>
      </c>
      <c r="D17" s="105">
        <f>SEKTOR_USD!H17</f>
        <v>1.9849482789651496</v>
      </c>
      <c r="E17" s="105">
        <f>SEKTOR_TL!H17</f>
        <v>67.865048839199943</v>
      </c>
      <c r="F17" s="105">
        <f>SEKTOR_USD!L17</f>
        <v>-1.0939358678210822</v>
      </c>
      <c r="G17" s="105">
        <f>SEKTOR_TL!L17</f>
        <v>54.433741301116243</v>
      </c>
    </row>
    <row r="18" spans="1:7" s="21" customFormat="1" ht="15.5" x14ac:dyDescent="0.35">
      <c r="A18" s="94" t="s">
        <v>12</v>
      </c>
      <c r="B18" s="104">
        <f>SEKTOR_USD!D18</f>
        <v>2.7789141727620903</v>
      </c>
      <c r="C18" s="104">
        <f>SEKTOR_TL!D18</f>
        <v>68.021960863478299</v>
      </c>
      <c r="D18" s="104">
        <f>SEKTOR_USD!H18</f>
        <v>13.295340990176843</v>
      </c>
      <c r="E18" s="104">
        <f>SEKTOR_TL!H18</f>
        <v>86.481713914762679</v>
      </c>
      <c r="F18" s="104">
        <f>SEKTOR_USD!L18</f>
        <v>-3.0310514898898586</v>
      </c>
      <c r="G18" s="104">
        <f>SEKTOR_TL!L18</f>
        <v>51.409093465073298</v>
      </c>
    </row>
    <row r="19" spans="1:7" ht="14" x14ac:dyDescent="0.3">
      <c r="A19" s="96" t="s">
        <v>13</v>
      </c>
      <c r="B19" s="105">
        <f>SEKTOR_USD!D19</f>
        <v>2.7789141727620903</v>
      </c>
      <c r="C19" s="105">
        <f>SEKTOR_TL!D19</f>
        <v>68.021960863478299</v>
      </c>
      <c r="D19" s="105">
        <f>SEKTOR_USD!H19</f>
        <v>13.295340990176843</v>
      </c>
      <c r="E19" s="105">
        <f>SEKTOR_TL!H19</f>
        <v>86.481713914762679</v>
      </c>
      <c r="F19" s="105">
        <f>SEKTOR_USD!L19</f>
        <v>-3.0310514898898586</v>
      </c>
      <c r="G19" s="105">
        <f>SEKTOR_TL!L19</f>
        <v>51.409093465073298</v>
      </c>
    </row>
    <row r="20" spans="1:7" s="21" customFormat="1" ht="15.5" x14ac:dyDescent="0.35">
      <c r="A20" s="94" t="s">
        <v>109</v>
      </c>
      <c r="B20" s="104">
        <f>SEKTOR_USD!D20</f>
        <v>1.4870442213848125</v>
      </c>
      <c r="C20" s="104">
        <f>SEKTOR_TL!D20</f>
        <v>65.910024537257229</v>
      </c>
      <c r="D20" s="104">
        <f>SEKTOR_USD!H20</f>
        <v>-1.6930129203145121</v>
      </c>
      <c r="E20" s="104">
        <f>SEKTOR_TL!H20</f>
        <v>61.811203180947004</v>
      </c>
      <c r="F20" s="104">
        <f>SEKTOR_USD!L20</f>
        <v>-6.00320653237545</v>
      </c>
      <c r="G20" s="104">
        <f>SEKTOR_TL!L20</f>
        <v>46.76831610763427</v>
      </c>
    </row>
    <row r="21" spans="1:7" ht="14" x14ac:dyDescent="0.3">
      <c r="A21" s="96" t="s">
        <v>108</v>
      </c>
      <c r="B21" s="105">
        <f>SEKTOR_USD!D21</f>
        <v>1.4870442213848125</v>
      </c>
      <c r="C21" s="105">
        <f>SEKTOR_TL!D21</f>
        <v>65.910024537257229</v>
      </c>
      <c r="D21" s="105">
        <f>SEKTOR_USD!H21</f>
        <v>-1.6930129203145121</v>
      </c>
      <c r="E21" s="105">
        <f>SEKTOR_TL!H21</f>
        <v>61.811203180947004</v>
      </c>
      <c r="F21" s="105">
        <f>SEKTOR_USD!L21</f>
        <v>-6.00320653237545</v>
      </c>
      <c r="G21" s="105">
        <f>SEKTOR_TL!L21</f>
        <v>46.76831610763427</v>
      </c>
    </row>
    <row r="22" spans="1:7" ht="16.5" x14ac:dyDescent="0.35">
      <c r="A22" s="91" t="s">
        <v>14</v>
      </c>
      <c r="B22" s="104">
        <f>SEKTOR_USD!D22</f>
        <v>11.463688958092204</v>
      </c>
      <c r="C22" s="104">
        <f>SEKTOR_TL!D22</f>
        <v>82.219745504752311</v>
      </c>
      <c r="D22" s="104">
        <f>SEKTOR_USD!H22</f>
        <v>2.3286047443204789</v>
      </c>
      <c r="E22" s="104">
        <f>SEKTOR_TL!H22</f>
        <v>68.430700048660569</v>
      </c>
      <c r="F22" s="104">
        <f>SEKTOR_USD!L22</f>
        <v>0.16581118410351331</v>
      </c>
      <c r="G22" s="104">
        <f>SEKTOR_TL!L22</f>
        <v>56.400733436823636</v>
      </c>
    </row>
    <row r="23" spans="1:7" s="21" customFormat="1" ht="15.5" x14ac:dyDescent="0.35">
      <c r="A23" s="94" t="s">
        <v>15</v>
      </c>
      <c r="B23" s="104">
        <f>SEKTOR_USD!D23</f>
        <v>2.7805264642513685</v>
      </c>
      <c r="C23" s="104">
        <f>SEKTOR_TL!D23</f>
        <v>68.024596621792099</v>
      </c>
      <c r="D23" s="104">
        <f>SEKTOR_USD!H23</f>
        <v>-2.0688318890177522</v>
      </c>
      <c r="E23" s="104">
        <f>SEKTOR_TL!H23</f>
        <v>61.192613177219179</v>
      </c>
      <c r="F23" s="104">
        <f>SEKTOR_USD!L23</f>
        <v>-4.9444023932162402</v>
      </c>
      <c r="G23" s="104">
        <f>SEKTOR_TL!L23</f>
        <v>48.421552296438023</v>
      </c>
    </row>
    <row r="24" spans="1:7" ht="14" x14ac:dyDescent="0.3">
      <c r="A24" s="96" t="s">
        <v>16</v>
      </c>
      <c r="B24" s="105">
        <f>SEKTOR_USD!D24</f>
        <v>2.2709832436484683</v>
      </c>
      <c r="C24" s="105">
        <f>SEKTOR_TL!D24</f>
        <v>67.19160036220444</v>
      </c>
      <c r="D24" s="105">
        <f>SEKTOR_USD!H24</f>
        <v>-1.394135635920948</v>
      </c>
      <c r="E24" s="105">
        <f>SEKTOR_TL!H24</f>
        <v>62.303148813987065</v>
      </c>
      <c r="F24" s="105">
        <f>SEKTOR_USD!L24</f>
        <v>-4.8392502311439909</v>
      </c>
      <c r="G24" s="105">
        <f>SEKTOR_TL!L24</f>
        <v>48.585738809542192</v>
      </c>
    </row>
    <row r="25" spans="1:7" ht="14" x14ac:dyDescent="0.3">
      <c r="A25" s="96" t="s">
        <v>17</v>
      </c>
      <c r="B25" s="105">
        <f>SEKTOR_USD!D25</f>
        <v>-8.2663236002396019</v>
      </c>
      <c r="C25" s="105">
        <f>SEKTOR_TL!D25</f>
        <v>49.965314480703746</v>
      </c>
      <c r="D25" s="105">
        <f>SEKTOR_USD!H25</f>
        <v>-24.551500964663013</v>
      </c>
      <c r="E25" s="105">
        <f>SEKTOR_TL!H25</f>
        <v>24.186619585935709</v>
      </c>
      <c r="F25" s="105">
        <f>SEKTOR_USD!L25</f>
        <v>-22.126906598153486</v>
      </c>
      <c r="G25" s="105">
        <f>SEKTOR_TL!L25</f>
        <v>21.592475307342777</v>
      </c>
    </row>
    <row r="26" spans="1:7" ht="14" x14ac:dyDescent="0.3">
      <c r="A26" s="96" t="s">
        <v>18</v>
      </c>
      <c r="B26" s="105">
        <f>SEKTOR_USD!D26</f>
        <v>11.685214589446536</v>
      </c>
      <c r="C26" s="105">
        <f>SEKTOR_TL!D26</f>
        <v>82.581893434230452</v>
      </c>
      <c r="D26" s="105">
        <f>SEKTOR_USD!H26</f>
        <v>13.796468445535037</v>
      </c>
      <c r="E26" s="105">
        <f>SEKTOR_TL!H26</f>
        <v>87.306559013847945</v>
      </c>
      <c r="F26" s="105">
        <f>SEKTOR_USD!L26</f>
        <v>8.2383985959667676</v>
      </c>
      <c r="G26" s="105">
        <f>SEKTOR_TL!L26</f>
        <v>69.005419377296036</v>
      </c>
    </row>
    <row r="27" spans="1:7" s="21" customFormat="1" ht="15.5" x14ac:dyDescent="0.35">
      <c r="A27" s="94" t="s">
        <v>19</v>
      </c>
      <c r="B27" s="104">
        <f>SEKTOR_USD!D27</f>
        <v>24.270813913728091</v>
      </c>
      <c r="C27" s="104">
        <f>SEKTOR_TL!D27</f>
        <v>103.15670777361241</v>
      </c>
      <c r="D27" s="104">
        <f>SEKTOR_USD!H27</f>
        <v>10.713981835404663</v>
      </c>
      <c r="E27" s="104">
        <f>SEKTOR_TL!H27</f>
        <v>82.232851823838587</v>
      </c>
      <c r="F27" s="104">
        <f>SEKTOR_USD!L27</f>
        <v>-0.77302998578381532</v>
      </c>
      <c r="G27" s="104">
        <f>SEKTOR_TL!L27</f>
        <v>54.934809626940208</v>
      </c>
    </row>
    <row r="28" spans="1:7" ht="14" x14ac:dyDescent="0.3">
      <c r="A28" s="96" t="s">
        <v>20</v>
      </c>
      <c r="B28" s="105">
        <f>SEKTOR_USD!D28</f>
        <v>24.270813913728091</v>
      </c>
      <c r="C28" s="105">
        <f>SEKTOR_TL!D28</f>
        <v>103.15670777361241</v>
      </c>
      <c r="D28" s="105">
        <f>SEKTOR_USD!H28</f>
        <v>10.713981835404663</v>
      </c>
      <c r="E28" s="105">
        <f>SEKTOR_TL!H28</f>
        <v>82.232851823838587</v>
      </c>
      <c r="F28" s="105">
        <f>SEKTOR_USD!L28</f>
        <v>-0.77302998578381532</v>
      </c>
      <c r="G28" s="105">
        <f>SEKTOR_TL!L28</f>
        <v>54.934809626940208</v>
      </c>
    </row>
    <row r="29" spans="1:7" s="21" customFormat="1" ht="15.5" x14ac:dyDescent="0.35">
      <c r="A29" s="94" t="s">
        <v>21</v>
      </c>
      <c r="B29" s="104">
        <f>SEKTOR_USD!D29</f>
        <v>9.7002865238092681</v>
      </c>
      <c r="C29" s="104">
        <f>SEKTOR_TL!D29</f>
        <v>79.336952500132597</v>
      </c>
      <c r="D29" s="104">
        <f>SEKTOR_USD!H29</f>
        <v>0.93744653904427511</v>
      </c>
      <c r="E29" s="104">
        <f>SEKTOR_TL!H29</f>
        <v>66.140883325579409</v>
      </c>
      <c r="F29" s="104">
        <f>SEKTOR_USD!L29</f>
        <v>0.94654126049045162</v>
      </c>
      <c r="G29" s="104">
        <f>SEKTOR_TL!L29</f>
        <v>57.619779687431773</v>
      </c>
    </row>
    <row r="30" spans="1:7" ht="14" x14ac:dyDescent="0.3">
      <c r="A30" s="96" t="s">
        <v>22</v>
      </c>
      <c r="B30" s="105">
        <f>SEKTOR_USD!D30</f>
        <v>-6.9785884484405966E-2</v>
      </c>
      <c r="C30" s="105">
        <f>SEKTOR_TL!D30</f>
        <v>63.364933949126012</v>
      </c>
      <c r="D30" s="105">
        <f>SEKTOR_USD!H30</f>
        <v>-11.115368452470127</v>
      </c>
      <c r="E30" s="105">
        <f>SEKTOR_TL!H30</f>
        <v>46.302207017521582</v>
      </c>
      <c r="F30" s="105">
        <f>SEKTOR_USD!L30</f>
        <v>-11.548029440453124</v>
      </c>
      <c r="G30" s="105">
        <f>SEKTOR_TL!L30</f>
        <v>38.110527992618444</v>
      </c>
    </row>
    <row r="31" spans="1:7" ht="14" x14ac:dyDescent="0.3">
      <c r="A31" s="96" t="s">
        <v>23</v>
      </c>
      <c r="B31" s="105">
        <f>SEKTOR_USD!D31</f>
        <v>6.2897089552026806</v>
      </c>
      <c r="C31" s="105">
        <f>SEKTOR_TL!D31</f>
        <v>73.761373740942503</v>
      </c>
      <c r="D31" s="105">
        <f>SEKTOR_USD!H31</f>
        <v>5.3219746033964954</v>
      </c>
      <c r="E31" s="105">
        <f>SEKTOR_TL!H31</f>
        <v>73.357722967896862</v>
      </c>
      <c r="F31" s="105">
        <f>SEKTOR_USD!L31</f>
        <v>8.949153832163276</v>
      </c>
      <c r="G31" s="105">
        <f>SEKTOR_TL!L31</f>
        <v>70.115205629921505</v>
      </c>
    </row>
    <row r="32" spans="1:7" ht="14" x14ac:dyDescent="0.3">
      <c r="A32" s="96" t="s">
        <v>24</v>
      </c>
      <c r="B32" s="105">
        <f>SEKTOR_USD!D32</f>
        <v>-17.40980415964815</v>
      </c>
      <c r="C32" s="105">
        <f>SEKTOR_TL!D32</f>
        <v>35.017642138821188</v>
      </c>
      <c r="D32" s="105">
        <f>SEKTOR_USD!H32</f>
        <v>43.113898622788604</v>
      </c>
      <c r="E32" s="105">
        <f>SEKTOR_TL!H32</f>
        <v>135.56242354674743</v>
      </c>
      <c r="F32" s="105">
        <f>SEKTOR_USD!L32</f>
        <v>57.489972053669078</v>
      </c>
      <c r="G32" s="105">
        <f>SEKTOR_TL!L32</f>
        <v>145.90772886435497</v>
      </c>
    </row>
    <row r="33" spans="1:7" ht="14" x14ac:dyDescent="0.3">
      <c r="A33" s="96" t="s">
        <v>104</v>
      </c>
      <c r="B33" s="105">
        <f>SEKTOR_USD!D33</f>
        <v>8.6557416303638472</v>
      </c>
      <c r="C33" s="105">
        <f>SEKTOR_TL!D33</f>
        <v>77.629340752925131</v>
      </c>
      <c r="D33" s="105">
        <f>SEKTOR_USD!H33</f>
        <v>1.0981937412683551</v>
      </c>
      <c r="E33" s="105">
        <f>SEKTOR_TL!H33</f>
        <v>66.405469790616394</v>
      </c>
      <c r="F33" s="105">
        <f>SEKTOR_USD!L33</f>
        <v>3.2036968272483186</v>
      </c>
      <c r="G33" s="105">
        <f>SEKTOR_TL!L33</f>
        <v>61.144143758852231</v>
      </c>
    </row>
    <row r="34" spans="1:7" ht="14" x14ac:dyDescent="0.3">
      <c r="A34" s="96" t="s">
        <v>25</v>
      </c>
      <c r="B34" s="105">
        <f>SEKTOR_USD!D34</f>
        <v>15.92582587176898</v>
      </c>
      <c r="C34" s="105">
        <f>SEKTOR_TL!D34</f>
        <v>89.51440316787027</v>
      </c>
      <c r="D34" s="105">
        <f>SEKTOR_USD!H34</f>
        <v>2.9492322318240145</v>
      </c>
      <c r="E34" s="105">
        <f>SEKTOR_TL!H34</f>
        <v>69.452239650914009</v>
      </c>
      <c r="F34" s="105">
        <f>SEKTOR_USD!L34</f>
        <v>5.6833307597592846</v>
      </c>
      <c r="G34" s="105">
        <f>SEKTOR_TL!L34</f>
        <v>65.015889628176311</v>
      </c>
    </row>
    <row r="35" spans="1:7" ht="14" x14ac:dyDescent="0.3">
      <c r="A35" s="96" t="s">
        <v>26</v>
      </c>
      <c r="B35" s="105">
        <f>SEKTOR_USD!D35</f>
        <v>5.8126599776983552</v>
      </c>
      <c r="C35" s="105">
        <f>SEKTOR_TL!D35</f>
        <v>72.981498751278167</v>
      </c>
      <c r="D35" s="105">
        <f>SEKTOR_USD!H35</f>
        <v>-5.2466073683567611</v>
      </c>
      <c r="E35" s="105">
        <f>SEKTOR_TL!H35</f>
        <v>55.962062541647803</v>
      </c>
      <c r="F35" s="105">
        <f>SEKTOR_USD!L35</f>
        <v>-8.5900221227609563</v>
      </c>
      <c r="G35" s="105">
        <f>SEKTOR_TL!L35</f>
        <v>42.72921483326342</v>
      </c>
    </row>
    <row r="36" spans="1:7" ht="14" x14ac:dyDescent="0.3">
      <c r="A36" s="96" t="s">
        <v>27</v>
      </c>
      <c r="B36" s="105">
        <f>SEKTOR_USD!D36</f>
        <v>17.324694282036052</v>
      </c>
      <c r="C36" s="105">
        <f>SEKTOR_TL!D36</f>
        <v>91.801259525274162</v>
      </c>
      <c r="D36" s="105">
        <f>SEKTOR_USD!H36</f>
        <v>13.00865690827184</v>
      </c>
      <c r="E36" s="105">
        <f>SEKTOR_TL!H36</f>
        <v>86.00983803285537</v>
      </c>
      <c r="F36" s="105">
        <f>SEKTOR_USD!L36</f>
        <v>-9.9267844653416404</v>
      </c>
      <c r="G36" s="105">
        <f>SEKTOR_TL!L36</f>
        <v>40.641969611177828</v>
      </c>
    </row>
    <row r="37" spans="1:7" ht="14" x14ac:dyDescent="0.3">
      <c r="A37" s="96" t="s">
        <v>105</v>
      </c>
      <c r="B37" s="105">
        <f>SEKTOR_USD!D37</f>
        <v>-5.6521906399679338</v>
      </c>
      <c r="C37" s="105">
        <f>SEKTOR_TL!D37</f>
        <v>54.238873405488505</v>
      </c>
      <c r="D37" s="105">
        <f>SEKTOR_USD!H37</f>
        <v>-7.4158080791709491</v>
      </c>
      <c r="E37" s="105">
        <f>SEKTOR_TL!H37</f>
        <v>52.391604455354354</v>
      </c>
      <c r="F37" s="105">
        <f>SEKTOR_USD!L37</f>
        <v>-13.01555201064536</v>
      </c>
      <c r="G37" s="105">
        <f>SEKTOR_TL!L37</f>
        <v>35.819111354547211</v>
      </c>
    </row>
    <row r="38" spans="1:7" ht="14" x14ac:dyDescent="0.3">
      <c r="A38" s="106" t="s">
        <v>28</v>
      </c>
      <c r="B38" s="105">
        <f>SEKTOR_USD!D38</f>
        <v>24.677144811315703</v>
      </c>
      <c r="C38" s="105">
        <f>SEKTOR_TL!D38</f>
        <v>103.82097353981159</v>
      </c>
      <c r="D38" s="105">
        <f>SEKTOR_USD!H38</f>
        <v>-8.5981788060314237</v>
      </c>
      <c r="E38" s="105">
        <f>SEKTOR_TL!H38</f>
        <v>50.445447466897939</v>
      </c>
      <c r="F38" s="105">
        <f>SEKTOR_USD!L38</f>
        <v>17.847152170739861</v>
      </c>
      <c r="G38" s="105">
        <f>SEKTOR_TL!L38</f>
        <v>84.008703319618974</v>
      </c>
    </row>
    <row r="39" spans="1:7" ht="14" x14ac:dyDescent="0.3">
      <c r="A39" s="106" t="s">
        <v>106</v>
      </c>
      <c r="B39" s="105">
        <f>SEKTOR_USD!D39</f>
        <v>59.312320440203592</v>
      </c>
      <c r="C39" s="105">
        <f>SEKTOR_TL!D39</f>
        <v>160.44221896603483</v>
      </c>
      <c r="D39" s="105">
        <f>SEKTOR_USD!H39</f>
        <v>8.6309834786832944</v>
      </c>
      <c r="E39" s="105">
        <f>SEKTOR_TL!H39</f>
        <v>78.804280973103303</v>
      </c>
      <c r="F39" s="105">
        <f>SEKTOR_USD!L39</f>
        <v>20.82693768168981</v>
      </c>
      <c r="G39" s="105">
        <f>SEKTOR_TL!L39</f>
        <v>88.661395030370628</v>
      </c>
    </row>
    <row r="40" spans="1:7" ht="14" x14ac:dyDescent="0.3">
      <c r="A40" s="106" t="s">
        <v>29</v>
      </c>
      <c r="B40" s="105">
        <f>SEKTOR_USD!D40</f>
        <v>2.2880413372911836</v>
      </c>
      <c r="C40" s="105">
        <f>SEKTOR_TL!D40</f>
        <v>67.219486766390673</v>
      </c>
      <c r="D40" s="105">
        <f>SEKTOR_USD!H40</f>
        <v>-0.66077985563005504</v>
      </c>
      <c r="E40" s="105">
        <f>SEKTOR_TL!H40</f>
        <v>63.510236780912365</v>
      </c>
      <c r="F40" s="105">
        <f>SEKTOR_USD!L40</f>
        <v>3.6086122094013651</v>
      </c>
      <c r="G40" s="105">
        <f>SEKTOR_TL!L40</f>
        <v>61.776386057895671</v>
      </c>
    </row>
    <row r="41" spans="1:7" ht="16.5" x14ac:dyDescent="0.35">
      <c r="A41" s="91" t="s">
        <v>30</v>
      </c>
      <c r="B41" s="104">
        <f>SEKTOR_USD!D41</f>
        <v>3.180262065570566E-2</v>
      </c>
      <c r="C41" s="104">
        <f>SEKTOR_TL!D41</f>
        <v>63.531009840978079</v>
      </c>
      <c r="D41" s="104">
        <f>SEKTOR_USD!H41</f>
        <v>3.4469884681708316</v>
      </c>
      <c r="E41" s="104">
        <f>SEKTOR_TL!H41</f>
        <v>70.27153579543743</v>
      </c>
      <c r="F41" s="104">
        <f>SEKTOR_USD!L41</f>
        <v>-3.3065170294523965</v>
      </c>
      <c r="G41" s="104">
        <f>SEKTOR_TL!L41</f>
        <v>50.978976522826756</v>
      </c>
    </row>
    <row r="42" spans="1:7" ht="14" x14ac:dyDescent="0.3">
      <c r="A42" s="96" t="s">
        <v>31</v>
      </c>
      <c r="B42" s="105">
        <f>SEKTOR_USD!D42</f>
        <v>3.180262065570566E-2</v>
      </c>
      <c r="C42" s="105">
        <f>SEKTOR_TL!D42</f>
        <v>63.531009840978079</v>
      </c>
      <c r="D42" s="105">
        <f>SEKTOR_USD!H42</f>
        <v>3.4469884681708316</v>
      </c>
      <c r="E42" s="105">
        <f>SEKTOR_TL!H42</f>
        <v>70.27153579543743</v>
      </c>
      <c r="F42" s="105">
        <f>SEKTOR_USD!L42</f>
        <v>-3.3065170294523965</v>
      </c>
      <c r="G42" s="105">
        <f>SEKTOR_TL!L42</f>
        <v>50.978976522826756</v>
      </c>
    </row>
    <row r="43" spans="1:7" ht="18" x14ac:dyDescent="0.4">
      <c r="A43" s="107" t="s">
        <v>39</v>
      </c>
      <c r="B43" s="108">
        <f>SEKTOR_USD!D43</f>
        <v>10.843466410225155</v>
      </c>
      <c r="C43" s="108">
        <f>SEKTOR_TL!D43</f>
        <v>81.205811766464365</v>
      </c>
      <c r="D43" s="108">
        <f>SEKTOR_USD!H43</f>
        <v>3.1513304812236869</v>
      </c>
      <c r="E43" s="108">
        <f>SEKTOR_TL!H43</f>
        <v>69.784889057304824</v>
      </c>
      <c r="F43" s="108">
        <f>SEKTOR_USD!L43</f>
        <v>0.59507375617003444</v>
      </c>
      <c r="G43" s="108">
        <f>SEKTOR_TL!L43</f>
        <v>57.070991884436907</v>
      </c>
    </row>
    <row r="44" spans="1:7" ht="14" hidden="1" x14ac:dyDescent="0.3">
      <c r="A44" s="41" t="s">
        <v>33</v>
      </c>
      <c r="B44" s="46"/>
      <c r="C44" s="46"/>
      <c r="D44" s="40" t="e">
        <f>SEKTOR_USD!#REF!</f>
        <v>#REF!</v>
      </c>
      <c r="E44" s="40" t="e">
        <f>SEKTOR_TL!H44</f>
        <v>#REF!</v>
      </c>
      <c r="F44" s="40" t="e">
        <f>SEKTOR_USD!#REF!</f>
        <v>#REF!</v>
      </c>
      <c r="G44" s="40" t="e">
        <f>SEKTOR_TL!L44</f>
        <v>#REF!</v>
      </c>
    </row>
    <row r="45" spans="1:7" s="22" customFormat="1" ht="17.5" hidden="1" x14ac:dyDescent="0.35">
      <c r="A45" s="42" t="s">
        <v>39</v>
      </c>
      <c r="B45" s="47" t="e">
        <f>SEKTOR_USD!#REF!</f>
        <v>#REF!</v>
      </c>
      <c r="C45" s="47" t="e">
        <f>SEKTOR_TL!D45</f>
        <v>#REF!</v>
      </c>
      <c r="D45" s="47" t="e">
        <f>SEKTOR_USD!#REF!</f>
        <v>#REF!</v>
      </c>
      <c r="E45" s="47" t="e">
        <f>SEKTOR_TL!H45</f>
        <v>#REF!</v>
      </c>
      <c r="F45" s="47" t="e">
        <f>SEKTOR_USD!#REF!</f>
        <v>#REF!</v>
      </c>
      <c r="G45" s="47" t="e">
        <f>SEKTOR_TL!L45</f>
        <v>#REF!</v>
      </c>
    </row>
    <row r="46" spans="1:7" s="22" customFormat="1" ht="18" x14ac:dyDescent="0.4">
      <c r="A46" s="23"/>
      <c r="B46" s="25"/>
      <c r="C46" s="25"/>
      <c r="D46" s="25"/>
      <c r="E46" s="25"/>
    </row>
    <row r="47" spans="1:7" ht="13" x14ac:dyDescent="0.3">
      <c r="A47" s="21" t="s">
        <v>35</v>
      </c>
    </row>
    <row r="48" spans="1:7" x14ac:dyDescent="0.25">
      <c r="A48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showGridLines="0" zoomScale="80" zoomScaleNormal="80" workbookViewId="0">
      <selection activeCell="M2" sqref="M2"/>
    </sheetView>
  </sheetViews>
  <sheetFormatPr defaultColWidth="9.08984375" defaultRowHeight="12.5" x14ac:dyDescent="0.25"/>
  <cols>
    <col min="1" max="1" width="32.36328125" customWidth="1"/>
    <col min="2" max="2" width="12.6328125" bestFit="1" customWidth="1"/>
    <col min="3" max="3" width="12.90625" customWidth="1"/>
    <col min="4" max="4" width="12.08984375" bestFit="1" customWidth="1"/>
    <col min="5" max="5" width="13.54296875" bestFit="1" customWidth="1"/>
    <col min="6" max="7" width="12.6328125" bestFit="1" customWidth="1"/>
    <col min="8" max="8" width="12.08984375" bestFit="1" customWidth="1"/>
    <col min="9" max="9" width="15" bestFit="1" customWidth="1"/>
    <col min="10" max="11" width="14.08984375" bestFit="1" customWidth="1"/>
    <col min="12" max="12" width="10.36328125" customWidth="1"/>
    <col min="13" max="13" width="15" bestFit="1" customWidth="1"/>
  </cols>
  <sheetData>
    <row r="2" spans="1:13" ht="25" x14ac:dyDescent="0.5">
      <c r="C2" s="149" t="s">
        <v>123</v>
      </c>
      <c r="D2" s="149"/>
      <c r="E2" s="149"/>
      <c r="F2" s="149"/>
      <c r="G2" s="149"/>
      <c r="H2" s="149"/>
      <c r="I2" s="149"/>
      <c r="J2" s="149"/>
      <c r="K2" s="149"/>
    </row>
    <row r="6" spans="1:13" ht="22.5" customHeight="1" x14ac:dyDescent="0.25">
      <c r="A6" s="157" t="s">
        <v>112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9"/>
    </row>
    <row r="7" spans="1:13" ht="24" customHeight="1" x14ac:dyDescent="0.25">
      <c r="A7" s="49"/>
      <c r="B7" s="145" t="s">
        <v>125</v>
      </c>
      <c r="C7" s="145"/>
      <c r="D7" s="145"/>
      <c r="E7" s="145"/>
      <c r="F7" s="145" t="s">
        <v>126</v>
      </c>
      <c r="G7" s="145"/>
      <c r="H7" s="145"/>
      <c r="I7" s="145"/>
      <c r="J7" s="145" t="s">
        <v>103</v>
      </c>
      <c r="K7" s="145"/>
      <c r="L7" s="145"/>
      <c r="M7" s="145"/>
    </row>
    <row r="8" spans="1:13" ht="45.5" x14ac:dyDescent="0.35">
      <c r="A8" s="50" t="s">
        <v>40</v>
      </c>
      <c r="B8" s="70">
        <v>2023</v>
      </c>
      <c r="C8" s="71">
        <v>2024</v>
      </c>
      <c r="D8" s="7" t="s">
        <v>117</v>
      </c>
      <c r="E8" s="7" t="s">
        <v>118</v>
      </c>
      <c r="F8" s="5">
        <v>2023</v>
      </c>
      <c r="G8" s="6">
        <v>2024</v>
      </c>
      <c r="H8" s="7" t="s">
        <v>117</v>
      </c>
      <c r="I8" s="7" t="s">
        <v>118</v>
      </c>
      <c r="J8" s="5" t="s">
        <v>127</v>
      </c>
      <c r="K8" s="5" t="s">
        <v>128</v>
      </c>
      <c r="L8" s="7" t="s">
        <v>117</v>
      </c>
      <c r="M8" s="7" t="s">
        <v>118</v>
      </c>
    </row>
    <row r="9" spans="1:13" ht="22.5" customHeight="1" x14ac:dyDescent="0.35">
      <c r="A9" s="51" t="s">
        <v>197</v>
      </c>
      <c r="B9" s="74">
        <v>5570865.3797000004</v>
      </c>
      <c r="C9" s="74">
        <v>6246510.0390299996</v>
      </c>
      <c r="D9" s="63">
        <f>(C9-B9)/B9*100</f>
        <v>12.128181409517094</v>
      </c>
      <c r="E9" s="76">
        <f t="shared" ref="E9:E23" si="0">C9/C$23*100</f>
        <v>30.023226783312783</v>
      </c>
      <c r="F9" s="74">
        <v>27469991.354680002</v>
      </c>
      <c r="G9" s="74">
        <v>28062801.970520001</v>
      </c>
      <c r="H9" s="63">
        <f t="shared" ref="H9:H22" si="1">(G9-F9)/F9*100</f>
        <v>2.158029859514329</v>
      </c>
      <c r="I9" s="65">
        <f t="shared" ref="I9:I23" si="2">G9/G$23*100</f>
        <v>30.325715660792941</v>
      </c>
      <c r="J9" s="74">
        <v>69690789.755290002</v>
      </c>
      <c r="K9" s="74">
        <v>68223256.505060002</v>
      </c>
      <c r="L9" s="63">
        <f t="shared" ref="L9:L23" si="3">(K9-J9)/J9*100</f>
        <v>-2.1057779017615506</v>
      </c>
      <c r="M9" s="76">
        <f t="shared" ref="M9:M23" si="4">K9/K$23*100</f>
        <v>30.412422859323861</v>
      </c>
    </row>
    <row r="10" spans="1:13" ht="22.5" customHeight="1" x14ac:dyDescent="0.35">
      <c r="A10" s="51" t="s">
        <v>198</v>
      </c>
      <c r="B10" s="74">
        <v>3144163.7554299999</v>
      </c>
      <c r="C10" s="74">
        <v>3397142.4795599999</v>
      </c>
      <c r="D10" s="63">
        <f t="shared" ref="D10:D23" si="5">(C10-B10)/B10*100</f>
        <v>8.0459780026756995</v>
      </c>
      <c r="E10" s="76">
        <f t="shared" si="0"/>
        <v>16.328026120469278</v>
      </c>
      <c r="F10" s="74">
        <v>14977030.486980001</v>
      </c>
      <c r="G10" s="74">
        <v>15713827.194180001</v>
      </c>
      <c r="H10" s="63">
        <f t="shared" si="1"/>
        <v>4.9195112999237098</v>
      </c>
      <c r="I10" s="65">
        <f t="shared" si="2"/>
        <v>16.980950652544845</v>
      </c>
      <c r="J10" s="74">
        <v>34334354.332249999</v>
      </c>
      <c r="K10" s="74">
        <v>37268576.289300002</v>
      </c>
      <c r="L10" s="63">
        <f t="shared" si="3"/>
        <v>8.546023404593079</v>
      </c>
      <c r="M10" s="76">
        <f t="shared" si="4"/>
        <v>16.613509227474331</v>
      </c>
    </row>
    <row r="11" spans="1:13" ht="22.5" customHeight="1" x14ac:dyDescent="0.35">
      <c r="A11" s="51" t="s">
        <v>199</v>
      </c>
      <c r="B11" s="74">
        <v>2331864.1494499999</v>
      </c>
      <c r="C11" s="74">
        <v>2649648.72957</v>
      </c>
      <c r="D11" s="63">
        <f t="shared" si="5"/>
        <v>13.627919971022051</v>
      </c>
      <c r="E11" s="76">
        <f t="shared" si="0"/>
        <v>12.735272049022422</v>
      </c>
      <c r="F11" s="74">
        <v>10495915.16618</v>
      </c>
      <c r="G11" s="74">
        <v>10529871.81158</v>
      </c>
      <c r="H11" s="63">
        <f t="shared" si="1"/>
        <v>0.32352248338873818</v>
      </c>
      <c r="I11" s="65">
        <f t="shared" si="2"/>
        <v>11.378974160813517</v>
      </c>
      <c r="J11" s="74">
        <v>25206270.760370001</v>
      </c>
      <c r="K11" s="74">
        <v>26143528.897149999</v>
      </c>
      <c r="L11" s="63">
        <f t="shared" si="3"/>
        <v>3.7183530467092369</v>
      </c>
      <c r="M11" s="76">
        <f t="shared" si="4"/>
        <v>11.654208499943245</v>
      </c>
    </row>
    <row r="12" spans="1:13" ht="22.5" customHeight="1" x14ac:dyDescent="0.35">
      <c r="A12" s="51" t="s">
        <v>200</v>
      </c>
      <c r="B12" s="74">
        <v>1905136.8743</v>
      </c>
      <c r="C12" s="74">
        <v>1865735.1449200001</v>
      </c>
      <c r="D12" s="63">
        <f t="shared" si="5"/>
        <v>-2.0681836518689609</v>
      </c>
      <c r="E12" s="76">
        <f t="shared" si="0"/>
        <v>8.9674696788334245</v>
      </c>
      <c r="F12" s="74">
        <v>9669147.0685200002</v>
      </c>
      <c r="G12" s="74">
        <v>8436362.0077299997</v>
      </c>
      <c r="H12" s="63">
        <f t="shared" si="1"/>
        <v>-12.749677422981796</v>
      </c>
      <c r="I12" s="65">
        <f t="shared" si="2"/>
        <v>9.116648997726422</v>
      </c>
      <c r="J12" s="74">
        <v>23843693.698929999</v>
      </c>
      <c r="K12" s="74">
        <v>20922895.39562</v>
      </c>
      <c r="L12" s="63">
        <f t="shared" si="3"/>
        <v>-12.249772791876923</v>
      </c>
      <c r="M12" s="76">
        <f t="shared" si="4"/>
        <v>9.3269652433815011</v>
      </c>
    </row>
    <row r="13" spans="1:13" ht="22.5" customHeight="1" x14ac:dyDescent="0.35">
      <c r="A13" s="52" t="s">
        <v>201</v>
      </c>
      <c r="B13" s="74">
        <v>1559361.1838100001</v>
      </c>
      <c r="C13" s="74">
        <v>1686874.1242500001</v>
      </c>
      <c r="D13" s="63">
        <f t="shared" si="5"/>
        <v>8.1772550044144765</v>
      </c>
      <c r="E13" s="76">
        <f t="shared" si="0"/>
        <v>8.1077920424065262</v>
      </c>
      <c r="F13" s="74">
        <v>7596732.1761999996</v>
      </c>
      <c r="G13" s="74">
        <v>7696656.33005</v>
      </c>
      <c r="H13" s="63">
        <f t="shared" si="1"/>
        <v>1.315357071071366</v>
      </c>
      <c r="I13" s="65">
        <f t="shared" si="2"/>
        <v>8.3172953167375177</v>
      </c>
      <c r="J13" s="74">
        <v>18300270.94768</v>
      </c>
      <c r="K13" s="74">
        <v>18349384.770369999</v>
      </c>
      <c r="L13" s="63">
        <f t="shared" si="3"/>
        <v>0.26837757118686406</v>
      </c>
      <c r="M13" s="76">
        <f t="shared" si="4"/>
        <v>8.1797509739738103</v>
      </c>
    </row>
    <row r="14" spans="1:13" ht="22.5" customHeight="1" x14ac:dyDescent="0.35">
      <c r="A14" s="51" t="s">
        <v>202</v>
      </c>
      <c r="B14" s="74">
        <v>1220016.5879200001</v>
      </c>
      <c r="C14" s="74">
        <v>1646115.45202</v>
      </c>
      <c r="D14" s="63">
        <f t="shared" si="5"/>
        <v>34.925661529443111</v>
      </c>
      <c r="E14" s="76">
        <f t="shared" si="0"/>
        <v>7.9118895541207577</v>
      </c>
      <c r="F14" s="74">
        <v>5952916.4622499999</v>
      </c>
      <c r="G14" s="74">
        <v>7348809.5904200003</v>
      </c>
      <c r="H14" s="63">
        <f t="shared" si="1"/>
        <v>23.44889495799174</v>
      </c>
      <c r="I14" s="65">
        <f t="shared" si="2"/>
        <v>7.9413990918831834</v>
      </c>
      <c r="J14" s="74">
        <v>16939813.406089999</v>
      </c>
      <c r="K14" s="74">
        <v>17509133.81786</v>
      </c>
      <c r="L14" s="63">
        <f t="shared" si="3"/>
        <v>3.3608422839257828</v>
      </c>
      <c r="M14" s="76">
        <f t="shared" si="4"/>
        <v>7.8051856338718109</v>
      </c>
    </row>
    <row r="15" spans="1:13" ht="22.5" customHeight="1" x14ac:dyDescent="0.35">
      <c r="A15" s="51" t="s">
        <v>203</v>
      </c>
      <c r="B15" s="74">
        <v>999274.23841999995</v>
      </c>
      <c r="C15" s="74">
        <v>1047712.25664</v>
      </c>
      <c r="D15" s="63">
        <f t="shared" si="5"/>
        <v>4.8473198204916939</v>
      </c>
      <c r="E15" s="76">
        <f t="shared" si="0"/>
        <v>5.0357243465895047</v>
      </c>
      <c r="F15" s="74">
        <v>4401694.4693200001</v>
      </c>
      <c r="G15" s="74">
        <v>4765042.9589299997</v>
      </c>
      <c r="H15" s="63">
        <f t="shared" si="1"/>
        <v>8.2547412625422822</v>
      </c>
      <c r="I15" s="65">
        <f t="shared" si="2"/>
        <v>5.1492840250155885</v>
      </c>
      <c r="J15" s="74">
        <v>11797295.22725</v>
      </c>
      <c r="K15" s="74">
        <v>12062135.24698</v>
      </c>
      <c r="L15" s="63">
        <f t="shared" si="3"/>
        <v>2.2449215233527315</v>
      </c>
      <c r="M15" s="76">
        <f t="shared" si="4"/>
        <v>5.3770338226276664</v>
      </c>
    </row>
    <row r="16" spans="1:13" ht="22.5" customHeight="1" x14ac:dyDescent="0.35">
      <c r="A16" s="51" t="s">
        <v>204</v>
      </c>
      <c r="B16" s="74">
        <v>945259.11150999996</v>
      </c>
      <c r="C16" s="74">
        <v>1068896.5806199999</v>
      </c>
      <c r="D16" s="63">
        <f t="shared" si="5"/>
        <v>13.079743702496117</v>
      </c>
      <c r="E16" s="76">
        <f t="shared" si="0"/>
        <v>5.1375446845267945</v>
      </c>
      <c r="F16" s="74">
        <v>4498622.1513</v>
      </c>
      <c r="G16" s="74">
        <v>4911876.1165100001</v>
      </c>
      <c r="H16" s="63">
        <f t="shared" si="1"/>
        <v>9.1862341692906799</v>
      </c>
      <c r="I16" s="65">
        <f t="shared" si="2"/>
        <v>5.3079574387048272</v>
      </c>
      <c r="J16" s="74">
        <v>11425310.283129999</v>
      </c>
      <c r="K16" s="74">
        <v>12027343.84749</v>
      </c>
      <c r="L16" s="63">
        <f t="shared" si="3"/>
        <v>5.2692972833213174</v>
      </c>
      <c r="M16" s="76">
        <f t="shared" si="4"/>
        <v>5.3615245841749539</v>
      </c>
    </row>
    <row r="17" spans="1:13" ht="22.5" customHeight="1" x14ac:dyDescent="0.35">
      <c r="A17" s="51" t="s">
        <v>205</v>
      </c>
      <c r="B17" s="74">
        <v>276350.83867000003</v>
      </c>
      <c r="C17" s="74">
        <v>347679.09895999997</v>
      </c>
      <c r="D17" s="63">
        <f t="shared" si="5"/>
        <v>25.810763098560908</v>
      </c>
      <c r="E17" s="76">
        <f t="shared" si="0"/>
        <v>1.671084873100577</v>
      </c>
      <c r="F17" s="74">
        <v>1332924.41295</v>
      </c>
      <c r="G17" s="74">
        <v>1406869.6211600001</v>
      </c>
      <c r="H17" s="63">
        <f t="shared" si="1"/>
        <v>5.5475920083379755</v>
      </c>
      <c r="I17" s="65">
        <f t="shared" si="2"/>
        <v>1.520316044988115</v>
      </c>
      <c r="J17" s="74">
        <v>3309134.1923799999</v>
      </c>
      <c r="K17" s="74">
        <v>3255413.4202000001</v>
      </c>
      <c r="L17" s="63">
        <f t="shared" si="3"/>
        <v>-1.6234086941443353</v>
      </c>
      <c r="M17" s="76">
        <f t="shared" si="4"/>
        <v>1.4511914937642578</v>
      </c>
    </row>
    <row r="18" spans="1:13" ht="22.5" customHeight="1" x14ac:dyDescent="0.35">
      <c r="A18" s="51" t="s">
        <v>206</v>
      </c>
      <c r="B18" s="74">
        <v>316142.80966000003</v>
      </c>
      <c r="C18" s="74">
        <v>273984.71574000001</v>
      </c>
      <c r="D18" s="63">
        <f t="shared" si="5"/>
        <v>-13.335142420395229</v>
      </c>
      <c r="E18" s="76">
        <f t="shared" si="0"/>
        <v>1.3168801785998381</v>
      </c>
      <c r="F18" s="74">
        <v>1034458.15454</v>
      </c>
      <c r="G18" s="74">
        <v>1109403.3088700001</v>
      </c>
      <c r="H18" s="63">
        <f t="shared" si="1"/>
        <v>7.2448705635006032</v>
      </c>
      <c r="I18" s="65">
        <f t="shared" si="2"/>
        <v>1.1988627982792646</v>
      </c>
      <c r="J18" s="74">
        <v>2549213.23337</v>
      </c>
      <c r="K18" s="74">
        <v>2733767.31219</v>
      </c>
      <c r="L18" s="63">
        <f t="shared" si="3"/>
        <v>7.2396485474078522</v>
      </c>
      <c r="M18" s="76">
        <f t="shared" si="4"/>
        <v>1.2186531654517712</v>
      </c>
    </row>
    <row r="19" spans="1:13" ht="22.5" customHeight="1" x14ac:dyDescent="0.35">
      <c r="A19" s="51" t="s">
        <v>207</v>
      </c>
      <c r="B19" s="74">
        <v>233862.93966</v>
      </c>
      <c r="C19" s="74">
        <v>236598.51345</v>
      </c>
      <c r="D19" s="63">
        <f t="shared" si="5"/>
        <v>1.1697337739690992</v>
      </c>
      <c r="E19" s="76">
        <f t="shared" si="0"/>
        <v>1.1371871303367187</v>
      </c>
      <c r="F19" s="74">
        <v>1118959.1291799999</v>
      </c>
      <c r="G19" s="74">
        <v>1109815.9252800001</v>
      </c>
      <c r="H19" s="63">
        <f t="shared" si="1"/>
        <v>-0.81711687778088971</v>
      </c>
      <c r="I19" s="65">
        <f t="shared" si="2"/>
        <v>1.1993086870376211</v>
      </c>
      <c r="J19" s="74">
        <v>2562039.1801499999</v>
      </c>
      <c r="K19" s="74">
        <v>2663458.3933899999</v>
      </c>
      <c r="L19" s="63">
        <f t="shared" si="3"/>
        <v>3.9585348274830894</v>
      </c>
      <c r="M19" s="76">
        <f t="shared" si="4"/>
        <v>1.1873110003475755</v>
      </c>
    </row>
    <row r="20" spans="1:13" ht="22.5" customHeight="1" x14ac:dyDescent="0.35">
      <c r="A20" s="51" t="s">
        <v>208</v>
      </c>
      <c r="B20" s="74">
        <v>136327.23655</v>
      </c>
      <c r="C20" s="74">
        <v>188590.45311999999</v>
      </c>
      <c r="D20" s="63">
        <f t="shared" si="5"/>
        <v>38.336592079919185</v>
      </c>
      <c r="E20" s="76">
        <f t="shared" si="0"/>
        <v>0.9064411820058047</v>
      </c>
      <c r="F20" s="74">
        <v>630812.99542000005</v>
      </c>
      <c r="G20" s="74">
        <v>846199.19952000002</v>
      </c>
      <c r="H20" s="63">
        <f t="shared" si="1"/>
        <v>34.144224304794832</v>
      </c>
      <c r="I20" s="65">
        <f t="shared" si="2"/>
        <v>0.91443457228510705</v>
      </c>
      <c r="J20" s="74">
        <v>1612784.4018900001</v>
      </c>
      <c r="K20" s="74">
        <v>1823938.2212499999</v>
      </c>
      <c r="L20" s="63">
        <f t="shared" si="3"/>
        <v>13.092501335736603</v>
      </c>
      <c r="M20" s="76">
        <f t="shared" si="4"/>
        <v>0.81307142601473226</v>
      </c>
    </row>
    <row r="21" spans="1:13" ht="22.5" customHeight="1" x14ac:dyDescent="0.35">
      <c r="A21" s="51" t="s">
        <v>209</v>
      </c>
      <c r="B21" s="74">
        <v>126499.40059999999</v>
      </c>
      <c r="C21" s="74">
        <v>112076.78602</v>
      </c>
      <c r="D21" s="63">
        <f t="shared" si="5"/>
        <v>-11.401330371204933</v>
      </c>
      <c r="E21" s="76">
        <f t="shared" si="0"/>
        <v>0.53868588104371407</v>
      </c>
      <c r="F21" s="74">
        <v>498094.06410000002</v>
      </c>
      <c r="G21" s="74">
        <v>552537.04917000001</v>
      </c>
      <c r="H21" s="63">
        <f t="shared" si="1"/>
        <v>10.930261770610004</v>
      </c>
      <c r="I21" s="65">
        <f t="shared" si="2"/>
        <v>0.5970922455564226</v>
      </c>
      <c r="J21" s="74">
        <v>1342462.1665099999</v>
      </c>
      <c r="K21" s="74">
        <v>1273231.6748299999</v>
      </c>
      <c r="L21" s="63">
        <f t="shared" si="3"/>
        <v>-5.1569789754283022</v>
      </c>
      <c r="M21" s="76">
        <f t="shared" si="4"/>
        <v>0.56757859528360599</v>
      </c>
    </row>
    <row r="22" spans="1:13" ht="22.5" customHeight="1" x14ac:dyDescent="0.35">
      <c r="A22" s="51" t="s">
        <v>210</v>
      </c>
      <c r="B22" s="74">
        <v>5122.0153099999998</v>
      </c>
      <c r="C22" s="74">
        <v>38027.523710000001</v>
      </c>
      <c r="D22" s="63">
        <f t="shared" si="5"/>
        <v>642.43283958477662</v>
      </c>
      <c r="E22" s="76">
        <f t="shared" si="0"/>
        <v>0.18277549563186588</v>
      </c>
      <c r="F22" s="74">
        <v>33586.48029</v>
      </c>
      <c r="G22" s="74">
        <v>47897.938479999997</v>
      </c>
      <c r="H22" s="63">
        <f t="shared" si="1"/>
        <v>42.610770960305345</v>
      </c>
      <c r="I22" s="65">
        <f t="shared" si="2"/>
        <v>5.1760307634587825E-2</v>
      </c>
      <c r="J22" s="74">
        <v>86490.864790000007</v>
      </c>
      <c r="K22" s="74">
        <v>70872.673169999995</v>
      </c>
      <c r="L22" s="63">
        <f t="shared" si="3"/>
        <v>-18.057619909248235</v>
      </c>
      <c r="M22" s="76">
        <f t="shared" si="4"/>
        <v>3.1593474366865403E-2</v>
      </c>
    </row>
    <row r="23" spans="1:13" ht="24" customHeight="1" x14ac:dyDescent="0.25">
      <c r="A23" s="67" t="s">
        <v>41</v>
      </c>
      <c r="B23" s="75">
        <f>SUM(B9:B22)</f>
        <v>18770246.520990003</v>
      </c>
      <c r="C23" s="75">
        <f>SUM(C9:C22)</f>
        <v>20805591.897609998</v>
      </c>
      <c r="D23" s="73">
        <f t="shared" si="5"/>
        <v>10.843466410225091</v>
      </c>
      <c r="E23" s="77">
        <f t="shared" si="0"/>
        <v>100</v>
      </c>
      <c r="F23" s="66">
        <f>SUM(F9:F22)</f>
        <v>89710884.571909979</v>
      </c>
      <c r="G23" s="66">
        <f>SUM(G9:G22)</f>
        <v>92537971.022400036</v>
      </c>
      <c r="H23" s="73">
        <f>(G23-F23)/F23*100</f>
        <v>3.1513304812237539</v>
      </c>
      <c r="I23" s="69">
        <f t="shared" si="2"/>
        <v>100</v>
      </c>
      <c r="J23" s="75">
        <f>SUM(J9:J22)</f>
        <v>222999922.45008001</v>
      </c>
      <c r="K23" s="75">
        <f>SUM(K9:K22)</f>
        <v>224326936.46486002</v>
      </c>
      <c r="L23" s="73">
        <f t="shared" si="3"/>
        <v>0.5950737561700612</v>
      </c>
      <c r="M23" s="77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K3" sqref="K3"/>
    </sheetView>
  </sheetViews>
  <sheetFormatPr defaultColWidth="9.08984375" defaultRowHeight="12.5" x14ac:dyDescent="0.25"/>
  <cols>
    <col min="1" max="2" width="0" hidden="1" customWidth="1"/>
    <col min="10" max="10" width="11.54296875" bestFit="1" customWidth="1"/>
    <col min="11" max="11" width="12.08984375" customWidth="1"/>
  </cols>
  <sheetData>
    <row r="7" spans="9:9" ht="13" x14ac:dyDescent="0.3">
      <c r="I7" s="29"/>
    </row>
    <row r="8" spans="9:9" ht="13" x14ac:dyDescent="0.3">
      <c r="I8" s="29"/>
    </row>
    <row r="9" spans="9:9" ht="13" x14ac:dyDescent="0.3">
      <c r="I9" s="29"/>
    </row>
    <row r="10" spans="9:9" ht="13" x14ac:dyDescent="0.3">
      <c r="I10" s="29"/>
    </row>
    <row r="17" spans="3:14" ht="12.75" customHeight="1" x14ac:dyDescent="0.25"/>
    <row r="21" spans="3:14" x14ac:dyDescent="0.25">
      <c r="C21" s="1"/>
    </row>
    <row r="22" spans="3:14" ht="13" x14ac:dyDescent="0.3">
      <c r="C22" s="64"/>
    </row>
    <row r="24" spans="3:14" ht="13" x14ac:dyDescent="0.3">
      <c r="H24" s="29"/>
      <c r="I24" s="29"/>
    </row>
    <row r="25" spans="3:14" ht="13" x14ac:dyDescent="0.3">
      <c r="H25" s="29"/>
      <c r="I25" s="29"/>
    </row>
    <row r="26" spans="3:14" x14ac:dyDescent="0.25">
      <c r="H26" s="160"/>
      <c r="I26" s="160"/>
      <c r="N26" t="s">
        <v>42</v>
      </c>
    </row>
    <row r="27" spans="3:14" x14ac:dyDescent="0.25">
      <c r="H27" s="160"/>
      <c r="I27" s="160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ht="13" x14ac:dyDescent="0.3">
      <c r="H37" s="29"/>
      <c r="I37" s="29"/>
    </row>
    <row r="38" spans="8:9" ht="13" x14ac:dyDescent="0.3">
      <c r="H38" s="29"/>
      <c r="I38" s="29"/>
    </row>
    <row r="39" spans="8:9" x14ac:dyDescent="0.25">
      <c r="H39" s="160"/>
      <c r="I39" s="160"/>
    </row>
    <row r="40" spans="8:9" x14ac:dyDescent="0.25">
      <c r="H40" s="160"/>
      <c r="I40" s="160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ht="13" x14ac:dyDescent="0.3">
      <c r="H49" s="29"/>
      <c r="I49" s="29"/>
    </row>
    <row r="50" spans="3:9" ht="13" x14ac:dyDescent="0.3">
      <c r="H50" s="29"/>
      <c r="I50" s="29"/>
    </row>
    <row r="51" spans="3:9" x14ac:dyDescent="0.25">
      <c r="H51" s="160"/>
      <c r="I51" s="160"/>
    </row>
    <row r="52" spans="3:9" x14ac:dyDescent="0.25">
      <c r="H52" s="160"/>
      <c r="I52" s="160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M1" sqref="M1"/>
    </sheetView>
  </sheetViews>
  <sheetFormatPr defaultColWidth="9.08984375" defaultRowHeight="12.5" x14ac:dyDescent="0.25"/>
  <cols>
    <col min="1" max="1" width="3.08984375" bestFit="1" customWidth="1"/>
    <col min="2" max="2" width="28" customWidth="1"/>
    <col min="3" max="3" width="11.6328125" customWidth="1"/>
    <col min="4" max="9" width="11.6328125" bestFit="1" customWidth="1"/>
    <col min="10" max="10" width="10.08984375" bestFit="1" customWidth="1"/>
    <col min="11" max="14" width="11.6328125" bestFit="1" customWidth="1"/>
    <col min="15" max="15" width="12.6328125" bestFit="1" customWidth="1"/>
    <col min="16" max="16" width="6.6328125" bestFit="1" customWidth="1"/>
  </cols>
  <sheetData>
    <row r="1" spans="1:16" ht="13" x14ac:dyDescent="0.3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5" x14ac:dyDescent="0.35">
      <c r="A3" s="36"/>
      <c r="B3" s="72" t="s">
        <v>120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6" s="38" customFormat="1" ht="13" x14ac:dyDescent="0.3">
      <c r="A4" s="48"/>
      <c r="B4" s="61" t="s">
        <v>102</v>
      </c>
      <c r="C4" s="61" t="s">
        <v>43</v>
      </c>
      <c r="D4" s="61" t="s">
        <v>44</v>
      </c>
      <c r="E4" s="61" t="s">
        <v>45</v>
      </c>
      <c r="F4" s="61" t="s">
        <v>46</v>
      </c>
      <c r="G4" s="61" t="s">
        <v>47</v>
      </c>
      <c r="H4" s="61" t="s">
        <v>48</v>
      </c>
      <c r="I4" s="61" t="s">
        <v>0</v>
      </c>
      <c r="J4" s="61" t="s">
        <v>101</v>
      </c>
      <c r="K4" s="61" t="s">
        <v>49</v>
      </c>
      <c r="L4" s="61" t="s">
        <v>50</v>
      </c>
      <c r="M4" s="61" t="s">
        <v>51</v>
      </c>
      <c r="N4" s="61" t="s">
        <v>52</v>
      </c>
      <c r="O4" s="62" t="s">
        <v>100</v>
      </c>
      <c r="P4" s="62" t="s">
        <v>99</v>
      </c>
    </row>
    <row r="5" spans="1:16" x14ac:dyDescent="0.25">
      <c r="A5" s="53" t="s">
        <v>98</v>
      </c>
      <c r="B5" s="54" t="s">
        <v>167</v>
      </c>
      <c r="C5" s="78">
        <v>1550028.6242800001</v>
      </c>
      <c r="D5" s="78">
        <v>1530047.7700499999</v>
      </c>
      <c r="E5" s="78">
        <v>1561080.15157</v>
      </c>
      <c r="F5" s="78">
        <v>1285573.8714399999</v>
      </c>
      <c r="G5" s="78">
        <v>1711281.1991900001</v>
      </c>
      <c r="H5" s="78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78">
        <v>7638011.6165300002</v>
      </c>
      <c r="P5" s="56">
        <f t="shared" ref="P5:P24" si="0">O5/O$26*100</f>
        <v>8.2539216411835099</v>
      </c>
    </row>
    <row r="6" spans="1:16" x14ac:dyDescent="0.25">
      <c r="A6" s="53" t="s">
        <v>97</v>
      </c>
      <c r="B6" s="54" t="s">
        <v>168</v>
      </c>
      <c r="C6" s="78">
        <v>1001287.57884</v>
      </c>
      <c r="D6" s="78">
        <v>1101956.2150699999</v>
      </c>
      <c r="E6" s="78">
        <v>1058542.66812</v>
      </c>
      <c r="F6" s="78">
        <v>1001001.36805</v>
      </c>
      <c r="G6" s="78">
        <v>1242146.656</v>
      </c>
      <c r="H6" s="78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78">
        <v>5404934.4860800002</v>
      </c>
      <c r="P6" s="56">
        <f t="shared" si="0"/>
        <v>5.8407747937024324</v>
      </c>
    </row>
    <row r="7" spans="1:16" x14ac:dyDescent="0.25">
      <c r="A7" s="53" t="s">
        <v>96</v>
      </c>
      <c r="B7" s="54" t="s">
        <v>170</v>
      </c>
      <c r="C7" s="78">
        <v>916998.62673999998</v>
      </c>
      <c r="D7" s="78">
        <v>1081846.6992299999</v>
      </c>
      <c r="E7" s="78">
        <v>1150232.32785</v>
      </c>
      <c r="F7" s="78">
        <v>756505.99624000001</v>
      </c>
      <c r="G7" s="78">
        <v>1061027.17814</v>
      </c>
      <c r="H7" s="78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78">
        <v>4966610.8282000003</v>
      </c>
      <c r="P7" s="56">
        <f t="shared" si="0"/>
        <v>5.3671058197264436</v>
      </c>
    </row>
    <row r="8" spans="1:16" x14ac:dyDescent="0.25">
      <c r="A8" s="53" t="s">
        <v>95</v>
      </c>
      <c r="B8" s="54" t="s">
        <v>169</v>
      </c>
      <c r="C8" s="78">
        <v>947012.29030999995</v>
      </c>
      <c r="D8" s="78">
        <v>998257.92076000001</v>
      </c>
      <c r="E8" s="78">
        <v>1010313.14677</v>
      </c>
      <c r="F8" s="78">
        <v>869709.40488000005</v>
      </c>
      <c r="G8" s="78">
        <v>1112921.19108</v>
      </c>
      <c r="H8" s="78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78">
        <v>4938213.9538000003</v>
      </c>
      <c r="P8" s="56">
        <f t="shared" si="0"/>
        <v>5.3364190928766337</v>
      </c>
    </row>
    <row r="9" spans="1:16" x14ac:dyDescent="0.25">
      <c r="A9" s="53" t="s">
        <v>94</v>
      </c>
      <c r="B9" s="54" t="s">
        <v>172</v>
      </c>
      <c r="C9" s="78">
        <v>909246.45534999995</v>
      </c>
      <c r="D9" s="78">
        <v>863400.87964000006</v>
      </c>
      <c r="E9" s="78">
        <v>946637.74739000003</v>
      </c>
      <c r="F9" s="78">
        <v>707133.29085999995</v>
      </c>
      <c r="G9" s="78">
        <v>947841.07553999999</v>
      </c>
      <c r="H9" s="78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78">
        <v>4374259.4487800002</v>
      </c>
      <c r="P9" s="56">
        <f t="shared" si="0"/>
        <v>4.7269887165790081</v>
      </c>
    </row>
    <row r="10" spans="1:16" x14ac:dyDescent="0.25">
      <c r="A10" s="53" t="s">
        <v>93</v>
      </c>
      <c r="B10" s="54" t="s">
        <v>173</v>
      </c>
      <c r="C10" s="78">
        <v>704521.75153000001</v>
      </c>
      <c r="D10" s="78">
        <v>761265.70967999997</v>
      </c>
      <c r="E10" s="78">
        <v>812155.69998999999</v>
      </c>
      <c r="F10" s="78">
        <v>780231.47869000002</v>
      </c>
      <c r="G10" s="78">
        <v>888462.05206999998</v>
      </c>
      <c r="H10" s="78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78">
        <v>3946636.69196</v>
      </c>
      <c r="P10" s="56">
        <f t="shared" si="0"/>
        <v>4.2648835373802019</v>
      </c>
    </row>
    <row r="11" spans="1:16" x14ac:dyDescent="0.25">
      <c r="A11" s="53" t="s">
        <v>92</v>
      </c>
      <c r="B11" s="54" t="s">
        <v>171</v>
      </c>
      <c r="C11" s="78">
        <v>695371.02390999999</v>
      </c>
      <c r="D11" s="78">
        <v>702275.93145000003</v>
      </c>
      <c r="E11" s="78">
        <v>805433.20337</v>
      </c>
      <c r="F11" s="78">
        <v>774542.70307000005</v>
      </c>
      <c r="G11" s="78">
        <v>966766.86792999995</v>
      </c>
      <c r="H11" s="78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78">
        <v>3944389.7297299998</v>
      </c>
      <c r="P11" s="56">
        <f t="shared" si="0"/>
        <v>4.2624553857737046</v>
      </c>
    </row>
    <row r="12" spans="1:16" x14ac:dyDescent="0.25">
      <c r="A12" s="53" t="s">
        <v>91</v>
      </c>
      <c r="B12" s="54" t="s">
        <v>174</v>
      </c>
      <c r="C12" s="78">
        <v>600055.02213000006</v>
      </c>
      <c r="D12" s="78">
        <v>610054.73779000004</v>
      </c>
      <c r="E12" s="78">
        <v>824183.41081999999</v>
      </c>
      <c r="F12" s="78">
        <v>617460.60841999995</v>
      </c>
      <c r="G12" s="78">
        <v>758457.50875000004</v>
      </c>
      <c r="H12" s="78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78">
        <v>3410211.28791</v>
      </c>
      <c r="P12" s="56">
        <f t="shared" si="0"/>
        <v>3.6852021394379983</v>
      </c>
    </row>
    <row r="13" spans="1:16" x14ac:dyDescent="0.25">
      <c r="A13" s="53" t="s">
        <v>90</v>
      </c>
      <c r="B13" s="54" t="s">
        <v>176</v>
      </c>
      <c r="C13" s="78">
        <v>475666.603</v>
      </c>
      <c r="D13" s="78">
        <v>597612.47728999995</v>
      </c>
      <c r="E13" s="78">
        <v>790664.54899000004</v>
      </c>
      <c r="F13" s="78">
        <v>672489.06674000004</v>
      </c>
      <c r="G13" s="78">
        <v>693509.36447999999</v>
      </c>
      <c r="H13" s="78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78">
        <v>3229942.0605000001</v>
      </c>
      <c r="P13" s="56">
        <f t="shared" si="0"/>
        <v>3.490396455437899</v>
      </c>
    </row>
    <row r="14" spans="1:16" x14ac:dyDescent="0.25">
      <c r="A14" s="53" t="s">
        <v>89</v>
      </c>
      <c r="B14" s="54" t="s">
        <v>175</v>
      </c>
      <c r="C14" s="78">
        <v>549115.32083999994</v>
      </c>
      <c r="D14" s="78">
        <v>602376.92148999998</v>
      </c>
      <c r="E14" s="78">
        <v>714931.14907000004</v>
      </c>
      <c r="F14" s="78">
        <v>598315.94201</v>
      </c>
      <c r="G14" s="78">
        <v>715653.98357000004</v>
      </c>
      <c r="H14" s="78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78">
        <v>3180393.3169800001</v>
      </c>
      <c r="P14" s="56">
        <f t="shared" si="0"/>
        <v>3.4368522260015242</v>
      </c>
    </row>
    <row r="15" spans="1:16" x14ac:dyDescent="0.25">
      <c r="A15" s="53" t="s">
        <v>88</v>
      </c>
      <c r="B15" s="54" t="s">
        <v>211</v>
      </c>
      <c r="C15" s="78">
        <v>456597.23679</v>
      </c>
      <c r="D15" s="78">
        <v>487887.57020999998</v>
      </c>
      <c r="E15" s="78">
        <v>569271.67348</v>
      </c>
      <c r="F15" s="78">
        <v>380460.52244999999</v>
      </c>
      <c r="G15" s="78">
        <v>524711.68105999997</v>
      </c>
      <c r="H15" s="78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78">
        <v>2418928.6839899998</v>
      </c>
      <c r="P15" s="56">
        <f t="shared" si="0"/>
        <v>2.6139850023343034</v>
      </c>
    </row>
    <row r="16" spans="1:16" x14ac:dyDescent="0.25">
      <c r="A16" s="53" t="s">
        <v>87</v>
      </c>
      <c r="B16" s="54" t="s">
        <v>212</v>
      </c>
      <c r="C16" s="78">
        <v>406056.39947</v>
      </c>
      <c r="D16" s="78">
        <v>330931.61563000001</v>
      </c>
      <c r="E16" s="78">
        <v>325764.22619999998</v>
      </c>
      <c r="F16" s="78">
        <v>197772.41957999999</v>
      </c>
      <c r="G16" s="78">
        <v>472192.7279</v>
      </c>
      <c r="H16" s="78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78">
        <v>1732717.3887799999</v>
      </c>
      <c r="P16" s="56">
        <f t="shared" si="0"/>
        <v>1.8724393561217949</v>
      </c>
    </row>
    <row r="17" spans="1:16" x14ac:dyDescent="0.25">
      <c r="A17" s="53" t="s">
        <v>86</v>
      </c>
      <c r="B17" s="54" t="s">
        <v>213</v>
      </c>
      <c r="C17" s="78">
        <v>311384.28597000003</v>
      </c>
      <c r="D17" s="78">
        <v>330726.755</v>
      </c>
      <c r="E17" s="78">
        <v>386414.68276</v>
      </c>
      <c r="F17" s="78">
        <v>310785.52110000001</v>
      </c>
      <c r="G17" s="78">
        <v>376420.73161999998</v>
      </c>
      <c r="H17" s="78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78">
        <v>1715731.97645</v>
      </c>
      <c r="P17" s="56">
        <f t="shared" si="0"/>
        <v>1.8540842829098607</v>
      </c>
    </row>
    <row r="18" spans="1:16" x14ac:dyDescent="0.25">
      <c r="A18" s="53" t="s">
        <v>85</v>
      </c>
      <c r="B18" s="54" t="s">
        <v>214</v>
      </c>
      <c r="C18" s="78">
        <v>324150.45932000002</v>
      </c>
      <c r="D18" s="78">
        <v>352035.38410000002</v>
      </c>
      <c r="E18" s="78">
        <v>409584.07844000001</v>
      </c>
      <c r="F18" s="78">
        <v>318953.45844999998</v>
      </c>
      <c r="G18" s="78">
        <v>295618.08786999999</v>
      </c>
      <c r="H18" s="78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78">
        <v>1700341.4681800001</v>
      </c>
      <c r="P18" s="56">
        <f t="shared" si="0"/>
        <v>1.8374527228054425</v>
      </c>
    </row>
    <row r="19" spans="1:16" x14ac:dyDescent="0.25">
      <c r="A19" s="53" t="s">
        <v>84</v>
      </c>
      <c r="B19" s="54" t="s">
        <v>215</v>
      </c>
      <c r="C19" s="78">
        <v>317670.98553000001</v>
      </c>
      <c r="D19" s="78">
        <v>399215.10019999999</v>
      </c>
      <c r="E19" s="78">
        <v>421176.01376</v>
      </c>
      <c r="F19" s="78">
        <v>277274.14720000001</v>
      </c>
      <c r="G19" s="78">
        <v>4418.49251</v>
      </c>
      <c r="H19" s="78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78">
        <v>1419754.7392</v>
      </c>
      <c r="P19" s="56">
        <f t="shared" si="0"/>
        <v>1.5342401865028248</v>
      </c>
    </row>
    <row r="20" spans="1:16" x14ac:dyDescent="0.25">
      <c r="A20" s="53" t="s">
        <v>83</v>
      </c>
      <c r="B20" s="54" t="s">
        <v>216</v>
      </c>
      <c r="C20" s="78">
        <v>236429.41558</v>
      </c>
      <c r="D20" s="78">
        <v>277359.85853999999</v>
      </c>
      <c r="E20" s="78">
        <v>357510.45642</v>
      </c>
      <c r="F20" s="78">
        <v>232716.97248999999</v>
      </c>
      <c r="G20" s="78">
        <v>315599.24465000001</v>
      </c>
      <c r="H20" s="78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78">
        <v>1419615.94768</v>
      </c>
      <c r="P20" s="56">
        <f t="shared" si="0"/>
        <v>1.5340902031841217</v>
      </c>
    </row>
    <row r="21" spans="1:16" x14ac:dyDescent="0.25">
      <c r="A21" s="53" t="s">
        <v>82</v>
      </c>
      <c r="B21" s="54" t="s">
        <v>217</v>
      </c>
      <c r="C21" s="78">
        <v>210317.74283</v>
      </c>
      <c r="D21" s="78">
        <v>240160.68815999999</v>
      </c>
      <c r="E21" s="78">
        <v>259112.57623000001</v>
      </c>
      <c r="F21" s="78">
        <v>258682.74966</v>
      </c>
      <c r="G21" s="78">
        <v>313591.81258000003</v>
      </c>
      <c r="H21" s="78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78">
        <v>1281865.5694599999</v>
      </c>
      <c r="P21" s="56">
        <f t="shared" si="0"/>
        <v>1.3852319813125229</v>
      </c>
    </row>
    <row r="22" spans="1:16" x14ac:dyDescent="0.25">
      <c r="A22" s="53" t="s">
        <v>81</v>
      </c>
      <c r="B22" s="54" t="s">
        <v>218</v>
      </c>
      <c r="C22" s="78">
        <v>241244.77556000001</v>
      </c>
      <c r="D22" s="78">
        <v>235263.88832999999</v>
      </c>
      <c r="E22" s="78">
        <v>256266.72656000001</v>
      </c>
      <c r="F22" s="78">
        <v>249142.96685999999</v>
      </c>
      <c r="G22" s="78">
        <v>290457.67937000003</v>
      </c>
      <c r="H22" s="78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78">
        <v>1272376.0366799999</v>
      </c>
      <c r="P22" s="56">
        <f t="shared" si="0"/>
        <v>1.374977236503278</v>
      </c>
    </row>
    <row r="23" spans="1:16" x14ac:dyDescent="0.25">
      <c r="A23" s="53" t="s">
        <v>80</v>
      </c>
      <c r="B23" s="54" t="s">
        <v>219</v>
      </c>
      <c r="C23" s="78">
        <v>195712.17069</v>
      </c>
      <c r="D23" s="78">
        <v>201303.85917000001</v>
      </c>
      <c r="E23" s="78">
        <v>266567.27811000001</v>
      </c>
      <c r="F23" s="78">
        <v>226203.39210999999</v>
      </c>
      <c r="G23" s="78">
        <v>375823.75841000001</v>
      </c>
      <c r="H23" s="78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78">
        <v>1265610.4584900001</v>
      </c>
      <c r="P23" s="56">
        <f t="shared" si="0"/>
        <v>1.3676660991233995</v>
      </c>
    </row>
    <row r="24" spans="1:16" x14ac:dyDescent="0.25">
      <c r="A24" s="53" t="s">
        <v>79</v>
      </c>
      <c r="B24" s="54" t="s">
        <v>220</v>
      </c>
      <c r="C24" s="78">
        <v>259432.55471999999</v>
      </c>
      <c r="D24" s="78">
        <v>231776.95168999999</v>
      </c>
      <c r="E24" s="78">
        <v>225979.70720999999</v>
      </c>
      <c r="F24" s="78">
        <v>255567.87656</v>
      </c>
      <c r="G24" s="78">
        <v>284924.83490999998</v>
      </c>
      <c r="H24" s="78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78">
        <v>1257681.92509</v>
      </c>
      <c r="P24" s="56">
        <f t="shared" si="0"/>
        <v>1.3590982287536453</v>
      </c>
    </row>
    <row r="25" spans="1:16" ht="13" x14ac:dyDescent="0.3">
      <c r="A25" s="57"/>
      <c r="B25" s="161" t="s">
        <v>78</v>
      </c>
      <c r="C25" s="16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79">
        <f>SUM(O5:O24)</f>
        <v>60518227.61446999</v>
      </c>
      <c r="P25" s="59">
        <f>SUM(P5:P24)</f>
        <v>65.398265107650559</v>
      </c>
    </row>
    <row r="26" spans="1:16" ht="13.5" customHeight="1" x14ac:dyDescent="0.3">
      <c r="A26" s="57"/>
      <c r="B26" s="162" t="s">
        <v>77</v>
      </c>
      <c r="C26" s="162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79">
        <v>92537971.022400007</v>
      </c>
      <c r="P26" s="55">
        <f>O26/O$26*100</f>
        <v>100</v>
      </c>
    </row>
    <row r="27" spans="1:16" x14ac:dyDescent="0.25">
      <c r="B27" s="37"/>
    </row>
    <row r="28" spans="1:16" ht="13" x14ac:dyDescent="0.3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S1" sqref="S1"/>
    </sheetView>
  </sheetViews>
  <sheetFormatPr defaultColWidth="9.08984375" defaultRowHeight="12.5" x14ac:dyDescent="0.25"/>
  <sheetData>
    <row r="22" spans="1:1" x14ac:dyDescent="0.25">
      <c r="A22" t="s">
        <v>107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L1" sqref="L1"/>
    </sheetView>
  </sheetViews>
  <sheetFormatPr defaultColWidth="9.08984375" defaultRowHeight="12.5" x14ac:dyDescent="0.25"/>
  <cols>
    <col min="5" max="5" width="10.54296875" customWidth="1"/>
  </cols>
  <sheetData>
    <row r="1" spans="2:2" ht="14" x14ac:dyDescent="0.3">
      <c r="B1" s="31" t="s">
        <v>2</v>
      </c>
    </row>
    <row r="2" spans="2:2" ht="14" x14ac:dyDescent="0.3">
      <c r="B2" s="31" t="s">
        <v>53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2002_2024_AYLIK_IHR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Fahrettin İNCE</cp:lastModifiedBy>
  <cp:lastPrinted>2016-02-26T09:44:09Z</cp:lastPrinted>
  <dcterms:created xsi:type="dcterms:W3CDTF">2013-08-01T04:41:02Z</dcterms:created>
  <dcterms:modified xsi:type="dcterms:W3CDTF">2024-06-02T11:57:25Z</dcterms:modified>
</cp:coreProperties>
</file>